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chartsheets/sheet1.xml" ContentType="application/vnd.openxmlformats-officedocument.spreadsheetml.chart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drawings/drawing14.xml" ContentType="application/vnd.openxmlformats-officedocument.drawing+xml"/>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5.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drawings/drawing16.xml" ContentType="application/vnd.openxmlformats-officedocument.drawing+xml"/>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20.xml" ContentType="application/vnd.openxmlformats-officedocument.drawing+xml"/>
  <Override PartName="/xl/drawings/drawing21.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charts/chart1.xml" ContentType="application/vnd.openxmlformats-officedocument.drawingml.chart+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activeX/activeX50.xml" ContentType="application/vnd.ms-office.activeX+xml"/>
  <Override PartName="/xl/activeX/activeX50.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mc:AlternateContent xmlns:mc="http://schemas.openxmlformats.org/markup-compatibility/2006">
    <mc:Choice Requires="x15">
      <x15ac:absPath xmlns:x15ac="http://schemas.microsoft.com/office/spreadsheetml/2010/11/ac" url="https://hebrondoe-my.sharepoint.com/personal/badarin2050_hebron_edu_ps/Documents/الفرز 2024/معاملات اللغة العربية 2023/"/>
    </mc:Choice>
  </mc:AlternateContent>
  <xr:revisionPtr revIDLastSave="4" documentId="8_{6FE217B7-C4D4-4599-AAB2-6FE61FDD3AF9}" xr6:coauthVersionLast="47" xr6:coauthVersionMax="47" xr10:uidLastSave="{102A47B6-D48D-4C0C-8A83-697B3ADD9F59}"/>
  <bookViews>
    <workbookView xWindow="-120" yWindow="-120" windowWidth="29040" windowHeight="15720" tabRatio="947" activeTab="1" xr2:uid="{E2238E45-B4C5-42EA-ABFD-BA9AF786635F}"/>
  </bookViews>
  <sheets>
    <sheet name="Menu" sheetId="11" r:id="rId1"/>
    <sheet name="نموذج التكليف (2)" sheetId="76" r:id="rId2"/>
    <sheet name="hours" sheetId="3" r:id="rId3"/>
    <sheet name="dwam1" sheetId="28" r:id="rId4"/>
    <sheet name="num" sheetId="40" r:id="rId5"/>
    <sheet name="inf" sheetId="27" r:id="rId6"/>
    <sheet name="المواصلات" sheetId="59" r:id="rId7"/>
    <sheet name="ورقة2" sheetId="67" r:id="rId8"/>
    <sheet name="SOLFA" sheetId="66" r:id="rId9"/>
    <sheet name="malia" sheetId="71" r:id="rId10"/>
    <sheet name="سلف2" sheetId="65" state="hidden" r:id="rId11"/>
    <sheet name="num (2)" sheetId="70" r:id="rId12"/>
    <sheet name="السلف" sheetId="42" state="hidden" r:id="rId13"/>
    <sheet name="num1" sheetId="35" r:id="rId14"/>
    <sheet name="ى" sheetId="14" state="hidden" r:id="rId15"/>
    <sheet name="nql (2)" sheetId="37" state="hidden" r:id="rId16"/>
    <sheet name="inf (2)" sheetId="34" state="hidden" r:id="rId17"/>
    <sheet name="نموذج التكليف" sheetId="60" r:id="rId18"/>
    <sheet name="صالح" sheetId="73" r:id="rId19"/>
    <sheet name="احلام" sheetId="74" r:id="rId20"/>
    <sheet name="جميلة" sheetId="75" r:id="rId21"/>
    <sheet name="maktom" sheetId="22" r:id="rId22"/>
    <sheet name="رئيس اللجنة " sheetId="21" r:id="rId23"/>
    <sheet name="رئيس اللجنة مالية" sheetId="57" r:id="rId24"/>
    <sheet name="الاذن" sheetId="53" r:id="rId25"/>
    <sheet name="اذن مالية" sheetId="58" r:id="rId26"/>
    <sheet name="الذين اضيفوا (5)" sheetId="33" r:id="rId27"/>
    <sheet name="تقرير المالية للرئيس والآذن" sheetId="23" state="hidden" r:id="rId28"/>
    <sheet name="nql" sheetId="36" state="hidden" r:id="rId29"/>
    <sheet name="مخطط1" sheetId="38" state="hidden" r:id="rId30"/>
    <sheet name="mall" sheetId="25" state="hidden" r:id="rId31"/>
    <sheet name="inf2" sheetId="20" state="hidden" r:id="rId32"/>
    <sheet name="الذين اضيفوا (3)" sheetId="31" state="hidden" r:id="rId33"/>
    <sheet name="الذين اعتذروا" sheetId="6" r:id="rId34"/>
    <sheet name="ليس لهم سلف" sheetId="7" r:id="rId35"/>
    <sheet name="ورقة1" sheetId="43" state="hidden" r:id="rId36"/>
    <sheet name="المطلوب" sheetId="64" r:id="rId37"/>
    <sheet name="ورقة3" sheetId="72" r:id="rId38"/>
  </sheets>
  <definedNames>
    <definedName name="_xlnm._FilterDatabase" localSheetId="5" hidden="1">inf!$A$1:$T$61</definedName>
    <definedName name="inf" localSheetId="6">#REF!</definedName>
    <definedName name="inf">inf!$A$2:$U$61</definedName>
    <definedName name="_xlnm.Print_Area" localSheetId="3">dwam1!$A$1:$AQ$80</definedName>
    <definedName name="_xlnm.Print_Area" localSheetId="2">hours!$A$1:$K$81</definedName>
    <definedName name="_xlnm.Print_Area" localSheetId="5">inf!$A$1:$AC$61</definedName>
    <definedName name="_xlnm.Print_Area" localSheetId="31">'inf2'!$A$1:$I$74</definedName>
    <definedName name="_xlnm.Print_Area" localSheetId="0">Menu!$A$1:$M$54</definedName>
    <definedName name="_xlnm.Print_Area" localSheetId="4">num!$A$1:$AJ$83</definedName>
    <definedName name="_xlnm.Print_Area" localSheetId="11">'num (2)'!$A$1:$AJ$83</definedName>
    <definedName name="_xlnm.Print_Area" localSheetId="8">SOLFA!$A$1:$I$92</definedName>
    <definedName name="_xlnm.Print_Area" localSheetId="19">احلام!$A$1:$AD$57</definedName>
    <definedName name="_xlnm.Print_Area" localSheetId="25">'اذن مالية'!$A$1:$AA$57</definedName>
    <definedName name="_xlnm.Print_Area" localSheetId="32">'الذين اضيفوا (3)'!$A$1:$H$85</definedName>
    <definedName name="_xlnm.Print_Area" localSheetId="26">'الذين اضيفوا (5)'!$A$1:$H$67</definedName>
    <definedName name="_xlnm.Print_Area" localSheetId="33">'الذين اعتذروا'!$A$1:$H$49</definedName>
    <definedName name="_xlnm.Print_Area" localSheetId="12">السلف!$A$1:$BC$77</definedName>
    <definedName name="_xlnm.Print_Area" localSheetId="6">المواصلات!$A$1:$L$52</definedName>
    <definedName name="_xlnm.Print_Area" localSheetId="27">'تقرير المالية للرئيس والآذن'!$A$1:$M$134</definedName>
    <definedName name="_xlnm.Print_Area" localSheetId="20">جميلة!$A$1:$AD$57</definedName>
    <definedName name="_xlnm.Print_Area" localSheetId="23">'رئيس اللجنة مالية'!$A$1:$AA$57</definedName>
    <definedName name="_xlnm.Print_Area" localSheetId="10">سلف2!$A$1:$I$91</definedName>
    <definedName name="_xlnm.Print_Area" localSheetId="18">صالح!$A$1:$AD$57</definedName>
    <definedName name="_xlnm.Print_Area" localSheetId="17">'نموذج التكليف'!$A$1:$AD$57</definedName>
    <definedName name="_xlnm.Print_Area" localSheetId="1">'نموذج التكليف (2)'!$A$1:$AD$57</definedName>
    <definedName name="_xlnm.Print_Titles" localSheetId="3">dwam1!$A:$B,dwam1!$1:$10</definedName>
    <definedName name="_xlnm.Print_Titles" localSheetId="2">hours!$1:$16</definedName>
    <definedName name="_xlnm.Print_Titles" localSheetId="5">inf!$A:$B,inf!$1:$1</definedName>
    <definedName name="_xlnm.Print_Titles" localSheetId="16">'inf (2)'!$1:$1</definedName>
    <definedName name="_xlnm.Print_Titles" localSheetId="31">'inf2'!$1:$7</definedName>
    <definedName name="_xlnm.Print_Titles" localSheetId="21">maktom!$1:$7</definedName>
    <definedName name="_xlnm.Print_Titles" localSheetId="30">mall!$1:$6</definedName>
    <definedName name="_xlnm.Print_Titles" localSheetId="28">nql!$1:$7</definedName>
    <definedName name="_xlnm.Print_Titles" localSheetId="15">'nql (2)'!$1:$7</definedName>
    <definedName name="_xlnm.Print_Titles" localSheetId="4">num!$1:$10</definedName>
    <definedName name="_xlnm.Print_Titles" localSheetId="11">'num (2)'!$1:$10</definedName>
    <definedName name="_xlnm.Print_Titles" localSheetId="13">'num1'!$1:$10</definedName>
    <definedName name="_xlnm.Print_Titles" localSheetId="8">SOLFA!$1:$6</definedName>
    <definedName name="_xlnm.Print_Titles" localSheetId="12">السلف!$1:$16</definedName>
    <definedName name="_xlnm.Print_Titles" localSheetId="27">'تقرير المالية للرئيس والآذن'!$1:$6</definedName>
    <definedName name="_xlnm.Print_Titles" localSheetId="10">سلف2!$1:$6</definedName>
    <definedName name="_xlnm.Print_Titles" localSheetId="14">ى!$1:$10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8" i="3" l="1"/>
  <c r="Q58" i="3"/>
  <c r="S58" i="3" s="1"/>
  <c r="R58" i="3"/>
  <c r="U58" i="3"/>
  <c r="W58" i="3"/>
  <c r="Y58" i="3"/>
  <c r="AA58" i="3"/>
  <c r="AC58" i="3"/>
  <c r="AE58" i="3"/>
  <c r="AF58" i="3" s="1"/>
  <c r="AG58" i="3"/>
  <c r="AH58" i="3" s="1"/>
  <c r="AI58" i="3"/>
  <c r="AJ58" i="3" s="1"/>
  <c r="AK58" i="3"/>
  <c r="AL58" i="3" s="1"/>
  <c r="AM58" i="3"/>
  <c r="AN58" i="3"/>
  <c r="AO58" i="3"/>
  <c r="AP58" i="3" s="1"/>
  <c r="AQ58" i="3"/>
  <c r="AR58" i="3" s="1"/>
  <c r="AS58" i="3"/>
  <c r="AT58" i="3" s="1"/>
  <c r="AU58" i="3"/>
  <c r="AV58" i="3"/>
  <c r="AW58" i="3"/>
  <c r="AX58" i="3"/>
  <c r="AY58" i="3"/>
  <c r="AZ58" i="3" s="1"/>
  <c r="BA58" i="3"/>
  <c r="BB58" i="3"/>
  <c r="BC58" i="3"/>
  <c r="BD58" i="3" s="1"/>
  <c r="BE58" i="3"/>
  <c r="BF58" i="3"/>
  <c r="BG58" i="3"/>
  <c r="BH58" i="3"/>
  <c r="M59" i="3"/>
  <c r="Q59" i="3"/>
  <c r="S59" i="3" s="1"/>
  <c r="R59" i="3"/>
  <c r="U59" i="3"/>
  <c r="V59" i="3" s="1"/>
  <c r="W59" i="3"/>
  <c r="Y59" i="3"/>
  <c r="AA59" i="3"/>
  <c r="AC59" i="3"/>
  <c r="AE59" i="3"/>
  <c r="AF59" i="3" s="1"/>
  <c r="AG59" i="3"/>
  <c r="AH59" i="3" s="1"/>
  <c r="AI59" i="3"/>
  <c r="AJ59" i="3" s="1"/>
  <c r="AK59" i="3"/>
  <c r="AL59" i="3" s="1"/>
  <c r="AM59" i="3"/>
  <c r="AN59" i="3" s="1"/>
  <c r="AO59" i="3"/>
  <c r="AP59" i="3" s="1"/>
  <c r="AQ59" i="3"/>
  <c r="AR59" i="3" s="1"/>
  <c r="AS59" i="3"/>
  <c r="AT59" i="3" s="1"/>
  <c r="AU59" i="3"/>
  <c r="AV59" i="3" s="1"/>
  <c r="AW59" i="3"/>
  <c r="AX59" i="3" s="1"/>
  <c r="AY59" i="3"/>
  <c r="AZ59" i="3" s="1"/>
  <c r="BA59" i="3"/>
  <c r="BB59" i="3" s="1"/>
  <c r="BC59" i="3"/>
  <c r="BD59" i="3" s="1"/>
  <c r="BE59" i="3"/>
  <c r="BF59" i="3" s="1"/>
  <c r="BG59" i="3"/>
  <c r="BH59" i="3" s="1"/>
  <c r="M60" i="3"/>
  <c r="Q60" i="3"/>
  <c r="S60" i="3" s="1"/>
  <c r="R60" i="3"/>
  <c r="U60" i="3"/>
  <c r="W60" i="3"/>
  <c r="Y60" i="3"/>
  <c r="AA60" i="3"/>
  <c r="AC60" i="3"/>
  <c r="AE60" i="3"/>
  <c r="AF60" i="3" s="1"/>
  <c r="AG60" i="3"/>
  <c r="AH60" i="3" s="1"/>
  <c r="AI60" i="3"/>
  <c r="AJ60" i="3" s="1"/>
  <c r="AK60" i="3"/>
  <c r="AL60" i="3" s="1"/>
  <c r="AM60" i="3"/>
  <c r="AN60" i="3" s="1"/>
  <c r="AO60" i="3"/>
  <c r="AP60" i="3" s="1"/>
  <c r="AQ60" i="3"/>
  <c r="AR60" i="3" s="1"/>
  <c r="AS60" i="3"/>
  <c r="AT60" i="3" s="1"/>
  <c r="AU60" i="3"/>
  <c r="AV60" i="3" s="1"/>
  <c r="AW60" i="3"/>
  <c r="AX60" i="3" s="1"/>
  <c r="AY60" i="3"/>
  <c r="AZ60" i="3" s="1"/>
  <c r="BA60" i="3"/>
  <c r="BB60" i="3" s="1"/>
  <c r="BC60" i="3"/>
  <c r="BD60" i="3" s="1"/>
  <c r="BE60" i="3"/>
  <c r="BF60" i="3" s="1"/>
  <c r="BG60" i="3"/>
  <c r="BH60" i="3" s="1"/>
  <c r="M61" i="3"/>
  <c r="Q61" i="3"/>
  <c r="S61" i="3"/>
  <c r="R61" i="3"/>
  <c r="U61" i="3"/>
  <c r="W61" i="3"/>
  <c r="Y61" i="3"/>
  <c r="AA61" i="3"/>
  <c r="AC61" i="3"/>
  <c r="AE61" i="3"/>
  <c r="AG61" i="3"/>
  <c r="AH61" i="3"/>
  <c r="AI61" i="3"/>
  <c r="AJ61" i="3"/>
  <c r="AK61" i="3"/>
  <c r="AL61" i="3"/>
  <c r="AM61" i="3"/>
  <c r="AN61" i="3" s="1"/>
  <c r="AO61" i="3"/>
  <c r="AP61" i="3"/>
  <c r="AQ61" i="3"/>
  <c r="AR61" i="3"/>
  <c r="AS61" i="3"/>
  <c r="AT61" i="3"/>
  <c r="AU61" i="3"/>
  <c r="AV61" i="3"/>
  <c r="AW61" i="3"/>
  <c r="AX61" i="3"/>
  <c r="AY61" i="3"/>
  <c r="AZ61" i="3" s="1"/>
  <c r="BA61" i="3"/>
  <c r="BB61" i="3"/>
  <c r="BC61" i="3"/>
  <c r="BD61" i="3"/>
  <c r="BE61" i="3"/>
  <c r="BF61" i="3"/>
  <c r="BG61" i="3"/>
  <c r="BH61" i="3"/>
  <c r="H42" i="76"/>
  <c r="L14" i="76"/>
  <c r="U10" i="76"/>
  <c r="Q10" i="76"/>
  <c r="T9" i="76"/>
  <c r="D9" i="76"/>
  <c r="T4" i="76"/>
  <c r="A4" i="76"/>
  <c r="T11" i="40"/>
  <c r="K9" i="3"/>
  <c r="S12" i="40"/>
  <c r="T12" i="40"/>
  <c r="S13" i="40"/>
  <c r="T13" i="40"/>
  <c r="AK13" i="40" s="1"/>
  <c r="AJ13" i="40" s="1"/>
  <c r="H19" i="3" s="1"/>
  <c r="S14" i="40"/>
  <c r="T14" i="40"/>
  <c r="S15" i="40"/>
  <c r="T15" i="40"/>
  <c r="S16" i="40"/>
  <c r="T16" i="40"/>
  <c r="S17" i="40"/>
  <c r="AK17" i="40"/>
  <c r="AJ17" i="40" s="1"/>
  <c r="H23" i="3" s="1"/>
  <c r="T17" i="40"/>
  <c r="S18" i="40"/>
  <c r="T18" i="40"/>
  <c r="S19" i="40"/>
  <c r="T19" i="40"/>
  <c r="S20" i="40"/>
  <c r="T20" i="40"/>
  <c r="S21" i="40"/>
  <c r="T21" i="40"/>
  <c r="S22" i="40"/>
  <c r="T22" i="40"/>
  <c r="S23" i="40"/>
  <c r="T23" i="40"/>
  <c r="S24" i="40"/>
  <c r="T24" i="40"/>
  <c r="S25" i="40"/>
  <c r="T25" i="40"/>
  <c r="S26" i="40"/>
  <c r="T26" i="40"/>
  <c r="S27" i="40"/>
  <c r="T27" i="40"/>
  <c r="S28" i="40"/>
  <c r="T28" i="40"/>
  <c r="S29" i="40"/>
  <c r="T29" i="40"/>
  <c r="S30" i="40"/>
  <c r="T30" i="40"/>
  <c r="S31" i="40"/>
  <c r="T31" i="40"/>
  <c r="S32" i="40"/>
  <c r="T32" i="40"/>
  <c r="S33" i="40"/>
  <c r="T33" i="40"/>
  <c r="AK33" i="40" s="1"/>
  <c r="AJ33" i="40" s="1"/>
  <c r="H39" i="3" s="1"/>
  <c r="S34" i="40"/>
  <c r="T34" i="40"/>
  <c r="S35" i="40"/>
  <c r="T35" i="40"/>
  <c r="S36" i="40"/>
  <c r="T36" i="40"/>
  <c r="S37" i="40"/>
  <c r="T37" i="40"/>
  <c r="S38" i="40"/>
  <c r="T38" i="40"/>
  <c r="AK38" i="40" s="1"/>
  <c r="AJ38" i="40" s="1"/>
  <c r="H44" i="3" s="1"/>
  <c r="S39" i="40"/>
  <c r="T39" i="40"/>
  <c r="S40" i="40"/>
  <c r="T40" i="40"/>
  <c r="S11" i="40"/>
  <c r="S45" i="40"/>
  <c r="T45" i="40"/>
  <c r="S46" i="40"/>
  <c r="T46" i="40"/>
  <c r="S47" i="40"/>
  <c r="T47" i="40"/>
  <c r="S48" i="40"/>
  <c r="T48" i="40"/>
  <c r="S49" i="40"/>
  <c r="T49" i="40"/>
  <c r="S50" i="40"/>
  <c r="T50" i="40"/>
  <c r="S51" i="40"/>
  <c r="T51" i="40"/>
  <c r="S52" i="40"/>
  <c r="T52" i="40"/>
  <c r="S53" i="40"/>
  <c r="T53" i="40"/>
  <c r="S54" i="40"/>
  <c r="T54" i="40"/>
  <c r="S55" i="40"/>
  <c r="T55" i="40"/>
  <c r="S56" i="40"/>
  <c r="T56" i="40"/>
  <c r="AK56" i="40"/>
  <c r="S57" i="40"/>
  <c r="T57" i="40"/>
  <c r="S58" i="40"/>
  <c r="T58" i="40"/>
  <c r="S59" i="40"/>
  <c r="T59" i="40"/>
  <c r="S60" i="40"/>
  <c r="T60" i="40"/>
  <c r="AK60" i="40" s="1"/>
  <c r="AJ60" i="40" s="1"/>
  <c r="H62" i="3" s="1"/>
  <c r="T9" i="35"/>
  <c r="S9" i="35"/>
  <c r="U11" i="35"/>
  <c r="V11" i="35"/>
  <c r="W11" i="35"/>
  <c r="X11" i="35"/>
  <c r="R46" i="40"/>
  <c r="R47" i="40"/>
  <c r="R48" i="40"/>
  <c r="R49" i="40"/>
  <c r="R50" i="40"/>
  <c r="R51" i="40"/>
  <c r="R52" i="40"/>
  <c r="R53" i="40"/>
  <c r="R54" i="40"/>
  <c r="R55" i="40"/>
  <c r="R56" i="40"/>
  <c r="R57" i="40"/>
  <c r="R58" i="40"/>
  <c r="R59" i="40"/>
  <c r="R60" i="40"/>
  <c r="R12" i="40"/>
  <c r="R13" i="40"/>
  <c r="R14" i="40"/>
  <c r="R15" i="40"/>
  <c r="R16" i="40"/>
  <c r="R17" i="40"/>
  <c r="R18" i="40"/>
  <c r="R19" i="40"/>
  <c r="R20" i="40"/>
  <c r="R21" i="40"/>
  <c r="R22" i="40"/>
  <c r="R23" i="40"/>
  <c r="R24" i="40"/>
  <c r="R25" i="40"/>
  <c r="R26" i="40"/>
  <c r="R27" i="40"/>
  <c r="R28" i="40"/>
  <c r="R29" i="40"/>
  <c r="R30" i="40"/>
  <c r="R31" i="40"/>
  <c r="R32" i="40"/>
  <c r="R33" i="40"/>
  <c r="R34" i="40"/>
  <c r="R35" i="40"/>
  <c r="R36" i="40"/>
  <c r="R37" i="40"/>
  <c r="R38" i="40"/>
  <c r="R39" i="40"/>
  <c r="R40" i="40"/>
  <c r="C53" i="22"/>
  <c r="C54" i="22"/>
  <c r="C55" i="22"/>
  <c r="C56" i="22"/>
  <c r="B53" i="22"/>
  <c r="B54" i="22"/>
  <c r="B55" i="22"/>
  <c r="B56" i="22"/>
  <c r="E11" i="40"/>
  <c r="E59" i="3"/>
  <c r="E60" i="3"/>
  <c r="E61" i="3"/>
  <c r="E62" i="3"/>
  <c r="K12" i="40"/>
  <c r="K13" i="40"/>
  <c r="K14" i="40"/>
  <c r="K15" i="40"/>
  <c r="K16" i="40"/>
  <c r="K17" i="40"/>
  <c r="K18" i="40"/>
  <c r="K19" i="40"/>
  <c r="K20" i="40"/>
  <c r="K21" i="40"/>
  <c r="K22" i="40"/>
  <c r="K23" i="40"/>
  <c r="K24" i="40"/>
  <c r="K25" i="40"/>
  <c r="K26" i="40"/>
  <c r="K27" i="40"/>
  <c r="K28" i="40"/>
  <c r="K29" i="40"/>
  <c r="K30" i="40"/>
  <c r="K31" i="40"/>
  <c r="K32" i="40"/>
  <c r="K33" i="40"/>
  <c r="K34" i="40"/>
  <c r="K35" i="40"/>
  <c r="K36" i="40"/>
  <c r="K37" i="40"/>
  <c r="K38" i="40"/>
  <c r="K39" i="40"/>
  <c r="K40" i="40"/>
  <c r="K11" i="40"/>
  <c r="N46" i="40"/>
  <c r="N47" i="40"/>
  <c r="N48" i="40"/>
  <c r="N49" i="40"/>
  <c r="N50" i="40"/>
  <c r="N51" i="40"/>
  <c r="N52" i="40"/>
  <c r="N53" i="40"/>
  <c r="N54" i="40"/>
  <c r="N55" i="40"/>
  <c r="N56" i="40"/>
  <c r="N57" i="40"/>
  <c r="N58" i="40"/>
  <c r="N59" i="40"/>
  <c r="N60" i="40"/>
  <c r="N45" i="40"/>
  <c r="E46" i="40"/>
  <c r="F46" i="40"/>
  <c r="G46" i="40"/>
  <c r="H46" i="40"/>
  <c r="I46" i="40"/>
  <c r="J46" i="40"/>
  <c r="K46" i="40"/>
  <c r="L46" i="40"/>
  <c r="M46" i="40"/>
  <c r="O46" i="40"/>
  <c r="P46" i="40"/>
  <c r="Q46" i="40"/>
  <c r="E47" i="40"/>
  <c r="F47" i="40"/>
  <c r="G47" i="40"/>
  <c r="H47" i="40"/>
  <c r="I47" i="40"/>
  <c r="J47" i="40"/>
  <c r="K47" i="40"/>
  <c r="L47" i="40"/>
  <c r="M47" i="40"/>
  <c r="O47" i="40"/>
  <c r="P47" i="40"/>
  <c r="Q47" i="40"/>
  <c r="E48" i="40"/>
  <c r="F48" i="40"/>
  <c r="G48" i="40"/>
  <c r="H48" i="40"/>
  <c r="I48" i="40"/>
  <c r="J48" i="40"/>
  <c r="K48" i="40"/>
  <c r="L48" i="40"/>
  <c r="M48" i="40"/>
  <c r="O48" i="40"/>
  <c r="P48" i="40"/>
  <c r="Q48" i="40"/>
  <c r="E49" i="40"/>
  <c r="F49" i="40"/>
  <c r="G49" i="40"/>
  <c r="H49" i="40"/>
  <c r="I49" i="40"/>
  <c r="J49" i="40"/>
  <c r="K49" i="40"/>
  <c r="L49" i="40"/>
  <c r="M49" i="40"/>
  <c r="O49" i="40"/>
  <c r="P49" i="40"/>
  <c r="Q49" i="40"/>
  <c r="E50" i="40"/>
  <c r="F50" i="40"/>
  <c r="G50" i="40"/>
  <c r="H50" i="40"/>
  <c r="I50" i="40"/>
  <c r="J50" i="40"/>
  <c r="K50" i="40"/>
  <c r="L50" i="40"/>
  <c r="M50" i="40"/>
  <c r="O50" i="40"/>
  <c r="P50" i="40"/>
  <c r="Q50" i="40"/>
  <c r="E51" i="40"/>
  <c r="F51" i="40"/>
  <c r="G51" i="40"/>
  <c r="H51" i="40"/>
  <c r="I51" i="40"/>
  <c r="J51" i="40"/>
  <c r="K51" i="40"/>
  <c r="L51" i="40"/>
  <c r="M51" i="40"/>
  <c r="O51" i="40"/>
  <c r="P51" i="40"/>
  <c r="Q51" i="40"/>
  <c r="E52" i="40"/>
  <c r="F52" i="40"/>
  <c r="G52" i="40"/>
  <c r="H52" i="40"/>
  <c r="I52" i="40"/>
  <c r="J52" i="40"/>
  <c r="K52" i="40"/>
  <c r="L52" i="40"/>
  <c r="M52" i="40"/>
  <c r="O52" i="40"/>
  <c r="P52" i="40"/>
  <c r="Q52" i="40"/>
  <c r="E53" i="40"/>
  <c r="F53" i="40"/>
  <c r="G53" i="40"/>
  <c r="H53" i="40"/>
  <c r="I53" i="40"/>
  <c r="J53" i="40"/>
  <c r="K53" i="40"/>
  <c r="L53" i="40"/>
  <c r="M53" i="40"/>
  <c r="O53" i="40"/>
  <c r="P53" i="40"/>
  <c r="Q53" i="40"/>
  <c r="E54" i="40"/>
  <c r="F54" i="40"/>
  <c r="G54" i="40"/>
  <c r="H54" i="40"/>
  <c r="I54" i="40"/>
  <c r="J54" i="40"/>
  <c r="K54" i="40"/>
  <c r="L54" i="40"/>
  <c r="M54" i="40"/>
  <c r="O54" i="40"/>
  <c r="P54" i="40"/>
  <c r="Q54" i="40"/>
  <c r="E55" i="40"/>
  <c r="F55" i="40"/>
  <c r="G55" i="40"/>
  <c r="H55" i="40"/>
  <c r="I55" i="40"/>
  <c r="J55" i="40"/>
  <c r="K55" i="40"/>
  <c r="L55" i="40"/>
  <c r="M55" i="40"/>
  <c r="O55" i="40"/>
  <c r="P55" i="40"/>
  <c r="Q55" i="40"/>
  <c r="E56" i="40"/>
  <c r="F56" i="40"/>
  <c r="G56" i="40"/>
  <c r="H56" i="40"/>
  <c r="I56" i="40"/>
  <c r="J56" i="40"/>
  <c r="K56" i="40"/>
  <c r="L56" i="40"/>
  <c r="M56" i="40"/>
  <c r="O56" i="40"/>
  <c r="P56" i="40"/>
  <c r="Q56" i="40"/>
  <c r="E57" i="40"/>
  <c r="F57" i="40"/>
  <c r="G57" i="40"/>
  <c r="H57" i="40"/>
  <c r="I57" i="40"/>
  <c r="J57" i="40"/>
  <c r="K57" i="40"/>
  <c r="L57" i="40"/>
  <c r="M57" i="40"/>
  <c r="O57" i="40"/>
  <c r="P57" i="40"/>
  <c r="Q57" i="40"/>
  <c r="E58" i="40"/>
  <c r="F58" i="40"/>
  <c r="G58" i="40"/>
  <c r="H58" i="40"/>
  <c r="I58" i="40"/>
  <c r="J58" i="40"/>
  <c r="K58" i="40"/>
  <c r="L58" i="40"/>
  <c r="M58" i="40"/>
  <c r="O58" i="40"/>
  <c r="P58" i="40"/>
  <c r="Q58" i="40"/>
  <c r="E59" i="40"/>
  <c r="F59" i="40"/>
  <c r="G59" i="40"/>
  <c r="H59" i="40"/>
  <c r="I59" i="40"/>
  <c r="J59" i="40"/>
  <c r="K59" i="40"/>
  <c r="L59" i="40"/>
  <c r="M59" i="40"/>
  <c r="O59" i="40"/>
  <c r="P59" i="40"/>
  <c r="Q59" i="40"/>
  <c r="E60" i="40"/>
  <c r="F60" i="40"/>
  <c r="G60" i="40"/>
  <c r="H60" i="40"/>
  <c r="I60" i="40"/>
  <c r="J60" i="40"/>
  <c r="K60" i="40"/>
  <c r="L60" i="40"/>
  <c r="M60" i="40"/>
  <c r="O60" i="40"/>
  <c r="P60" i="40"/>
  <c r="Q60" i="40"/>
  <c r="R45" i="40"/>
  <c r="Q45" i="40"/>
  <c r="P45" i="40"/>
  <c r="O45" i="40"/>
  <c r="M45" i="40"/>
  <c r="L45" i="40"/>
  <c r="K45" i="40"/>
  <c r="E12" i="40"/>
  <c r="F12" i="40"/>
  <c r="G12" i="40"/>
  <c r="H12" i="40"/>
  <c r="I12" i="40"/>
  <c r="J12" i="40"/>
  <c r="L12" i="40"/>
  <c r="M12" i="40"/>
  <c r="N12" i="40"/>
  <c r="O12" i="40"/>
  <c r="P12" i="40"/>
  <c r="Q12" i="40"/>
  <c r="E13" i="40"/>
  <c r="F13" i="40"/>
  <c r="G13" i="40"/>
  <c r="H13" i="40"/>
  <c r="I13" i="40"/>
  <c r="J13" i="40"/>
  <c r="L13" i="40"/>
  <c r="M13" i="40"/>
  <c r="N13" i="40"/>
  <c r="O13" i="40"/>
  <c r="P13" i="40"/>
  <c r="Q13" i="40"/>
  <c r="E14" i="40"/>
  <c r="F14" i="40"/>
  <c r="G14" i="40"/>
  <c r="H14" i="40"/>
  <c r="I14" i="40"/>
  <c r="J14" i="40"/>
  <c r="L14" i="40"/>
  <c r="M14" i="40"/>
  <c r="N14" i="40"/>
  <c r="O14" i="40"/>
  <c r="P14" i="40"/>
  <c r="Q14" i="40"/>
  <c r="E15" i="40"/>
  <c r="F15" i="40"/>
  <c r="G15" i="40"/>
  <c r="H15" i="40"/>
  <c r="I15" i="40"/>
  <c r="J15" i="40"/>
  <c r="L15" i="40"/>
  <c r="M15" i="40"/>
  <c r="N15" i="40"/>
  <c r="O15" i="40"/>
  <c r="P15" i="40"/>
  <c r="Q15" i="40"/>
  <c r="E16" i="40"/>
  <c r="F16" i="40"/>
  <c r="G16" i="40"/>
  <c r="H16" i="40"/>
  <c r="I16" i="40"/>
  <c r="J16" i="40"/>
  <c r="L16" i="40"/>
  <c r="M16" i="40"/>
  <c r="N16" i="40"/>
  <c r="O16" i="40"/>
  <c r="P16" i="40"/>
  <c r="Q16" i="40"/>
  <c r="E17" i="40"/>
  <c r="F17" i="40"/>
  <c r="G17" i="40"/>
  <c r="H17" i="40"/>
  <c r="I17" i="40"/>
  <c r="J17" i="40"/>
  <c r="L17" i="40"/>
  <c r="M17" i="40"/>
  <c r="N17" i="40"/>
  <c r="O17" i="40"/>
  <c r="P17" i="40"/>
  <c r="Q17" i="40"/>
  <c r="E18" i="40"/>
  <c r="F18" i="40"/>
  <c r="G18" i="40"/>
  <c r="H18" i="40"/>
  <c r="I18" i="40"/>
  <c r="J18" i="40"/>
  <c r="L18" i="40"/>
  <c r="M18" i="40"/>
  <c r="N18" i="40"/>
  <c r="O18" i="40"/>
  <c r="P18" i="40"/>
  <c r="Q18" i="40"/>
  <c r="E19" i="40"/>
  <c r="F19" i="40"/>
  <c r="G19" i="40"/>
  <c r="H19" i="40"/>
  <c r="I19" i="40"/>
  <c r="J19" i="40"/>
  <c r="L19" i="40"/>
  <c r="M19" i="40"/>
  <c r="N19" i="40"/>
  <c r="O19" i="40"/>
  <c r="P19" i="40"/>
  <c r="Q19" i="40"/>
  <c r="E20" i="40"/>
  <c r="F20" i="40"/>
  <c r="G20" i="40"/>
  <c r="H20" i="40"/>
  <c r="I20" i="40"/>
  <c r="J20" i="40"/>
  <c r="L20" i="40"/>
  <c r="M20" i="40"/>
  <c r="N20" i="40"/>
  <c r="O20" i="40"/>
  <c r="P20" i="40"/>
  <c r="Q20" i="40"/>
  <c r="E21" i="40"/>
  <c r="F21" i="40"/>
  <c r="G21" i="40"/>
  <c r="H21" i="40"/>
  <c r="I21" i="40"/>
  <c r="J21" i="40"/>
  <c r="L21" i="40"/>
  <c r="M21" i="40"/>
  <c r="N21" i="40"/>
  <c r="O21" i="40"/>
  <c r="P21" i="40"/>
  <c r="Q21" i="40"/>
  <c r="E22" i="40"/>
  <c r="F22" i="40"/>
  <c r="G22" i="40"/>
  <c r="H22" i="40"/>
  <c r="I22" i="40"/>
  <c r="J22" i="40"/>
  <c r="L22" i="40"/>
  <c r="M22" i="40"/>
  <c r="N22" i="40"/>
  <c r="O22" i="40"/>
  <c r="P22" i="40"/>
  <c r="Q22" i="40"/>
  <c r="E23" i="40"/>
  <c r="F23" i="40"/>
  <c r="G23" i="40"/>
  <c r="H23" i="40"/>
  <c r="I23" i="40"/>
  <c r="J23" i="40"/>
  <c r="L23" i="40"/>
  <c r="M23" i="40"/>
  <c r="N23" i="40"/>
  <c r="O23" i="40"/>
  <c r="P23" i="40"/>
  <c r="Q23" i="40"/>
  <c r="E24" i="40"/>
  <c r="F24" i="40"/>
  <c r="G24" i="40"/>
  <c r="H24" i="40"/>
  <c r="I24" i="40"/>
  <c r="J24" i="40"/>
  <c r="L24" i="40"/>
  <c r="M24" i="40"/>
  <c r="N24" i="40"/>
  <c r="O24" i="40"/>
  <c r="P24" i="40"/>
  <c r="Q24" i="40"/>
  <c r="E25" i="40"/>
  <c r="F25" i="40"/>
  <c r="G25" i="40"/>
  <c r="H25" i="40"/>
  <c r="I25" i="40"/>
  <c r="J25" i="40"/>
  <c r="L25" i="40"/>
  <c r="M25" i="40"/>
  <c r="N25" i="40"/>
  <c r="O25" i="40"/>
  <c r="P25" i="40"/>
  <c r="Q25" i="40"/>
  <c r="AK25" i="40"/>
  <c r="AJ25" i="40" s="1"/>
  <c r="H31" i="3" s="1"/>
  <c r="E26" i="40"/>
  <c r="F26" i="40"/>
  <c r="G26" i="40"/>
  <c r="H26" i="40"/>
  <c r="I26" i="40"/>
  <c r="J26" i="40"/>
  <c r="L26" i="40"/>
  <c r="M26" i="40"/>
  <c r="N26" i="40"/>
  <c r="O26" i="40"/>
  <c r="P26" i="40"/>
  <c r="Q26" i="40"/>
  <c r="E27" i="40"/>
  <c r="F27" i="40"/>
  <c r="G27" i="40"/>
  <c r="H27" i="40"/>
  <c r="I27" i="40"/>
  <c r="J27" i="40"/>
  <c r="L27" i="40"/>
  <c r="M27" i="40"/>
  <c r="N27" i="40"/>
  <c r="O27" i="40"/>
  <c r="P27" i="40"/>
  <c r="Q27" i="40"/>
  <c r="E28" i="40"/>
  <c r="F28" i="40"/>
  <c r="G28" i="40"/>
  <c r="H28" i="40"/>
  <c r="I28" i="40"/>
  <c r="J28" i="40"/>
  <c r="L28" i="40"/>
  <c r="M28" i="40"/>
  <c r="N28" i="40"/>
  <c r="O28" i="40"/>
  <c r="P28" i="40"/>
  <c r="Q28" i="40"/>
  <c r="E29" i="40"/>
  <c r="F29" i="40"/>
  <c r="G29" i="40"/>
  <c r="H29" i="40"/>
  <c r="I29" i="40"/>
  <c r="J29" i="40"/>
  <c r="L29" i="40"/>
  <c r="M29" i="40"/>
  <c r="N29" i="40"/>
  <c r="O29" i="40"/>
  <c r="P29" i="40"/>
  <c r="Q29" i="40"/>
  <c r="E30" i="40"/>
  <c r="F30" i="40"/>
  <c r="G30" i="40"/>
  <c r="H30" i="40"/>
  <c r="I30" i="40"/>
  <c r="J30" i="40"/>
  <c r="L30" i="40"/>
  <c r="M30" i="40"/>
  <c r="N30" i="40"/>
  <c r="O30" i="40"/>
  <c r="P30" i="40"/>
  <c r="Q30" i="40"/>
  <c r="E31" i="40"/>
  <c r="F31" i="40"/>
  <c r="G31" i="40"/>
  <c r="H31" i="40"/>
  <c r="I31" i="40"/>
  <c r="J31" i="40"/>
  <c r="L31" i="40"/>
  <c r="M31" i="40"/>
  <c r="N31" i="40"/>
  <c r="O31" i="40"/>
  <c r="P31" i="40"/>
  <c r="Q31" i="40"/>
  <c r="E32" i="40"/>
  <c r="F32" i="40"/>
  <c r="G32" i="40"/>
  <c r="H32" i="40"/>
  <c r="I32" i="40"/>
  <c r="J32" i="40"/>
  <c r="L32" i="40"/>
  <c r="M32" i="40"/>
  <c r="N32" i="40"/>
  <c r="O32" i="40"/>
  <c r="P32" i="40"/>
  <c r="Q32" i="40"/>
  <c r="E33" i="40"/>
  <c r="F33" i="40"/>
  <c r="G33" i="40"/>
  <c r="H33" i="40"/>
  <c r="I33" i="40"/>
  <c r="J33" i="40"/>
  <c r="L33" i="40"/>
  <c r="M33" i="40"/>
  <c r="N33" i="40"/>
  <c r="O33" i="40"/>
  <c r="P33" i="40"/>
  <c r="Q33" i="40"/>
  <c r="E34" i="40"/>
  <c r="F34" i="40"/>
  <c r="G34" i="40"/>
  <c r="H34" i="40"/>
  <c r="I34" i="40"/>
  <c r="J34" i="40"/>
  <c r="L34" i="40"/>
  <c r="M34" i="40"/>
  <c r="AG34" i="40"/>
  <c r="N34" i="40"/>
  <c r="O34" i="40"/>
  <c r="P34" i="40"/>
  <c r="Q34" i="40"/>
  <c r="E35" i="40"/>
  <c r="F35" i="40"/>
  <c r="G35" i="40"/>
  <c r="H35" i="40"/>
  <c r="I35" i="40"/>
  <c r="J35" i="40"/>
  <c r="L35" i="40"/>
  <c r="M35" i="40"/>
  <c r="N35" i="40"/>
  <c r="O35" i="40"/>
  <c r="P35" i="40"/>
  <c r="Q35" i="40"/>
  <c r="E36" i="40"/>
  <c r="F36" i="40"/>
  <c r="G36" i="40"/>
  <c r="H36" i="40"/>
  <c r="I36" i="40"/>
  <c r="J36" i="40"/>
  <c r="L36" i="40"/>
  <c r="M36" i="40"/>
  <c r="N36" i="40"/>
  <c r="O36" i="40"/>
  <c r="P36" i="40"/>
  <c r="Q36" i="40"/>
  <c r="E37" i="40"/>
  <c r="F37" i="40"/>
  <c r="G37" i="40"/>
  <c r="H37" i="40"/>
  <c r="I37" i="40"/>
  <c r="J37" i="40"/>
  <c r="L37" i="40"/>
  <c r="M37" i="40"/>
  <c r="N37" i="40"/>
  <c r="O37" i="40"/>
  <c r="P37" i="40"/>
  <c r="Q37" i="40"/>
  <c r="AK37" i="40"/>
  <c r="AJ37" i="40" s="1"/>
  <c r="H43" i="3" s="1"/>
  <c r="E38" i="40"/>
  <c r="F38" i="40"/>
  <c r="G38" i="40"/>
  <c r="H38" i="40"/>
  <c r="I38" i="40"/>
  <c r="J38" i="40"/>
  <c r="L38" i="40"/>
  <c r="M38" i="40"/>
  <c r="N38" i="40"/>
  <c r="O38" i="40"/>
  <c r="P38" i="40"/>
  <c r="Q38" i="40"/>
  <c r="E39" i="40"/>
  <c r="F39" i="40"/>
  <c r="G39" i="40"/>
  <c r="H39" i="40"/>
  <c r="I39" i="40"/>
  <c r="J39" i="40"/>
  <c r="L39" i="40"/>
  <c r="M39" i="40"/>
  <c r="N39" i="40"/>
  <c r="O39" i="40"/>
  <c r="P39" i="40"/>
  <c r="Q39" i="40"/>
  <c r="E40" i="40"/>
  <c r="F40" i="40"/>
  <c r="G40" i="40"/>
  <c r="H40" i="40"/>
  <c r="I40" i="40"/>
  <c r="J40" i="40"/>
  <c r="L40" i="40"/>
  <c r="M40" i="40"/>
  <c r="N40" i="40"/>
  <c r="O40" i="40"/>
  <c r="P40" i="40"/>
  <c r="Q40" i="40"/>
  <c r="R11" i="40"/>
  <c r="Q11" i="40"/>
  <c r="P11" i="40"/>
  <c r="O11" i="40"/>
  <c r="N11" i="40"/>
  <c r="M11" i="40"/>
  <c r="L11" i="40"/>
  <c r="H42" i="75"/>
  <c r="L14" i="75"/>
  <c r="U10" i="75"/>
  <c r="Q10" i="75"/>
  <c r="T9" i="75"/>
  <c r="D9" i="75"/>
  <c r="T4" i="75"/>
  <c r="A4" i="75"/>
  <c r="H42" i="74"/>
  <c r="L14" i="74"/>
  <c r="U10" i="74"/>
  <c r="Q10" i="74"/>
  <c r="T9" i="74"/>
  <c r="D9" i="74"/>
  <c r="T4" i="74"/>
  <c r="A4" i="74"/>
  <c r="H42" i="73"/>
  <c r="L14" i="73"/>
  <c r="U10" i="73"/>
  <c r="Q10" i="73"/>
  <c r="T9" i="73"/>
  <c r="D9" i="73"/>
  <c r="T4" i="73"/>
  <c r="A4" i="73"/>
  <c r="T9" i="60"/>
  <c r="K9" i="40"/>
  <c r="I9" i="3"/>
  <c r="J10" i="40"/>
  <c r="AF61" i="3" s="1"/>
  <c r="AE60" i="40"/>
  <c r="AE57" i="40"/>
  <c r="AE58" i="40"/>
  <c r="AE59" i="40"/>
  <c r="AD61" i="40"/>
  <c r="C57" i="40"/>
  <c r="C58" i="40"/>
  <c r="C59" i="40"/>
  <c r="C60" i="40"/>
  <c r="B60" i="40"/>
  <c r="B57" i="40"/>
  <c r="B58" i="40"/>
  <c r="B59" i="40"/>
  <c r="C59" i="3"/>
  <c r="C60" i="3"/>
  <c r="C61" i="3"/>
  <c r="C62" i="3"/>
  <c r="J58" i="3"/>
  <c r="J59" i="3"/>
  <c r="J60" i="3"/>
  <c r="J61" i="3"/>
  <c r="J62" i="3"/>
  <c r="E58" i="3"/>
  <c r="C58" i="3"/>
  <c r="B57" i="28"/>
  <c r="B58" i="28"/>
  <c r="B59" i="28"/>
  <c r="B60" i="28"/>
  <c r="E9" i="35"/>
  <c r="F9" i="35"/>
  <c r="G9" i="35"/>
  <c r="H9" i="35"/>
  <c r="I9" i="35"/>
  <c r="J9" i="35"/>
  <c r="K9" i="35"/>
  <c r="L9" i="35"/>
  <c r="M9" i="35"/>
  <c r="N9" i="35"/>
  <c r="O9" i="35"/>
  <c r="P9" i="35"/>
  <c r="Q9" i="35"/>
  <c r="R9" i="35"/>
  <c r="E10" i="35"/>
  <c r="F10" i="35"/>
  <c r="G10" i="35"/>
  <c r="H10" i="35"/>
  <c r="I10" i="35"/>
  <c r="J10" i="35"/>
  <c r="K10" i="35"/>
  <c r="L10" i="35"/>
  <c r="M10" i="35"/>
  <c r="N10" i="35"/>
  <c r="O10" i="35"/>
  <c r="P10" i="35"/>
  <c r="Q10" i="35"/>
  <c r="R10" i="35"/>
  <c r="U9" i="35"/>
  <c r="V9" i="35"/>
  <c r="W9" i="35"/>
  <c r="X9" i="35"/>
  <c r="S10" i="35"/>
  <c r="T10" i="35"/>
  <c r="U10" i="35"/>
  <c r="V10" i="35"/>
  <c r="W10" i="35"/>
  <c r="X10" i="35"/>
  <c r="C52" i="11"/>
  <c r="D3" i="7"/>
  <c r="D36" i="31"/>
  <c r="H36" i="31"/>
  <c r="H68" i="31" s="1"/>
  <c r="D68" i="31"/>
  <c r="G77" i="31"/>
  <c r="F2" i="20"/>
  <c r="C3" i="20"/>
  <c r="D6" i="20"/>
  <c r="H6" i="20"/>
  <c r="B8" i="20"/>
  <c r="C8" i="20"/>
  <c r="B9" i="20"/>
  <c r="C9" i="20"/>
  <c r="B10" i="20"/>
  <c r="C10" i="20"/>
  <c r="B11" i="20"/>
  <c r="C11" i="20"/>
  <c r="B12" i="20"/>
  <c r="C12" i="20"/>
  <c r="B13" i="20"/>
  <c r="C13" i="20"/>
  <c r="B14" i="20"/>
  <c r="C14" i="20"/>
  <c r="B15" i="20"/>
  <c r="C15" i="20"/>
  <c r="B16" i="20"/>
  <c r="C16" i="20"/>
  <c r="B17" i="20"/>
  <c r="C17" i="20"/>
  <c r="B18" i="20"/>
  <c r="C18" i="20"/>
  <c r="B19" i="20"/>
  <c r="C19" i="20"/>
  <c r="B20" i="20"/>
  <c r="C20" i="20"/>
  <c r="B21" i="20"/>
  <c r="C21" i="20"/>
  <c r="B22" i="20"/>
  <c r="C22" i="20"/>
  <c r="B23" i="20"/>
  <c r="C23" i="20"/>
  <c r="B24" i="20"/>
  <c r="C24" i="20"/>
  <c r="B25" i="20"/>
  <c r="C25" i="20"/>
  <c r="B26" i="20"/>
  <c r="C26" i="20"/>
  <c r="B27" i="20"/>
  <c r="C27" i="20"/>
  <c r="B28" i="20"/>
  <c r="C28" i="20"/>
  <c r="B29" i="20"/>
  <c r="C29" i="20"/>
  <c r="B30" i="20"/>
  <c r="C30" i="20"/>
  <c r="B31" i="20"/>
  <c r="C31" i="20"/>
  <c r="B32" i="20"/>
  <c r="C32" i="20"/>
  <c r="B33" i="20"/>
  <c r="C33" i="20"/>
  <c r="B34" i="20"/>
  <c r="C34" i="20"/>
  <c r="B35" i="20"/>
  <c r="C35" i="20"/>
  <c r="B36" i="20"/>
  <c r="C36" i="20"/>
  <c r="B37" i="20"/>
  <c r="C37" i="20"/>
  <c r="D39" i="20"/>
  <c r="D40" i="20"/>
  <c r="B42" i="20"/>
  <c r="C42" i="20"/>
  <c r="B43" i="20"/>
  <c r="C43" i="20"/>
  <c r="B44" i="20"/>
  <c r="C44" i="20"/>
  <c r="B45" i="20"/>
  <c r="C45" i="20"/>
  <c r="B46" i="20"/>
  <c r="C46" i="20"/>
  <c r="B47" i="20"/>
  <c r="C47" i="20"/>
  <c r="B48" i="20"/>
  <c r="C48" i="20"/>
  <c r="B49" i="20"/>
  <c r="C49" i="20"/>
  <c r="B50" i="20"/>
  <c r="C50" i="20"/>
  <c r="B51" i="20"/>
  <c r="C51" i="20"/>
  <c r="B52" i="20"/>
  <c r="C52" i="20"/>
  <c r="B53" i="20"/>
  <c r="C53" i="20"/>
  <c r="B54" i="20"/>
  <c r="C54" i="20"/>
  <c r="B55" i="20"/>
  <c r="C55" i="20"/>
  <c r="B56" i="20"/>
  <c r="C56" i="20"/>
  <c r="B57" i="20"/>
  <c r="C57" i="20"/>
  <c r="B58" i="20"/>
  <c r="C58" i="20"/>
  <c r="B59" i="20"/>
  <c r="C59" i="20"/>
  <c r="B60" i="20"/>
  <c r="C60" i="20"/>
  <c r="B61" i="20"/>
  <c r="C61" i="20"/>
  <c r="B62" i="20"/>
  <c r="C62" i="20"/>
  <c r="B63" i="20"/>
  <c r="C63" i="20"/>
  <c r="B64" i="20"/>
  <c r="C64" i="20"/>
  <c r="B65" i="20"/>
  <c r="C65" i="20"/>
  <c r="B66" i="20"/>
  <c r="C66" i="20"/>
  <c r="B67" i="20"/>
  <c r="C67" i="20"/>
  <c r="B68" i="20"/>
  <c r="C68" i="20"/>
  <c r="B69" i="20"/>
  <c r="C69" i="20"/>
  <c r="B70" i="20"/>
  <c r="C70" i="20"/>
  <c r="B71" i="20"/>
  <c r="C71" i="20"/>
  <c r="D72" i="20"/>
  <c r="D73" i="20"/>
  <c r="F13" i="25"/>
  <c r="F45" i="25"/>
  <c r="F77" i="25"/>
  <c r="F109" i="25"/>
  <c r="F141" i="25"/>
  <c r="F173" i="25"/>
  <c r="F205" i="25"/>
  <c r="F237" i="25"/>
  <c r="F269" i="25"/>
  <c r="F301" i="25"/>
  <c r="F333" i="25"/>
  <c r="F365" i="25"/>
  <c r="F397" i="25"/>
  <c r="F429" i="25"/>
  <c r="F461" i="25"/>
  <c r="F493" i="25"/>
  <c r="F525" i="25"/>
  <c r="F557" i="25"/>
  <c r="F589" i="25"/>
  <c r="F621" i="25"/>
  <c r="F653" i="25"/>
  <c r="F685" i="25"/>
  <c r="F717" i="25"/>
  <c r="F749" i="25"/>
  <c r="F781" i="25"/>
  <c r="F813" i="25"/>
  <c r="F845" i="25"/>
  <c r="F877" i="25"/>
  <c r="F909" i="25"/>
  <c r="F941" i="25"/>
  <c r="F973" i="25"/>
  <c r="F1005" i="25"/>
  <c r="F1037" i="25"/>
  <c r="F1069" i="25"/>
  <c r="F1101" i="25"/>
  <c r="F1133" i="25"/>
  <c r="F1165" i="25"/>
  <c r="F1197" i="25"/>
  <c r="F1229" i="25"/>
  <c r="F1261" i="25"/>
  <c r="F1293" i="25"/>
  <c r="F1325" i="25"/>
  <c r="F1357" i="25"/>
  <c r="F1389" i="25"/>
  <c r="F1421" i="25"/>
  <c r="F1453" i="25"/>
  <c r="F1485" i="25"/>
  <c r="F1517" i="25"/>
  <c r="F1549" i="25"/>
  <c r="F1581" i="25"/>
  <c r="F1613" i="25"/>
  <c r="F1645" i="25"/>
  <c r="F1677" i="25"/>
  <c r="F1709" i="25"/>
  <c r="F1741" i="25"/>
  <c r="F1773" i="25"/>
  <c r="F1805" i="25"/>
  <c r="F1837" i="25"/>
  <c r="F1869" i="25"/>
  <c r="F1901" i="25"/>
  <c r="F1933" i="25"/>
  <c r="F1965" i="25"/>
  <c r="F1997" i="25"/>
  <c r="F2029" i="25"/>
  <c r="F2061" i="25"/>
  <c r="F2093" i="25"/>
  <c r="F2125" i="25"/>
  <c r="F2157" i="25"/>
  <c r="F2189" i="25"/>
  <c r="F2221" i="25"/>
  <c r="F2253" i="25"/>
  <c r="F2285" i="25"/>
  <c r="F2317" i="25"/>
  <c r="F2349" i="25"/>
  <c r="F2381" i="25"/>
  <c r="F2413" i="25"/>
  <c r="F2445" i="25"/>
  <c r="F2477" i="25"/>
  <c r="F2509" i="25"/>
  <c r="F2541" i="25"/>
  <c r="F2573" i="25"/>
  <c r="F2605" i="25"/>
  <c r="F2637" i="25"/>
  <c r="F2669" i="25"/>
  <c r="F2701" i="25"/>
  <c r="F2733" i="25"/>
  <c r="G37" i="36"/>
  <c r="G71" i="36"/>
  <c r="G105" i="36"/>
  <c r="G139" i="36"/>
  <c r="G173" i="36"/>
  <c r="G207" i="36"/>
  <c r="G241" i="36"/>
  <c r="G275" i="36"/>
  <c r="G309" i="36"/>
  <c r="G343" i="36"/>
  <c r="G377" i="36"/>
  <c r="G411" i="36"/>
  <c r="G445" i="36"/>
  <c r="G479" i="36"/>
  <c r="G513" i="36"/>
  <c r="G547" i="36"/>
  <c r="G581" i="36"/>
  <c r="G615" i="36"/>
  <c r="G649" i="36"/>
  <c r="G683" i="36"/>
  <c r="G717" i="36"/>
  <c r="G751" i="36"/>
  <c r="G785" i="36"/>
  <c r="G819" i="36"/>
  <c r="G853" i="36"/>
  <c r="G887" i="36"/>
  <c r="G921" i="36"/>
  <c r="G955" i="36"/>
  <c r="G989" i="36"/>
  <c r="G1023" i="36"/>
  <c r="G1057" i="36"/>
  <c r="G1091" i="36"/>
  <c r="G1125" i="36"/>
  <c r="G1159" i="36"/>
  <c r="G1193" i="36"/>
  <c r="G1227" i="36"/>
  <c r="G1261" i="36"/>
  <c r="G1295" i="36"/>
  <c r="G1329" i="36"/>
  <c r="G1363" i="36"/>
  <c r="G1397" i="36"/>
  <c r="G1431" i="36"/>
  <c r="G1465" i="36"/>
  <c r="G1499" i="36"/>
  <c r="G1533" i="36"/>
  <c r="G1567" i="36"/>
  <c r="G1601" i="36"/>
  <c r="G1635" i="36"/>
  <c r="G1669" i="36"/>
  <c r="G1703" i="36"/>
  <c r="G1737" i="36"/>
  <c r="G1771" i="36"/>
  <c r="G1805" i="36"/>
  <c r="G1839" i="36"/>
  <c r="G1873" i="36"/>
  <c r="G1907" i="36"/>
  <c r="G1941" i="36"/>
  <c r="G1975" i="36"/>
  <c r="G2009" i="36"/>
  <c r="G2043" i="36"/>
  <c r="K24" i="23"/>
  <c r="F45" i="23"/>
  <c r="K56" i="23"/>
  <c r="F77" i="23"/>
  <c r="K88" i="23"/>
  <c r="F109" i="23"/>
  <c r="K120" i="23"/>
  <c r="G63" i="33"/>
  <c r="A4" i="58"/>
  <c r="E9" i="58"/>
  <c r="M10" i="58"/>
  <c r="R10" i="58"/>
  <c r="I14" i="58"/>
  <c r="B21" i="58"/>
  <c r="W21" i="58"/>
  <c r="W41" i="58" s="1"/>
  <c r="R47" i="58" s="1"/>
  <c r="B22" i="58"/>
  <c r="B23" i="58"/>
  <c r="B24" i="58" s="1"/>
  <c r="B25" i="58" s="1"/>
  <c r="B26" i="58" s="1"/>
  <c r="B27" i="58" s="1"/>
  <c r="B28" i="58" s="1"/>
  <c r="B29" i="58" s="1"/>
  <c r="B30" i="58" s="1"/>
  <c r="B31" i="58" s="1"/>
  <c r="B32" i="58" s="1"/>
  <c r="B33" i="58" s="1"/>
  <c r="B34" i="58" s="1"/>
  <c r="B35" i="58" s="1"/>
  <c r="B36" i="58" s="1"/>
  <c r="B37" i="58" s="1"/>
  <c r="B38" i="58" s="1"/>
  <c r="B39" i="58" s="1"/>
  <c r="B40" i="58" s="1"/>
  <c r="W22" i="58"/>
  <c r="W23" i="58"/>
  <c r="W24" i="58"/>
  <c r="W25" i="58"/>
  <c r="W26" i="58"/>
  <c r="W27" i="58"/>
  <c r="W28" i="58"/>
  <c r="W29" i="58"/>
  <c r="W30" i="58"/>
  <c r="W31" i="58"/>
  <c r="W32" i="58"/>
  <c r="W33" i="58"/>
  <c r="W34" i="58"/>
  <c r="W35" i="58"/>
  <c r="W36" i="58"/>
  <c r="W37" i="58"/>
  <c r="W38" i="58"/>
  <c r="W39" i="58"/>
  <c r="W40" i="58"/>
  <c r="E42" i="58"/>
  <c r="H11" i="53"/>
  <c r="A21" i="53"/>
  <c r="A22" i="53"/>
  <c r="A23" i="53"/>
  <c r="A24" i="53"/>
  <c r="A25" i="53"/>
  <c r="A26" i="53"/>
  <c r="E40" i="53"/>
  <c r="B42" i="53"/>
  <c r="A4" i="57"/>
  <c r="E9" i="57"/>
  <c r="M10" i="57"/>
  <c r="R10" i="57"/>
  <c r="I14" i="57"/>
  <c r="B21" i="57"/>
  <c r="W21" i="57"/>
  <c r="B22" i="57"/>
  <c r="B23" i="57" s="1"/>
  <c r="B24" i="57" s="1"/>
  <c r="B25" i="57" s="1"/>
  <c r="B26" i="57" s="1"/>
  <c r="B27" i="57" s="1"/>
  <c r="B28" i="57" s="1"/>
  <c r="B29" i="57" s="1"/>
  <c r="B30" i="57" s="1"/>
  <c r="B31" i="57" s="1"/>
  <c r="B32" i="57" s="1"/>
  <c r="B33" i="57" s="1"/>
  <c r="B34" i="57" s="1"/>
  <c r="B35" i="57" s="1"/>
  <c r="B36" i="57" s="1"/>
  <c r="B37" i="57" s="1"/>
  <c r="B38" i="57" s="1"/>
  <c r="B39" i="57" s="1"/>
  <c r="B40" i="57" s="1"/>
  <c r="W22" i="57"/>
  <c r="W41" i="57" s="1"/>
  <c r="R47" i="57" s="1"/>
  <c r="W23" i="57"/>
  <c r="W24" i="57"/>
  <c r="W25" i="57"/>
  <c r="W26" i="57"/>
  <c r="W27" i="57"/>
  <c r="W28" i="57"/>
  <c r="W29" i="57"/>
  <c r="W30" i="57"/>
  <c r="W31" i="57"/>
  <c r="W32" i="57"/>
  <c r="W33" i="57"/>
  <c r="W34" i="57"/>
  <c r="W35" i="57"/>
  <c r="W36" i="57"/>
  <c r="W37" i="57"/>
  <c r="W38" i="57"/>
  <c r="W39" i="57"/>
  <c r="W40" i="57"/>
  <c r="E42" i="57"/>
  <c r="A10" i="21"/>
  <c r="A11" i="21"/>
  <c r="H11" i="21"/>
  <c r="B12" i="21"/>
  <c r="H12" i="21"/>
  <c r="E40" i="21"/>
  <c r="B42" i="21"/>
  <c r="A4" i="60"/>
  <c r="D9" i="60"/>
  <c r="Q10" i="60"/>
  <c r="U10" i="60"/>
  <c r="L14" i="60"/>
  <c r="H42" i="60"/>
  <c r="I2" i="22"/>
  <c r="D4" i="22"/>
  <c r="I4" i="22"/>
  <c r="B8" i="22"/>
  <c r="C8" i="22"/>
  <c r="B9" i="22"/>
  <c r="C9" i="22"/>
  <c r="B10" i="22"/>
  <c r="C10" i="22"/>
  <c r="B11" i="22"/>
  <c r="C11" i="22"/>
  <c r="B12" i="22"/>
  <c r="C12" i="22"/>
  <c r="B13" i="22"/>
  <c r="C13" i="22"/>
  <c r="B14" i="22"/>
  <c r="C14" i="22"/>
  <c r="B15" i="22"/>
  <c r="C15" i="22"/>
  <c r="B16" i="22"/>
  <c r="C16" i="22"/>
  <c r="B17" i="22"/>
  <c r="C17" i="22"/>
  <c r="B18" i="22"/>
  <c r="C18" i="22"/>
  <c r="B19" i="22"/>
  <c r="C19" i="22"/>
  <c r="B20" i="22"/>
  <c r="C20" i="22"/>
  <c r="B21" i="22"/>
  <c r="C21" i="22"/>
  <c r="B22" i="22"/>
  <c r="C22" i="22"/>
  <c r="B23" i="22"/>
  <c r="C23" i="22"/>
  <c r="B24" i="22"/>
  <c r="C24" i="22"/>
  <c r="B25" i="22"/>
  <c r="C25" i="22"/>
  <c r="B26" i="22"/>
  <c r="C26" i="22"/>
  <c r="B27" i="22"/>
  <c r="C27" i="22"/>
  <c r="B28" i="22"/>
  <c r="C28" i="22"/>
  <c r="B29" i="22"/>
  <c r="C29" i="22"/>
  <c r="B30" i="22"/>
  <c r="C30" i="22"/>
  <c r="B31" i="22"/>
  <c r="C31" i="22"/>
  <c r="B32" i="22"/>
  <c r="C32" i="22"/>
  <c r="B33" i="22"/>
  <c r="C33" i="22"/>
  <c r="B34" i="22"/>
  <c r="C34" i="22"/>
  <c r="B35" i="22"/>
  <c r="C35" i="22"/>
  <c r="B36" i="22"/>
  <c r="C36" i="22"/>
  <c r="B37" i="22"/>
  <c r="C37" i="22"/>
  <c r="I39" i="22"/>
  <c r="H40" i="22"/>
  <c r="B41" i="22"/>
  <c r="C41" i="22"/>
  <c r="B42" i="22"/>
  <c r="C42" i="22"/>
  <c r="B43" i="22"/>
  <c r="C43" i="22"/>
  <c r="B44" i="22"/>
  <c r="C44" i="22"/>
  <c r="B45" i="22"/>
  <c r="C45" i="22"/>
  <c r="B46" i="22"/>
  <c r="C46" i="22"/>
  <c r="B47" i="22"/>
  <c r="C47" i="22"/>
  <c r="B48" i="22"/>
  <c r="C48" i="22"/>
  <c r="B49" i="22"/>
  <c r="C49" i="22"/>
  <c r="B50" i="22"/>
  <c r="C50" i="22"/>
  <c r="B51" i="22"/>
  <c r="C51" i="22"/>
  <c r="B52" i="22"/>
  <c r="C52" i="22"/>
  <c r="I73" i="22"/>
  <c r="H74" i="22"/>
  <c r="R2" i="34"/>
  <c r="R3" i="34"/>
  <c r="R4" i="34"/>
  <c r="R5" i="34"/>
  <c r="R6" i="34"/>
  <c r="R7" i="34"/>
  <c r="R8" i="34"/>
  <c r="R9" i="34"/>
  <c r="R10" i="34"/>
  <c r="R11" i="34"/>
  <c r="R12" i="34"/>
  <c r="R13" i="34"/>
  <c r="R14" i="34"/>
  <c r="R15" i="34"/>
  <c r="R16" i="34"/>
  <c r="R17" i="34"/>
  <c r="R18" i="34"/>
  <c r="R19" i="34"/>
  <c r="R20" i="34"/>
  <c r="R21" i="34"/>
  <c r="R22" i="34"/>
  <c r="R23" i="34"/>
  <c r="R24" i="34"/>
  <c r="R25" i="34"/>
  <c r="R26" i="34"/>
  <c r="R27" i="34"/>
  <c r="R28" i="34"/>
  <c r="R29" i="34"/>
  <c r="R30" i="34"/>
  <c r="R31" i="34"/>
  <c r="R32" i="34"/>
  <c r="R33" i="34"/>
  <c r="R34" i="34"/>
  <c r="R35" i="34"/>
  <c r="R36" i="34"/>
  <c r="R37" i="34"/>
  <c r="R38" i="34"/>
  <c r="R39" i="34"/>
  <c r="R40" i="34"/>
  <c r="R41" i="34"/>
  <c r="R42" i="34"/>
  <c r="R43" i="34"/>
  <c r="R44" i="34"/>
  <c r="R45" i="34"/>
  <c r="R46" i="34"/>
  <c r="R47" i="34"/>
  <c r="R48" i="34"/>
  <c r="R49" i="34"/>
  <c r="R50" i="34"/>
  <c r="R51" i="34"/>
  <c r="R52" i="34"/>
  <c r="R53" i="34"/>
  <c r="R54" i="34"/>
  <c r="R55" i="34"/>
  <c r="R56" i="34"/>
  <c r="R57" i="34"/>
  <c r="R58" i="34"/>
  <c r="R59" i="34"/>
  <c r="R60" i="34"/>
  <c r="R61" i="34"/>
  <c r="G37" i="37"/>
  <c r="G71" i="37"/>
  <c r="G105" i="37"/>
  <c r="G139" i="37"/>
  <c r="G173" i="37"/>
  <c r="G207" i="37"/>
  <c r="G241" i="37"/>
  <c r="G275" i="37"/>
  <c r="G309" i="37"/>
  <c r="G343" i="37"/>
  <c r="G377" i="37"/>
  <c r="G411" i="37"/>
  <c r="G445" i="37"/>
  <c r="G479" i="37"/>
  <c r="G513" i="37"/>
  <c r="G547" i="37"/>
  <c r="G581" i="37"/>
  <c r="G615" i="37"/>
  <c r="G649" i="37"/>
  <c r="G683" i="37"/>
  <c r="G717" i="37"/>
  <c r="G751" i="37"/>
  <c r="G785" i="37"/>
  <c r="G819" i="37"/>
  <c r="G853" i="37"/>
  <c r="G887" i="37"/>
  <c r="G921" i="37"/>
  <c r="G955" i="37"/>
  <c r="G989" i="37"/>
  <c r="G1023" i="37"/>
  <c r="G1057" i="37"/>
  <c r="G1091" i="37"/>
  <c r="G1125" i="37"/>
  <c r="G1159" i="37"/>
  <c r="G1193" i="37"/>
  <c r="G1227" i="37"/>
  <c r="G1261" i="37"/>
  <c r="G1295" i="37"/>
  <c r="G1329" i="37"/>
  <c r="G1363" i="37"/>
  <c r="G1397" i="37"/>
  <c r="G1431" i="37"/>
  <c r="G1465" i="37"/>
  <c r="G1499" i="37"/>
  <c r="G1533" i="37"/>
  <c r="G1567" i="37"/>
  <c r="G1601" i="37"/>
  <c r="G1635" i="37"/>
  <c r="G1669" i="37"/>
  <c r="G1703" i="37"/>
  <c r="G1737" i="37"/>
  <c r="G1771" i="37"/>
  <c r="G1805" i="37"/>
  <c r="G1839" i="37"/>
  <c r="G1873" i="37"/>
  <c r="G1907" i="37"/>
  <c r="G1941" i="37"/>
  <c r="G1975" i="37"/>
  <c r="G2009" i="37"/>
  <c r="G2043" i="37"/>
  <c r="D8" i="14"/>
  <c r="M8" i="14"/>
  <c r="V8" i="14"/>
  <c r="B11" i="14"/>
  <c r="C11" i="14"/>
  <c r="E11" i="14"/>
  <c r="F11" i="14"/>
  <c r="G11" i="14"/>
  <c r="H11" i="14"/>
  <c r="I11" i="14"/>
  <c r="J11" i="14"/>
  <c r="K11" i="14"/>
  <c r="L11" i="14"/>
  <c r="Y11" i="14"/>
  <c r="M11" i="14"/>
  <c r="N11" i="14"/>
  <c r="O11" i="14"/>
  <c r="P11" i="14"/>
  <c r="Q11" i="14"/>
  <c r="R11" i="14"/>
  <c r="S11" i="14"/>
  <c r="T11" i="14"/>
  <c r="Z11" i="14" s="1"/>
  <c r="W11" i="14"/>
  <c r="AB11" i="14"/>
  <c r="B12" i="14"/>
  <c r="C12" i="14"/>
  <c r="E12" i="14"/>
  <c r="AD12" i="14" s="1"/>
  <c r="F12" i="14"/>
  <c r="G12" i="14"/>
  <c r="H12" i="14"/>
  <c r="I12" i="14"/>
  <c r="J12" i="14"/>
  <c r="K12" i="14"/>
  <c r="L12" i="14"/>
  <c r="Y12" i="14" s="1"/>
  <c r="M12" i="14"/>
  <c r="N12" i="14"/>
  <c r="O12" i="14"/>
  <c r="P12" i="14"/>
  <c r="Q12" i="14"/>
  <c r="R12" i="14"/>
  <c r="S12" i="14"/>
  <c r="T12" i="14"/>
  <c r="W12" i="14"/>
  <c r="AB12" i="14"/>
  <c r="B13" i="14"/>
  <c r="C13" i="14"/>
  <c r="E13" i="14"/>
  <c r="AD13" i="14"/>
  <c r="F13" i="14"/>
  <c r="G13" i="14"/>
  <c r="H13" i="14"/>
  <c r="I13" i="14"/>
  <c r="J13" i="14"/>
  <c r="K13" i="14"/>
  <c r="L13" i="14"/>
  <c r="Y13" i="14" s="1"/>
  <c r="M13" i="14"/>
  <c r="N13" i="14"/>
  <c r="O13" i="14"/>
  <c r="P13" i="14"/>
  <c r="Q13" i="14"/>
  <c r="R13" i="14"/>
  <c r="S13" i="14"/>
  <c r="T13" i="14"/>
  <c r="W13" i="14"/>
  <c r="AB13" i="14"/>
  <c r="B14" i="14"/>
  <c r="C14" i="14"/>
  <c r="E14" i="14"/>
  <c r="AD14" i="14" s="1"/>
  <c r="F14" i="14"/>
  <c r="G14" i="14"/>
  <c r="H14" i="14"/>
  <c r="I14" i="14"/>
  <c r="J14" i="14"/>
  <c r="K14" i="14"/>
  <c r="L14" i="14"/>
  <c r="Y14" i="14"/>
  <c r="M14" i="14"/>
  <c r="N14" i="14"/>
  <c r="O14" i="14"/>
  <c r="P14" i="14"/>
  <c r="Q14" i="14"/>
  <c r="R14" i="14"/>
  <c r="S14" i="14"/>
  <c r="T14" i="14"/>
  <c r="W14" i="14"/>
  <c r="Z14" i="14"/>
  <c r="AB14" i="14"/>
  <c r="B15" i="14"/>
  <c r="C15" i="14"/>
  <c r="E15" i="14"/>
  <c r="AD15" i="14"/>
  <c r="F15" i="14"/>
  <c r="G15" i="14"/>
  <c r="H15" i="14"/>
  <c r="I15" i="14"/>
  <c r="J15" i="14"/>
  <c r="K15" i="14"/>
  <c r="L15" i="14"/>
  <c r="Y15" i="14"/>
  <c r="M15" i="14"/>
  <c r="N15" i="14"/>
  <c r="O15" i="14"/>
  <c r="P15" i="14"/>
  <c r="Q15" i="14"/>
  <c r="R15" i="14"/>
  <c r="S15" i="14"/>
  <c r="T15" i="14"/>
  <c r="W15" i="14"/>
  <c r="AB15" i="14"/>
  <c r="B16" i="14"/>
  <c r="C16" i="14"/>
  <c r="E16" i="14"/>
  <c r="AD16" i="14"/>
  <c r="F16" i="14"/>
  <c r="G16" i="14"/>
  <c r="H16" i="14"/>
  <c r="I16" i="14"/>
  <c r="J16" i="14"/>
  <c r="K16" i="14"/>
  <c r="L16" i="14"/>
  <c r="Y16" i="14"/>
  <c r="M16" i="14"/>
  <c r="N16" i="14"/>
  <c r="O16" i="14"/>
  <c r="P16" i="14"/>
  <c r="Q16" i="14"/>
  <c r="R16" i="14"/>
  <c r="S16" i="14"/>
  <c r="T16" i="14"/>
  <c r="W16" i="14"/>
  <c r="AB16" i="14"/>
  <c r="B17" i="14"/>
  <c r="C17" i="14"/>
  <c r="E17" i="14"/>
  <c r="X17" i="14"/>
  <c r="F17" i="14"/>
  <c r="G17" i="14"/>
  <c r="H17" i="14"/>
  <c r="I17" i="14"/>
  <c r="J17" i="14"/>
  <c r="K17" i="14"/>
  <c r="L17" i="14"/>
  <c r="Y17" i="14" s="1"/>
  <c r="M17" i="14"/>
  <c r="N17" i="14"/>
  <c r="O17" i="14"/>
  <c r="P17" i="14"/>
  <c r="Q17" i="14"/>
  <c r="R17" i="14"/>
  <c r="S17" i="14"/>
  <c r="T17" i="14"/>
  <c r="W17" i="14"/>
  <c r="AB17" i="14"/>
  <c r="B18" i="14"/>
  <c r="C18" i="14"/>
  <c r="E18" i="14"/>
  <c r="AD18" i="14"/>
  <c r="F18" i="14"/>
  <c r="G18" i="14"/>
  <c r="H18" i="14"/>
  <c r="I18" i="14"/>
  <c r="J18" i="14"/>
  <c r="K18" i="14"/>
  <c r="L18" i="14"/>
  <c r="Y18" i="14"/>
  <c r="M18" i="14"/>
  <c r="N18" i="14"/>
  <c r="O18" i="14"/>
  <c r="P18" i="14"/>
  <c r="Q18" i="14"/>
  <c r="R18" i="14"/>
  <c r="S18" i="14"/>
  <c r="T18" i="14"/>
  <c r="W18" i="14"/>
  <c r="AB18" i="14"/>
  <c r="B19" i="14"/>
  <c r="C19" i="14"/>
  <c r="E19" i="14"/>
  <c r="AD19" i="14" s="1"/>
  <c r="F19" i="14"/>
  <c r="G19" i="14"/>
  <c r="H19" i="14"/>
  <c r="I19" i="14"/>
  <c r="J19" i="14"/>
  <c r="K19" i="14"/>
  <c r="L19" i="14"/>
  <c r="M19" i="14"/>
  <c r="N19" i="14"/>
  <c r="O19" i="14"/>
  <c r="P19" i="14"/>
  <c r="Q19" i="14"/>
  <c r="R19" i="14"/>
  <c r="S19" i="14"/>
  <c r="T19" i="14"/>
  <c r="W19" i="14"/>
  <c r="AB19" i="14"/>
  <c r="B20" i="14"/>
  <c r="C20" i="14"/>
  <c r="E20" i="14"/>
  <c r="AD20" i="14" s="1"/>
  <c r="F20" i="14"/>
  <c r="G20" i="14"/>
  <c r="H20" i="14"/>
  <c r="I20" i="14"/>
  <c r="J20" i="14"/>
  <c r="K20" i="14"/>
  <c r="L20" i="14"/>
  <c r="Y20" i="14" s="1"/>
  <c r="M20" i="14"/>
  <c r="N20" i="14"/>
  <c r="O20" i="14"/>
  <c r="P20" i="14"/>
  <c r="Q20" i="14"/>
  <c r="R20" i="14"/>
  <c r="S20" i="14"/>
  <c r="T20" i="14"/>
  <c r="W20" i="14"/>
  <c r="AB20" i="14"/>
  <c r="B21" i="14"/>
  <c r="C21" i="14"/>
  <c r="E21" i="14"/>
  <c r="F21" i="14"/>
  <c r="G21" i="14"/>
  <c r="H21" i="14"/>
  <c r="I21" i="14"/>
  <c r="J21" i="14"/>
  <c r="K21" i="14"/>
  <c r="L21" i="14"/>
  <c r="Y21" i="14"/>
  <c r="M21" i="14"/>
  <c r="N21" i="14"/>
  <c r="O21" i="14"/>
  <c r="P21" i="14"/>
  <c r="Q21" i="14"/>
  <c r="R21" i="14"/>
  <c r="S21" i="14"/>
  <c r="T21" i="14"/>
  <c r="Z21" i="14"/>
  <c r="W21" i="14"/>
  <c r="AB21" i="14"/>
  <c r="B22" i="14"/>
  <c r="C22" i="14"/>
  <c r="E22" i="14"/>
  <c r="AD22" i="14" s="1"/>
  <c r="F22" i="14"/>
  <c r="G22" i="14"/>
  <c r="H22" i="14"/>
  <c r="I22" i="14"/>
  <c r="J22" i="14"/>
  <c r="K22" i="14"/>
  <c r="L22" i="14"/>
  <c r="Y22" i="14"/>
  <c r="M22" i="14"/>
  <c r="N22" i="14"/>
  <c r="O22" i="14"/>
  <c r="P22" i="14"/>
  <c r="Q22" i="14"/>
  <c r="R22" i="14"/>
  <c r="S22" i="14"/>
  <c r="T22" i="14"/>
  <c r="Z22" i="14"/>
  <c r="W22" i="14"/>
  <c r="AB22" i="14"/>
  <c r="B23" i="14"/>
  <c r="C23" i="14"/>
  <c r="E23" i="14"/>
  <c r="AD23" i="14"/>
  <c r="F23" i="14"/>
  <c r="G23" i="14"/>
  <c r="H23" i="14"/>
  <c r="I23" i="14"/>
  <c r="J23" i="14"/>
  <c r="K23" i="14"/>
  <c r="L23" i="14"/>
  <c r="Y23" i="14" s="1"/>
  <c r="M23" i="14"/>
  <c r="N23" i="14"/>
  <c r="O23" i="14"/>
  <c r="P23" i="14"/>
  <c r="Q23" i="14"/>
  <c r="R23" i="14"/>
  <c r="S23" i="14"/>
  <c r="T23" i="14"/>
  <c r="Z23" i="14" s="1"/>
  <c r="W23" i="14"/>
  <c r="AB23" i="14"/>
  <c r="B24" i="14"/>
  <c r="C24" i="14"/>
  <c r="E24" i="14"/>
  <c r="AD24" i="14" s="1"/>
  <c r="F24" i="14"/>
  <c r="G24" i="14"/>
  <c r="H24" i="14"/>
  <c r="I24" i="14"/>
  <c r="J24" i="14"/>
  <c r="K24" i="14"/>
  <c r="L24" i="14"/>
  <c r="Y24" i="14"/>
  <c r="M24" i="14"/>
  <c r="N24" i="14"/>
  <c r="O24" i="14"/>
  <c r="P24" i="14"/>
  <c r="Q24" i="14"/>
  <c r="R24" i="14"/>
  <c r="S24" i="14"/>
  <c r="T24" i="14"/>
  <c r="W24" i="14"/>
  <c r="AB24" i="14"/>
  <c r="B25" i="14"/>
  <c r="C25" i="14"/>
  <c r="E25" i="14"/>
  <c r="F25" i="14"/>
  <c r="G25" i="14"/>
  <c r="H25" i="14"/>
  <c r="I25" i="14"/>
  <c r="J25" i="14"/>
  <c r="K25" i="14"/>
  <c r="L25" i="14"/>
  <c r="Y25" i="14"/>
  <c r="M25" i="14"/>
  <c r="N25" i="14"/>
  <c r="O25" i="14"/>
  <c r="P25" i="14"/>
  <c r="Q25" i="14"/>
  <c r="R25" i="14"/>
  <c r="S25" i="14"/>
  <c r="T25" i="14"/>
  <c r="W25" i="14"/>
  <c r="AB25" i="14"/>
  <c r="B26" i="14"/>
  <c r="C26" i="14"/>
  <c r="E26" i="14"/>
  <c r="F26" i="14"/>
  <c r="G26" i="14"/>
  <c r="H26" i="14"/>
  <c r="I26" i="14"/>
  <c r="J26" i="14"/>
  <c r="K26" i="14"/>
  <c r="L26" i="14"/>
  <c r="Y26" i="14" s="1"/>
  <c r="M26" i="14"/>
  <c r="AC26" i="14" s="1"/>
  <c r="N26" i="14"/>
  <c r="O26" i="14"/>
  <c r="P26" i="14"/>
  <c r="Q26" i="14"/>
  <c r="R26" i="14"/>
  <c r="S26" i="14"/>
  <c r="T26" i="14"/>
  <c r="AA26" i="14" s="1"/>
  <c r="W26" i="14"/>
  <c r="AB26" i="14"/>
  <c r="B27" i="14"/>
  <c r="C27" i="14"/>
  <c r="E27" i="14"/>
  <c r="AD27" i="14" s="1"/>
  <c r="F27" i="14"/>
  <c r="G27" i="14"/>
  <c r="H27" i="14"/>
  <c r="I27" i="14"/>
  <c r="J27" i="14"/>
  <c r="K27" i="14"/>
  <c r="L27" i="14"/>
  <c r="Y27" i="14" s="1"/>
  <c r="M27" i="14"/>
  <c r="AC27" i="14" s="1"/>
  <c r="N27" i="14"/>
  <c r="O27" i="14"/>
  <c r="P27" i="14"/>
  <c r="Q27" i="14"/>
  <c r="R27" i="14"/>
  <c r="S27" i="14"/>
  <c r="T27" i="14"/>
  <c r="Z27" i="14" s="1"/>
  <c r="W27" i="14"/>
  <c r="AB27" i="14"/>
  <c r="B28" i="14"/>
  <c r="C28" i="14"/>
  <c r="E28" i="14"/>
  <c r="AD28" i="14"/>
  <c r="F28" i="14"/>
  <c r="G28" i="14"/>
  <c r="H28" i="14"/>
  <c r="I28" i="14"/>
  <c r="J28" i="14"/>
  <c r="K28" i="14"/>
  <c r="L28" i="14"/>
  <c r="Y28" i="14"/>
  <c r="M28" i="14"/>
  <c r="N28" i="14"/>
  <c r="O28" i="14"/>
  <c r="P28" i="14"/>
  <c r="Q28" i="14"/>
  <c r="R28" i="14"/>
  <c r="S28" i="14"/>
  <c r="T28" i="14"/>
  <c r="AA28" i="14" s="1"/>
  <c r="W28" i="14"/>
  <c r="AB28" i="14"/>
  <c r="B29" i="14"/>
  <c r="C29" i="14"/>
  <c r="E29" i="14"/>
  <c r="F29" i="14"/>
  <c r="G29" i="14"/>
  <c r="H29" i="14"/>
  <c r="I29" i="14"/>
  <c r="J29" i="14"/>
  <c r="K29" i="14"/>
  <c r="L29" i="14"/>
  <c r="Y29" i="14"/>
  <c r="M29" i="14"/>
  <c r="N29" i="14"/>
  <c r="O29" i="14"/>
  <c r="P29" i="14"/>
  <c r="Q29" i="14"/>
  <c r="R29" i="14"/>
  <c r="S29" i="14"/>
  <c r="T29" i="14"/>
  <c r="W29" i="14"/>
  <c r="AB29" i="14"/>
  <c r="B30" i="14"/>
  <c r="C30" i="14"/>
  <c r="E30" i="14"/>
  <c r="AD30" i="14"/>
  <c r="F30" i="14"/>
  <c r="G30" i="14"/>
  <c r="H30" i="14"/>
  <c r="I30" i="14"/>
  <c r="J30" i="14"/>
  <c r="K30" i="14"/>
  <c r="L30" i="14"/>
  <c r="Y30" i="14"/>
  <c r="M30" i="14"/>
  <c r="AC30" i="14"/>
  <c r="N30" i="14"/>
  <c r="O30" i="14"/>
  <c r="P30" i="14"/>
  <c r="Q30" i="14"/>
  <c r="R30" i="14"/>
  <c r="S30" i="14"/>
  <c r="T30" i="14"/>
  <c r="W30" i="14"/>
  <c r="AB30" i="14"/>
  <c r="B31" i="14"/>
  <c r="C31" i="14"/>
  <c r="E31" i="14"/>
  <c r="F31" i="14"/>
  <c r="G31" i="14"/>
  <c r="H31" i="14"/>
  <c r="I31" i="14"/>
  <c r="J31" i="14"/>
  <c r="K31" i="14"/>
  <c r="L31" i="14"/>
  <c r="Y31" i="14"/>
  <c r="M31" i="14"/>
  <c r="N31" i="14"/>
  <c r="O31" i="14"/>
  <c r="P31" i="14"/>
  <c r="Q31" i="14"/>
  <c r="R31" i="14"/>
  <c r="S31" i="14"/>
  <c r="T31" i="14"/>
  <c r="Z31" i="14"/>
  <c r="W31" i="14"/>
  <c r="AB31" i="14"/>
  <c r="B32" i="14"/>
  <c r="C32" i="14"/>
  <c r="E32" i="14"/>
  <c r="AD32" i="14" s="1"/>
  <c r="F32" i="14"/>
  <c r="G32" i="14"/>
  <c r="H32" i="14"/>
  <c r="I32" i="14"/>
  <c r="J32" i="14"/>
  <c r="K32" i="14"/>
  <c r="L32" i="14"/>
  <c r="M32" i="14"/>
  <c r="N32" i="14"/>
  <c r="O32" i="14"/>
  <c r="P32" i="14"/>
  <c r="Q32" i="14"/>
  <c r="R32" i="14"/>
  <c r="S32" i="14"/>
  <c r="AA32" i="14"/>
  <c r="T32" i="14"/>
  <c r="Z32" i="14"/>
  <c r="W32" i="14"/>
  <c r="AB32" i="14"/>
  <c r="B33" i="14"/>
  <c r="C33" i="14"/>
  <c r="E33" i="14"/>
  <c r="F33" i="14"/>
  <c r="G33" i="14"/>
  <c r="H33" i="14"/>
  <c r="I33" i="14"/>
  <c r="J33" i="14"/>
  <c r="K33" i="14"/>
  <c r="L33" i="14"/>
  <c r="M33" i="14"/>
  <c r="N33" i="14"/>
  <c r="O33" i="14"/>
  <c r="P33" i="14"/>
  <c r="Q33" i="14"/>
  <c r="R33" i="14"/>
  <c r="S33" i="14"/>
  <c r="T33" i="14"/>
  <c r="W33" i="14"/>
  <c r="AB33" i="14"/>
  <c r="B34" i="14"/>
  <c r="C34" i="14"/>
  <c r="E34" i="14"/>
  <c r="AD34" i="14" s="1"/>
  <c r="F34" i="14"/>
  <c r="G34" i="14"/>
  <c r="H34" i="14"/>
  <c r="I34" i="14"/>
  <c r="J34" i="14"/>
  <c r="K34" i="14"/>
  <c r="L34" i="14"/>
  <c r="M34" i="14"/>
  <c r="N34" i="14"/>
  <c r="O34" i="14"/>
  <c r="P34" i="14"/>
  <c r="Q34" i="14"/>
  <c r="R34" i="14"/>
  <c r="S34" i="14"/>
  <c r="T34" i="14"/>
  <c r="W34" i="14"/>
  <c r="AB34" i="14"/>
  <c r="B35" i="14"/>
  <c r="C35" i="14"/>
  <c r="E35" i="14"/>
  <c r="F35" i="14"/>
  <c r="G35" i="14"/>
  <c r="H35" i="14"/>
  <c r="I35" i="14"/>
  <c r="J35" i="14"/>
  <c r="K35" i="14"/>
  <c r="L35" i="14"/>
  <c r="Y35" i="14"/>
  <c r="M35" i="14"/>
  <c r="N35" i="14"/>
  <c r="O35" i="14"/>
  <c r="P35" i="14"/>
  <c r="Q35" i="14"/>
  <c r="R35" i="14"/>
  <c r="S35" i="14"/>
  <c r="T35" i="14"/>
  <c r="AA35" i="14"/>
  <c r="W35" i="14"/>
  <c r="AB35" i="14"/>
  <c r="B36" i="14"/>
  <c r="C36" i="14"/>
  <c r="E36" i="14"/>
  <c r="AD36" i="14" s="1"/>
  <c r="F36" i="14"/>
  <c r="G36" i="14"/>
  <c r="H36" i="14"/>
  <c r="I36" i="14"/>
  <c r="J36" i="14"/>
  <c r="K36" i="14"/>
  <c r="L36" i="14"/>
  <c r="M36" i="14"/>
  <c r="N36" i="14"/>
  <c r="O36" i="14"/>
  <c r="P36" i="14"/>
  <c r="Q36" i="14"/>
  <c r="R36" i="14"/>
  <c r="S36" i="14"/>
  <c r="T36" i="14"/>
  <c r="Z36" i="14"/>
  <c r="W36" i="14"/>
  <c r="AB36" i="14"/>
  <c r="B37" i="14"/>
  <c r="C37" i="14"/>
  <c r="E37" i="14"/>
  <c r="F37" i="14"/>
  <c r="G37" i="14"/>
  <c r="H37" i="14"/>
  <c r="I37" i="14"/>
  <c r="J37" i="14"/>
  <c r="K37" i="14"/>
  <c r="L37" i="14"/>
  <c r="M37" i="14"/>
  <c r="N37" i="14"/>
  <c r="O37" i="14"/>
  <c r="P37" i="14"/>
  <c r="Q37" i="14"/>
  <c r="R37" i="14"/>
  <c r="S37" i="14"/>
  <c r="T37" i="14"/>
  <c r="Z37" i="14"/>
  <c r="W37" i="14"/>
  <c r="AB37" i="14"/>
  <c r="B38" i="14"/>
  <c r="C38" i="14"/>
  <c r="E38" i="14"/>
  <c r="AD38" i="14"/>
  <c r="F38" i="14"/>
  <c r="G38" i="14"/>
  <c r="H38" i="14"/>
  <c r="I38" i="14"/>
  <c r="J38" i="14"/>
  <c r="K38" i="14"/>
  <c r="L38" i="14"/>
  <c r="M38" i="14"/>
  <c r="N38" i="14"/>
  <c r="O38" i="14"/>
  <c r="P38" i="14"/>
  <c r="Q38" i="14"/>
  <c r="R38" i="14"/>
  <c r="S38" i="14"/>
  <c r="T38" i="14"/>
  <c r="Z38" i="14"/>
  <c r="W38" i="14"/>
  <c r="AB38" i="14"/>
  <c r="B39" i="14"/>
  <c r="C39" i="14"/>
  <c r="E39" i="14"/>
  <c r="F39" i="14"/>
  <c r="G39" i="14"/>
  <c r="H39" i="14"/>
  <c r="I39" i="14"/>
  <c r="J39" i="14"/>
  <c r="K39" i="14"/>
  <c r="L39" i="14"/>
  <c r="Y39" i="14" s="1"/>
  <c r="M39" i="14"/>
  <c r="AC39" i="14" s="1"/>
  <c r="N39" i="14"/>
  <c r="O39" i="14"/>
  <c r="P39" i="14"/>
  <c r="Q39" i="14"/>
  <c r="R39" i="14"/>
  <c r="S39" i="14"/>
  <c r="T39" i="14"/>
  <c r="AA39" i="14" s="1"/>
  <c r="W39" i="14"/>
  <c r="AB39" i="14"/>
  <c r="B40" i="14"/>
  <c r="C40" i="14"/>
  <c r="E40" i="14"/>
  <c r="AD40" i="14"/>
  <c r="F40" i="14"/>
  <c r="G40" i="14"/>
  <c r="H40" i="14"/>
  <c r="I40" i="14"/>
  <c r="J40" i="14"/>
  <c r="K40" i="14"/>
  <c r="L40" i="14"/>
  <c r="M40" i="14"/>
  <c r="N40" i="14"/>
  <c r="O40" i="14"/>
  <c r="P40" i="14"/>
  <c r="Q40" i="14"/>
  <c r="R40" i="14"/>
  <c r="S40" i="14"/>
  <c r="T40" i="14"/>
  <c r="AA40" i="14" s="1"/>
  <c r="W40" i="14"/>
  <c r="AB40" i="14"/>
  <c r="B45" i="14"/>
  <c r="C45" i="14"/>
  <c r="E45" i="14"/>
  <c r="F45" i="14"/>
  <c r="G45" i="14"/>
  <c r="H45" i="14"/>
  <c r="I45" i="14"/>
  <c r="J45" i="14"/>
  <c r="K45" i="14"/>
  <c r="L45" i="14"/>
  <c r="Y45" i="14"/>
  <c r="M45" i="14"/>
  <c r="N45" i="14"/>
  <c r="O45" i="14"/>
  <c r="P45" i="14"/>
  <c r="Q45" i="14"/>
  <c r="R45" i="14"/>
  <c r="S45" i="14"/>
  <c r="T45" i="14"/>
  <c r="W45" i="14"/>
  <c r="AB45" i="14"/>
  <c r="B46" i="14"/>
  <c r="C46" i="14"/>
  <c r="E46" i="14"/>
  <c r="AD46" i="14"/>
  <c r="F46" i="14"/>
  <c r="G46" i="14"/>
  <c r="H46" i="14"/>
  <c r="I46" i="14"/>
  <c r="J46" i="14"/>
  <c r="K46" i="14"/>
  <c r="L46" i="14"/>
  <c r="M46" i="14"/>
  <c r="N46" i="14"/>
  <c r="O46" i="14"/>
  <c r="P46" i="14"/>
  <c r="Q46" i="14"/>
  <c r="R46" i="14"/>
  <c r="S46" i="14"/>
  <c r="T46" i="14"/>
  <c r="Z46" i="14"/>
  <c r="W46" i="14"/>
  <c r="AB46" i="14"/>
  <c r="B47" i="14"/>
  <c r="C47" i="14"/>
  <c r="E47" i="14"/>
  <c r="F47" i="14"/>
  <c r="G47" i="14"/>
  <c r="H47" i="14"/>
  <c r="I47" i="14"/>
  <c r="J47" i="14"/>
  <c r="K47" i="14"/>
  <c r="L47" i="14"/>
  <c r="M47" i="14"/>
  <c r="N47" i="14"/>
  <c r="O47" i="14"/>
  <c r="P47" i="14"/>
  <c r="Q47" i="14"/>
  <c r="R47" i="14"/>
  <c r="S47" i="14"/>
  <c r="T47" i="14"/>
  <c r="AA47" i="14" s="1"/>
  <c r="W47" i="14"/>
  <c r="AB47" i="14"/>
  <c r="B48" i="14"/>
  <c r="C48" i="14"/>
  <c r="E48" i="14"/>
  <c r="F48" i="14"/>
  <c r="G48" i="14"/>
  <c r="H48" i="14"/>
  <c r="I48" i="14"/>
  <c r="J48" i="14"/>
  <c r="K48" i="14"/>
  <c r="L48" i="14"/>
  <c r="Y48" i="14"/>
  <c r="M48" i="14"/>
  <c r="N48" i="14"/>
  <c r="O48" i="14"/>
  <c r="P48" i="14"/>
  <c r="Q48" i="14"/>
  <c r="R48" i="14"/>
  <c r="S48" i="14"/>
  <c r="T48" i="14"/>
  <c r="W48" i="14"/>
  <c r="AB48" i="14"/>
  <c r="B49" i="14"/>
  <c r="C49" i="14"/>
  <c r="E49" i="14"/>
  <c r="F49" i="14"/>
  <c r="G49" i="14"/>
  <c r="H49" i="14"/>
  <c r="I49" i="14"/>
  <c r="J49" i="14"/>
  <c r="K49" i="14"/>
  <c r="L49" i="14"/>
  <c r="Y49" i="14" s="1"/>
  <c r="M49" i="14"/>
  <c r="N49" i="14"/>
  <c r="O49" i="14"/>
  <c r="P49" i="14"/>
  <c r="Q49" i="14"/>
  <c r="R49" i="14"/>
  <c r="S49" i="14"/>
  <c r="T49" i="14"/>
  <c r="W49" i="14"/>
  <c r="AB49" i="14"/>
  <c r="B50" i="14"/>
  <c r="C50" i="14"/>
  <c r="E50" i="14"/>
  <c r="AD50" i="14" s="1"/>
  <c r="F50" i="14"/>
  <c r="G50" i="14"/>
  <c r="H50" i="14"/>
  <c r="I50" i="14"/>
  <c r="J50" i="14"/>
  <c r="K50" i="14"/>
  <c r="L50" i="14"/>
  <c r="Y50" i="14" s="1"/>
  <c r="M50" i="14"/>
  <c r="N50" i="14"/>
  <c r="O50" i="14"/>
  <c r="P50" i="14"/>
  <c r="Q50" i="14"/>
  <c r="R50" i="14"/>
  <c r="S50" i="14"/>
  <c r="T50" i="14"/>
  <c r="Z50" i="14" s="1"/>
  <c r="W50" i="14"/>
  <c r="AB50" i="14"/>
  <c r="B51" i="14"/>
  <c r="C51" i="14"/>
  <c r="E51" i="14"/>
  <c r="AD51" i="14"/>
  <c r="F51" i="14"/>
  <c r="G51" i="14"/>
  <c r="H51" i="14"/>
  <c r="I51" i="14"/>
  <c r="J51" i="14"/>
  <c r="K51" i="14"/>
  <c r="L51" i="14"/>
  <c r="M51" i="14"/>
  <c r="N51" i="14"/>
  <c r="O51" i="14"/>
  <c r="P51" i="14"/>
  <c r="Q51" i="14"/>
  <c r="R51" i="14"/>
  <c r="S51" i="14"/>
  <c r="T51" i="14"/>
  <c r="Z51" i="14"/>
  <c r="W51" i="14"/>
  <c r="AB51" i="14"/>
  <c r="B52" i="14"/>
  <c r="C52" i="14"/>
  <c r="E52" i="14"/>
  <c r="F52" i="14"/>
  <c r="G52" i="14"/>
  <c r="H52" i="14"/>
  <c r="I52" i="14"/>
  <c r="J52" i="14"/>
  <c r="K52" i="14"/>
  <c r="L52" i="14"/>
  <c r="Y52" i="14"/>
  <c r="M52" i="14"/>
  <c r="N52" i="14"/>
  <c r="O52" i="14"/>
  <c r="P52" i="14"/>
  <c r="Q52" i="14"/>
  <c r="R52" i="14"/>
  <c r="S52" i="14"/>
  <c r="T52" i="14"/>
  <c r="Z52" i="14"/>
  <c r="W52" i="14"/>
  <c r="AB52" i="14"/>
  <c r="B53" i="14"/>
  <c r="C53" i="14"/>
  <c r="E53" i="14"/>
  <c r="F53" i="14"/>
  <c r="G53" i="14"/>
  <c r="H53" i="14"/>
  <c r="I53" i="14"/>
  <c r="J53" i="14"/>
  <c r="K53" i="14"/>
  <c r="L53" i="14"/>
  <c r="Y53" i="14" s="1"/>
  <c r="M53" i="14"/>
  <c r="N53" i="14"/>
  <c r="O53" i="14"/>
  <c r="P53" i="14"/>
  <c r="Q53" i="14"/>
  <c r="R53" i="14"/>
  <c r="S53" i="14"/>
  <c r="T53" i="14"/>
  <c r="AA53" i="14"/>
  <c r="W53" i="14"/>
  <c r="AB53" i="14"/>
  <c r="B54" i="14"/>
  <c r="C54" i="14"/>
  <c r="E54" i="14"/>
  <c r="AD54" i="14" s="1"/>
  <c r="F54" i="14"/>
  <c r="G54" i="14"/>
  <c r="H54" i="14"/>
  <c r="I54" i="14"/>
  <c r="J54" i="14"/>
  <c r="K54" i="14"/>
  <c r="L54" i="14"/>
  <c r="Y54" i="14" s="1"/>
  <c r="M54" i="14"/>
  <c r="AC54" i="14" s="1"/>
  <c r="N54" i="14"/>
  <c r="O54" i="14"/>
  <c r="P54" i="14"/>
  <c r="Q54" i="14"/>
  <c r="R54" i="14"/>
  <c r="S54" i="14"/>
  <c r="T54" i="14"/>
  <c r="Z54" i="14" s="1"/>
  <c r="W54" i="14"/>
  <c r="AB54" i="14"/>
  <c r="B55" i="14"/>
  <c r="C55" i="14"/>
  <c r="E55" i="14"/>
  <c r="AD55" i="14" s="1"/>
  <c r="F55" i="14"/>
  <c r="G55" i="14"/>
  <c r="H55" i="14"/>
  <c r="I55" i="14"/>
  <c r="J55" i="14"/>
  <c r="K55" i="14"/>
  <c r="L55" i="14"/>
  <c r="M55" i="14"/>
  <c r="N55" i="14"/>
  <c r="O55" i="14"/>
  <c r="P55" i="14"/>
  <c r="Q55" i="14"/>
  <c r="R55" i="14"/>
  <c r="S55" i="14"/>
  <c r="T55" i="14"/>
  <c r="W55" i="14"/>
  <c r="AB55" i="14"/>
  <c r="B56" i="14"/>
  <c r="C56" i="14"/>
  <c r="E56" i="14"/>
  <c r="F56" i="14"/>
  <c r="G56" i="14"/>
  <c r="H56" i="14"/>
  <c r="I56" i="14"/>
  <c r="J56" i="14"/>
  <c r="K56" i="14"/>
  <c r="L56" i="14"/>
  <c r="Y56" i="14"/>
  <c r="M56" i="14"/>
  <c r="N56" i="14"/>
  <c r="O56" i="14"/>
  <c r="P56" i="14"/>
  <c r="Q56" i="14"/>
  <c r="R56" i="14"/>
  <c r="S56" i="14"/>
  <c r="T56" i="14"/>
  <c r="AA56" i="14"/>
  <c r="Z56" i="14"/>
  <c r="W56" i="14"/>
  <c r="AB56" i="14"/>
  <c r="B57" i="14"/>
  <c r="C57" i="14"/>
  <c r="E57" i="14"/>
  <c r="F57" i="14"/>
  <c r="G57" i="14"/>
  <c r="H57" i="14"/>
  <c r="I57" i="14"/>
  <c r="J57" i="14"/>
  <c r="K57" i="14"/>
  <c r="L57" i="14"/>
  <c r="Y57" i="14" s="1"/>
  <c r="M57" i="14"/>
  <c r="N57" i="14"/>
  <c r="O57" i="14"/>
  <c r="P57" i="14"/>
  <c r="Q57" i="14"/>
  <c r="R57" i="14"/>
  <c r="S57" i="14"/>
  <c r="T57" i="14"/>
  <c r="Z57" i="14" s="1"/>
  <c r="W57" i="14"/>
  <c r="AB57" i="14"/>
  <c r="B58" i="14"/>
  <c r="C58" i="14"/>
  <c r="E58" i="14"/>
  <c r="U58" i="14" s="1"/>
  <c r="AE58" i="14" s="1"/>
  <c r="AD58" i="14"/>
  <c r="F58" i="14"/>
  <c r="G58" i="14"/>
  <c r="H58" i="14"/>
  <c r="I58" i="14"/>
  <c r="J58" i="14"/>
  <c r="K58" i="14"/>
  <c r="L58" i="14"/>
  <c r="Y58" i="14"/>
  <c r="M58" i="14"/>
  <c r="AC58" i="14"/>
  <c r="N58" i="14"/>
  <c r="O58" i="14"/>
  <c r="P58" i="14"/>
  <c r="Q58" i="14"/>
  <c r="R58" i="14"/>
  <c r="S58" i="14"/>
  <c r="T58" i="14"/>
  <c r="W58" i="14"/>
  <c r="AB58" i="14"/>
  <c r="B59" i="14"/>
  <c r="C59" i="14"/>
  <c r="E59" i="14"/>
  <c r="AD59" i="14" s="1"/>
  <c r="F59" i="14"/>
  <c r="G59" i="14"/>
  <c r="H59" i="14"/>
  <c r="I59" i="14"/>
  <c r="J59" i="14"/>
  <c r="K59" i="14"/>
  <c r="L59" i="14"/>
  <c r="M59" i="14"/>
  <c r="N59" i="14"/>
  <c r="O59" i="14"/>
  <c r="P59" i="14"/>
  <c r="Q59" i="14"/>
  <c r="R59" i="14"/>
  <c r="S59" i="14"/>
  <c r="T59" i="14"/>
  <c r="Z59" i="14"/>
  <c r="W59" i="14"/>
  <c r="AB59" i="14"/>
  <c r="B60" i="14"/>
  <c r="C60" i="14"/>
  <c r="E60" i="14"/>
  <c r="F60" i="14"/>
  <c r="G60" i="14"/>
  <c r="H60" i="14"/>
  <c r="I60" i="14"/>
  <c r="J60" i="14"/>
  <c r="K60" i="14"/>
  <c r="L60" i="14"/>
  <c r="Y60" i="14" s="1"/>
  <c r="M60" i="14"/>
  <c r="N60" i="14"/>
  <c r="O60" i="14"/>
  <c r="P60" i="14"/>
  <c r="Q60" i="14"/>
  <c r="R60" i="14"/>
  <c r="S60" i="14"/>
  <c r="T60" i="14"/>
  <c r="Z60" i="14" s="1"/>
  <c r="W60" i="14"/>
  <c r="AB60" i="14"/>
  <c r="B61" i="14"/>
  <c r="C61" i="14"/>
  <c r="E61" i="14"/>
  <c r="F61" i="14"/>
  <c r="G61" i="14"/>
  <c r="H61" i="14"/>
  <c r="I61" i="14"/>
  <c r="J61" i="14"/>
  <c r="K61" i="14"/>
  <c r="L61" i="14"/>
  <c r="M61" i="14"/>
  <c r="N61" i="14"/>
  <c r="O61" i="14"/>
  <c r="P61" i="14"/>
  <c r="Q61" i="14"/>
  <c r="R61" i="14"/>
  <c r="S61" i="14"/>
  <c r="T61" i="14"/>
  <c r="Z61" i="14" s="1"/>
  <c r="W61" i="14"/>
  <c r="AB61" i="14"/>
  <c r="B62" i="14"/>
  <c r="C62" i="14"/>
  <c r="E62" i="14"/>
  <c r="AD62" i="14" s="1"/>
  <c r="F62" i="14"/>
  <c r="G62" i="14"/>
  <c r="H62" i="14"/>
  <c r="I62" i="14"/>
  <c r="J62" i="14"/>
  <c r="K62" i="14"/>
  <c r="L62" i="14"/>
  <c r="M62" i="14"/>
  <c r="N62" i="14"/>
  <c r="O62" i="14"/>
  <c r="P62" i="14"/>
  <c r="Q62" i="14"/>
  <c r="R62" i="14"/>
  <c r="S62" i="14"/>
  <c r="T62" i="14"/>
  <c r="W62" i="14"/>
  <c r="Z62" i="14"/>
  <c r="AB62" i="14"/>
  <c r="B63" i="14"/>
  <c r="C63" i="14"/>
  <c r="E63" i="14"/>
  <c r="F63" i="14"/>
  <c r="G63" i="14"/>
  <c r="H63" i="14"/>
  <c r="I63" i="14"/>
  <c r="J63" i="14"/>
  <c r="K63" i="14"/>
  <c r="L63" i="14"/>
  <c r="M63" i="14"/>
  <c r="N63" i="14"/>
  <c r="O63" i="14"/>
  <c r="P63" i="14"/>
  <c r="Q63" i="14"/>
  <c r="R63" i="14"/>
  <c r="S63" i="14"/>
  <c r="T63" i="14"/>
  <c r="W63" i="14"/>
  <c r="Z63" i="14"/>
  <c r="AB63" i="14"/>
  <c r="AD63" i="14"/>
  <c r="B64" i="14"/>
  <c r="C64" i="14"/>
  <c r="E64" i="14"/>
  <c r="F64" i="14"/>
  <c r="G64" i="14"/>
  <c r="H64" i="14"/>
  <c r="I64" i="14"/>
  <c r="J64" i="14"/>
  <c r="K64" i="14"/>
  <c r="L64" i="14"/>
  <c r="M64" i="14"/>
  <c r="N64" i="14"/>
  <c r="O64" i="14"/>
  <c r="P64" i="14"/>
  <c r="Q64" i="14"/>
  <c r="R64" i="14"/>
  <c r="S64" i="14"/>
  <c r="T64" i="14"/>
  <c r="W64" i="14"/>
  <c r="AB64" i="14"/>
  <c r="B65" i="14"/>
  <c r="C65" i="14"/>
  <c r="E65" i="14"/>
  <c r="F65" i="14"/>
  <c r="G65" i="14"/>
  <c r="H65" i="14"/>
  <c r="I65" i="14"/>
  <c r="J65" i="14"/>
  <c r="K65" i="14"/>
  <c r="L65" i="14"/>
  <c r="M65" i="14"/>
  <c r="N65" i="14"/>
  <c r="AA65" i="14" s="1"/>
  <c r="O65" i="14"/>
  <c r="P65" i="14"/>
  <c r="Q65" i="14"/>
  <c r="R65" i="14"/>
  <c r="S65" i="14"/>
  <c r="T65" i="14"/>
  <c r="W65" i="14"/>
  <c r="Z65" i="14"/>
  <c r="AB65" i="14"/>
  <c r="B66" i="14"/>
  <c r="C66" i="14"/>
  <c r="E66" i="14"/>
  <c r="F66" i="14"/>
  <c r="G66" i="14"/>
  <c r="H66" i="14"/>
  <c r="I66" i="14"/>
  <c r="J66" i="14"/>
  <c r="K66" i="14"/>
  <c r="L66" i="14"/>
  <c r="M66" i="14"/>
  <c r="N66" i="14"/>
  <c r="O66" i="14"/>
  <c r="P66" i="14"/>
  <c r="Q66" i="14"/>
  <c r="R66" i="14"/>
  <c r="S66" i="14"/>
  <c r="AA66" i="14" s="1"/>
  <c r="T66" i="14"/>
  <c r="W66" i="14"/>
  <c r="Z66" i="14"/>
  <c r="AB66" i="14"/>
  <c r="AD66" i="14"/>
  <c r="B67" i="14"/>
  <c r="C67" i="14"/>
  <c r="E67" i="14"/>
  <c r="F67" i="14"/>
  <c r="G67" i="14"/>
  <c r="H67" i="14"/>
  <c r="I67" i="14"/>
  <c r="J67" i="14"/>
  <c r="K67" i="14"/>
  <c r="L67" i="14"/>
  <c r="M67" i="14"/>
  <c r="N67" i="14"/>
  <c r="O67" i="14"/>
  <c r="P67" i="14"/>
  <c r="Q67" i="14"/>
  <c r="R67" i="14"/>
  <c r="S67" i="14"/>
  <c r="T67" i="14"/>
  <c r="Z67" i="14" s="1"/>
  <c r="W67" i="14"/>
  <c r="AB67" i="14"/>
  <c r="B68" i="14"/>
  <c r="C68" i="14"/>
  <c r="E68" i="14"/>
  <c r="AD68" i="14" s="1"/>
  <c r="F68" i="14"/>
  <c r="G68" i="14"/>
  <c r="H68" i="14"/>
  <c r="I68" i="14"/>
  <c r="J68" i="14"/>
  <c r="K68" i="14"/>
  <c r="L68" i="14"/>
  <c r="M68" i="14"/>
  <c r="N68" i="14"/>
  <c r="O68" i="14"/>
  <c r="P68" i="14"/>
  <c r="Y68" i="14"/>
  <c r="Q68" i="14"/>
  <c r="R68" i="14"/>
  <c r="S68" i="14"/>
  <c r="T68" i="14"/>
  <c r="Z68" i="14"/>
  <c r="W68" i="14"/>
  <c r="AB68" i="14"/>
  <c r="B69" i="14"/>
  <c r="C69" i="14"/>
  <c r="E69" i="14"/>
  <c r="U69" i="14" s="1"/>
  <c r="AE69" i="14" s="1"/>
  <c r="F69" i="14"/>
  <c r="G69" i="14"/>
  <c r="H69" i="14"/>
  <c r="I69" i="14"/>
  <c r="J69" i="14"/>
  <c r="K69" i="14"/>
  <c r="L69" i="14"/>
  <c r="M69" i="14"/>
  <c r="AC69" i="14" s="1"/>
  <c r="N69" i="14"/>
  <c r="O69" i="14"/>
  <c r="P69" i="14"/>
  <c r="Q69" i="14"/>
  <c r="R69" i="14"/>
  <c r="S69" i="14"/>
  <c r="T69" i="14"/>
  <c r="Z69" i="14"/>
  <c r="W69" i="14"/>
  <c r="AB69" i="14"/>
  <c r="AD69" i="14"/>
  <c r="B70" i="14"/>
  <c r="C70" i="14"/>
  <c r="E70" i="14"/>
  <c r="AD70" i="14" s="1"/>
  <c r="F70" i="14"/>
  <c r="G70" i="14"/>
  <c r="H70" i="14"/>
  <c r="I70" i="14"/>
  <c r="J70" i="14"/>
  <c r="K70" i="14"/>
  <c r="L70" i="14"/>
  <c r="M70" i="14"/>
  <c r="N70" i="14"/>
  <c r="O70" i="14"/>
  <c r="P70" i="14"/>
  <c r="Q70" i="14"/>
  <c r="R70" i="14"/>
  <c r="S70" i="14"/>
  <c r="T70" i="14"/>
  <c r="Z70" i="14" s="1"/>
  <c r="W70" i="14"/>
  <c r="AB70" i="14"/>
  <c r="B71" i="14"/>
  <c r="C71" i="14"/>
  <c r="E71" i="14"/>
  <c r="F71" i="14"/>
  <c r="G71" i="14"/>
  <c r="H71" i="14"/>
  <c r="I71" i="14"/>
  <c r="J71" i="14"/>
  <c r="K71" i="14"/>
  <c r="L71" i="14"/>
  <c r="M71" i="14"/>
  <c r="N71" i="14"/>
  <c r="O71" i="14"/>
  <c r="P71" i="14"/>
  <c r="Q71" i="14"/>
  <c r="R71" i="14"/>
  <c r="AA71" i="14" s="1"/>
  <c r="S71" i="14"/>
  <c r="T71" i="14"/>
  <c r="Z71" i="14"/>
  <c r="W71" i="14"/>
  <c r="AB71" i="14"/>
  <c r="AD71" i="14"/>
  <c r="B72" i="14"/>
  <c r="C72" i="14"/>
  <c r="E72" i="14"/>
  <c r="AD72" i="14" s="1"/>
  <c r="F72" i="14"/>
  <c r="G72" i="14"/>
  <c r="H72" i="14"/>
  <c r="I72" i="14"/>
  <c r="J72" i="14"/>
  <c r="K72" i="14"/>
  <c r="L72" i="14"/>
  <c r="M72" i="14"/>
  <c r="N72" i="14"/>
  <c r="Y72" i="14" s="1"/>
  <c r="O72" i="14"/>
  <c r="P72" i="14"/>
  <c r="Q72" i="14"/>
  <c r="R72" i="14"/>
  <c r="S72" i="14"/>
  <c r="T72" i="14"/>
  <c r="Z72" i="14" s="1"/>
  <c r="W72" i="14"/>
  <c r="AB72" i="14"/>
  <c r="B73" i="14"/>
  <c r="C73" i="14"/>
  <c r="E73" i="14"/>
  <c r="U73" i="14" s="1"/>
  <c r="AE73" i="14" s="1"/>
  <c r="F73" i="14"/>
  <c r="G73" i="14"/>
  <c r="H73" i="14"/>
  <c r="I73" i="14"/>
  <c r="J73" i="14"/>
  <c r="K73" i="14"/>
  <c r="L73" i="14"/>
  <c r="M73" i="14"/>
  <c r="N73" i="14"/>
  <c r="O73" i="14"/>
  <c r="P73" i="14"/>
  <c r="AA73" i="14" s="1"/>
  <c r="Q73" i="14"/>
  <c r="R73" i="14"/>
  <c r="S73" i="14"/>
  <c r="T73" i="14"/>
  <c r="Z73" i="14" s="1"/>
  <c r="W73" i="14"/>
  <c r="AB73" i="14"/>
  <c r="AD73" i="14"/>
  <c r="B74" i="14"/>
  <c r="C74" i="14"/>
  <c r="E74" i="14"/>
  <c r="AD74" i="14" s="1"/>
  <c r="F74" i="14"/>
  <c r="G74" i="14"/>
  <c r="H74" i="14"/>
  <c r="I74" i="14"/>
  <c r="J74" i="14"/>
  <c r="K74" i="14"/>
  <c r="L74" i="14"/>
  <c r="M74" i="14"/>
  <c r="N74" i="14"/>
  <c r="O74" i="14"/>
  <c r="P74" i="14"/>
  <c r="Y74" i="14"/>
  <c r="Q74" i="14"/>
  <c r="R74" i="14"/>
  <c r="S74" i="14"/>
  <c r="T74" i="14"/>
  <c r="W74" i="14"/>
  <c r="Z74" i="14"/>
  <c r="AB74" i="14"/>
  <c r="W75" i="14"/>
  <c r="Z75" i="14"/>
  <c r="Y75" i="14" s="1"/>
  <c r="X75" i="14" s="1"/>
  <c r="AA75" i="14"/>
  <c r="B1" i="3"/>
  <c r="I1" i="3"/>
  <c r="I2" i="3"/>
  <c r="K2" i="3"/>
  <c r="I3" i="3"/>
  <c r="K3" i="3"/>
  <c r="I4" i="3"/>
  <c r="K4" i="3"/>
  <c r="I5" i="3"/>
  <c r="K5" i="3"/>
  <c r="I6" i="3"/>
  <c r="K6" i="3"/>
  <c r="I7" i="3"/>
  <c r="K7" i="3"/>
  <c r="I8" i="3"/>
  <c r="K8" i="3"/>
  <c r="B11" i="3"/>
  <c r="I11" i="3"/>
  <c r="B12" i="3"/>
  <c r="H12" i="3"/>
  <c r="I12" i="3"/>
  <c r="B13" i="3"/>
  <c r="I13" i="3"/>
  <c r="D14" i="3"/>
  <c r="H15" i="3" s="1"/>
  <c r="N12" i="71" s="1"/>
  <c r="E15" i="71" s="1"/>
  <c r="C15" i="3"/>
  <c r="E15" i="3"/>
  <c r="L15" i="3"/>
  <c r="C17" i="3"/>
  <c r="O22" i="76" s="1"/>
  <c r="E17" i="3"/>
  <c r="J17" i="3"/>
  <c r="M17" i="3"/>
  <c r="Q17" i="3"/>
  <c r="X12" i="74"/>
  <c r="S17" i="3"/>
  <c r="R17" i="3"/>
  <c r="O12" i="74" s="1"/>
  <c r="U17" i="3"/>
  <c r="G21" i="76" s="1"/>
  <c r="H21" i="76" s="1"/>
  <c r="W17" i="3"/>
  <c r="Y17" i="3"/>
  <c r="G23" i="74"/>
  <c r="H23" i="74" s="1"/>
  <c r="AA17" i="3"/>
  <c r="G24" i="76" s="1"/>
  <c r="G24" i="74"/>
  <c r="AC17" i="3"/>
  <c r="G25" i="76" s="1"/>
  <c r="Z25" i="76" s="1"/>
  <c r="AE17" i="3"/>
  <c r="G26" i="76" s="1"/>
  <c r="H26" i="76" s="1"/>
  <c r="G26" i="74"/>
  <c r="N26" i="74" s="1"/>
  <c r="AG17" i="3"/>
  <c r="G27" i="74" s="1"/>
  <c r="H27" i="74" s="1"/>
  <c r="AI17" i="3"/>
  <c r="G28" i="76" s="1"/>
  <c r="AK17" i="3"/>
  <c r="G29" i="76" s="1"/>
  <c r="AL17" i="3"/>
  <c r="AM17" i="3"/>
  <c r="G30" i="76" s="1"/>
  <c r="T30" i="76" s="1"/>
  <c r="AO17" i="3"/>
  <c r="D31" i="57" s="1"/>
  <c r="K31" i="57" s="1"/>
  <c r="AQ17" i="3"/>
  <c r="G32" i="76" s="1"/>
  <c r="N32" i="76" s="1"/>
  <c r="AS17" i="3"/>
  <c r="G33" i="76" s="1"/>
  <c r="Q33" i="76" s="1"/>
  <c r="AU17" i="3"/>
  <c r="G34" i="76" s="1"/>
  <c r="T34" i="76" s="1"/>
  <c r="D34" i="58"/>
  <c r="K34" i="58" s="1"/>
  <c r="AW17" i="3"/>
  <c r="AY17" i="3"/>
  <c r="G36" i="76" s="1"/>
  <c r="W36" i="76" s="1"/>
  <c r="BA17" i="3"/>
  <c r="G37" i="76" s="1"/>
  <c r="W37" i="76" s="1"/>
  <c r="BC17" i="3"/>
  <c r="G38" i="60" s="1"/>
  <c r="G38" i="74"/>
  <c r="W38" i="74" s="1"/>
  <c r="BE17" i="3"/>
  <c r="G39" i="74" s="1"/>
  <c r="Z39" i="74" s="1"/>
  <c r="BG17" i="3"/>
  <c r="C18" i="3"/>
  <c r="H8" i="60"/>
  <c r="E18" i="3"/>
  <c r="J18" i="3"/>
  <c r="M18" i="3"/>
  <c r="Q18" i="3"/>
  <c r="X12" i="60"/>
  <c r="R18" i="3"/>
  <c r="O12" i="60"/>
  <c r="U18" i="3"/>
  <c r="W18" i="3"/>
  <c r="Y18" i="3"/>
  <c r="AA18" i="3"/>
  <c r="AC18" i="3"/>
  <c r="AE18" i="3"/>
  <c r="AG18" i="3"/>
  <c r="AI18" i="3"/>
  <c r="AK18" i="3"/>
  <c r="AL18" i="3"/>
  <c r="G29" i="60"/>
  <c r="W29" i="60" s="1"/>
  <c r="AM18" i="3"/>
  <c r="AN18" i="3" s="1"/>
  <c r="AO18" i="3"/>
  <c r="AP18" i="3" s="1"/>
  <c r="AQ18" i="3"/>
  <c r="AR18" i="3" s="1"/>
  <c r="AS18" i="3"/>
  <c r="AT18" i="3" s="1"/>
  <c r="AU18" i="3"/>
  <c r="G34" i="60"/>
  <c r="N34" i="60" s="1"/>
  <c r="AW18" i="3"/>
  <c r="AX18" i="3"/>
  <c r="AY18" i="3"/>
  <c r="BA18" i="3"/>
  <c r="BB18" i="3" s="1"/>
  <c r="BC18" i="3"/>
  <c r="BE18" i="3"/>
  <c r="BF18" i="3"/>
  <c r="BG18" i="3"/>
  <c r="C19" i="3"/>
  <c r="E19" i="3"/>
  <c r="J19" i="3"/>
  <c r="M19" i="3"/>
  <c r="Q19" i="3"/>
  <c r="S19" i="3"/>
  <c r="R19" i="3"/>
  <c r="U19" i="3"/>
  <c r="W19" i="3"/>
  <c r="Y19" i="3"/>
  <c r="AA19" i="3"/>
  <c r="AC19" i="3"/>
  <c r="AE19" i="3"/>
  <c r="AF19" i="3"/>
  <c r="AG19" i="3"/>
  <c r="AH19" i="3" s="1"/>
  <c r="AI19" i="3"/>
  <c r="AJ19" i="3"/>
  <c r="AK19" i="3"/>
  <c r="AL19" i="3" s="1"/>
  <c r="AM19" i="3"/>
  <c r="AO19" i="3"/>
  <c r="AP19" i="3" s="1"/>
  <c r="AQ19" i="3"/>
  <c r="AR19" i="3" s="1"/>
  <c r="AS19" i="3"/>
  <c r="AT19" i="3" s="1"/>
  <c r="AU19" i="3"/>
  <c r="AV19" i="3" s="1"/>
  <c r="AW19" i="3"/>
  <c r="AX19" i="3" s="1"/>
  <c r="AY19" i="3"/>
  <c r="BA19" i="3"/>
  <c r="BB19" i="3" s="1"/>
  <c r="BC19" i="3"/>
  <c r="BD19" i="3"/>
  <c r="BE19" i="3"/>
  <c r="BF19" i="3"/>
  <c r="BG19" i="3"/>
  <c r="BH19" i="3" s="1"/>
  <c r="C20" i="3"/>
  <c r="E20" i="3"/>
  <c r="J20" i="3"/>
  <c r="M20" i="3"/>
  <c r="Q20" i="3"/>
  <c r="S20" i="3" s="1"/>
  <c r="R20" i="3"/>
  <c r="U20" i="3"/>
  <c r="W20" i="3"/>
  <c r="Y20" i="3"/>
  <c r="AA20" i="3"/>
  <c r="AC20" i="3"/>
  <c r="AE20" i="3"/>
  <c r="AF20" i="3"/>
  <c r="AG20" i="3"/>
  <c r="AH20" i="3" s="1"/>
  <c r="AI20" i="3"/>
  <c r="AJ20" i="3" s="1"/>
  <c r="AK20" i="3"/>
  <c r="AL20" i="3"/>
  <c r="AM20" i="3"/>
  <c r="AN20" i="3"/>
  <c r="AO20" i="3"/>
  <c r="AP20" i="3" s="1"/>
  <c r="AQ20" i="3"/>
  <c r="AR20" i="3"/>
  <c r="AS20" i="3"/>
  <c r="AT20" i="3" s="1"/>
  <c r="AU20" i="3"/>
  <c r="AV20" i="3" s="1"/>
  <c r="AW20" i="3"/>
  <c r="AX20" i="3"/>
  <c r="AY20" i="3"/>
  <c r="AZ20" i="3"/>
  <c r="BA20" i="3"/>
  <c r="BB20" i="3" s="1"/>
  <c r="BC20" i="3"/>
  <c r="BD20" i="3"/>
  <c r="BE20" i="3"/>
  <c r="BF20" i="3" s="1"/>
  <c r="BG20" i="3"/>
  <c r="BH20" i="3" s="1"/>
  <c r="C21" i="3"/>
  <c r="E21" i="3"/>
  <c r="J21" i="3"/>
  <c r="M21" i="3"/>
  <c r="Q21" i="3"/>
  <c r="S21" i="3" s="1"/>
  <c r="R21" i="3"/>
  <c r="U21" i="3"/>
  <c r="W21" i="3"/>
  <c r="Y21" i="3"/>
  <c r="AA21" i="3"/>
  <c r="AC21" i="3"/>
  <c r="AE21" i="3"/>
  <c r="AF21" i="3"/>
  <c r="AG21" i="3"/>
  <c r="AH21" i="3"/>
  <c r="AI21" i="3"/>
  <c r="AJ21" i="3" s="1"/>
  <c r="AK21" i="3"/>
  <c r="AL21" i="3"/>
  <c r="AM21" i="3"/>
  <c r="AN21" i="3" s="1"/>
  <c r="AO21" i="3"/>
  <c r="AP21" i="3" s="1"/>
  <c r="AQ21" i="3"/>
  <c r="AR21" i="3"/>
  <c r="AS21" i="3"/>
  <c r="AT21" i="3"/>
  <c r="AU21" i="3"/>
  <c r="AV21" i="3" s="1"/>
  <c r="AW21" i="3"/>
  <c r="AX21" i="3"/>
  <c r="AY21" i="3"/>
  <c r="AZ21" i="3" s="1"/>
  <c r="BA21" i="3"/>
  <c r="BB21" i="3" s="1"/>
  <c r="BC21" i="3"/>
  <c r="BD21" i="3"/>
  <c r="BE21" i="3"/>
  <c r="BF21" i="3"/>
  <c r="BG21" i="3"/>
  <c r="BH21" i="3" s="1"/>
  <c r="C22" i="3"/>
  <c r="E22" i="3"/>
  <c r="J22" i="3"/>
  <c r="M22" i="3"/>
  <c r="Q22" i="3"/>
  <c r="S22" i="3" s="1"/>
  <c r="R22" i="3"/>
  <c r="U22" i="3"/>
  <c r="W22" i="3"/>
  <c r="Y22" i="3"/>
  <c r="AA22" i="3"/>
  <c r="AC22" i="3"/>
  <c r="AE22" i="3"/>
  <c r="AF22" i="3"/>
  <c r="AG22" i="3"/>
  <c r="AH22" i="3" s="1"/>
  <c r="AI22" i="3"/>
  <c r="AJ22" i="3" s="1"/>
  <c r="AK22" i="3"/>
  <c r="AL22" i="3"/>
  <c r="AM22" i="3"/>
  <c r="AN22" i="3"/>
  <c r="AO22" i="3"/>
  <c r="AP22" i="3" s="1"/>
  <c r="AQ22" i="3"/>
  <c r="AR22" i="3"/>
  <c r="AS22" i="3"/>
  <c r="AT22" i="3" s="1"/>
  <c r="AU22" i="3"/>
  <c r="AV22" i="3" s="1"/>
  <c r="AW22" i="3"/>
  <c r="AX22" i="3"/>
  <c r="AY22" i="3"/>
  <c r="AZ22" i="3"/>
  <c r="BA22" i="3"/>
  <c r="BB22" i="3" s="1"/>
  <c r="BC22" i="3"/>
  <c r="BD22" i="3"/>
  <c r="BE22" i="3"/>
  <c r="BF22" i="3" s="1"/>
  <c r="BG22" i="3"/>
  <c r="BH22" i="3" s="1"/>
  <c r="C23" i="3"/>
  <c r="E23" i="3"/>
  <c r="J23" i="3"/>
  <c r="M23" i="3"/>
  <c r="Q23" i="3"/>
  <c r="S23" i="3" s="1"/>
  <c r="R23" i="3"/>
  <c r="U23" i="3"/>
  <c r="W23" i="3"/>
  <c r="Y23" i="3"/>
  <c r="AA23" i="3"/>
  <c r="AC23" i="3"/>
  <c r="AE23" i="3"/>
  <c r="AF23" i="3"/>
  <c r="AG23" i="3"/>
  <c r="AH23" i="3"/>
  <c r="AI23" i="3"/>
  <c r="AJ23" i="3" s="1"/>
  <c r="AK23" i="3"/>
  <c r="AL23" i="3"/>
  <c r="AM23" i="3"/>
  <c r="AN23" i="3" s="1"/>
  <c r="AO23" i="3"/>
  <c r="AP23" i="3" s="1"/>
  <c r="AQ23" i="3"/>
  <c r="AR23" i="3"/>
  <c r="AS23" i="3"/>
  <c r="AT23" i="3"/>
  <c r="AU23" i="3"/>
  <c r="AV23" i="3" s="1"/>
  <c r="AW23" i="3"/>
  <c r="AX23" i="3"/>
  <c r="AY23" i="3"/>
  <c r="AZ23" i="3" s="1"/>
  <c r="BA23" i="3"/>
  <c r="BB23" i="3" s="1"/>
  <c r="BC23" i="3"/>
  <c r="BD23" i="3"/>
  <c r="BE23" i="3"/>
  <c r="BF23" i="3"/>
  <c r="BG23" i="3"/>
  <c r="BH23" i="3" s="1"/>
  <c r="C24" i="3"/>
  <c r="E24" i="3"/>
  <c r="J24" i="3"/>
  <c r="M24" i="3"/>
  <c r="Q24" i="3"/>
  <c r="S24" i="3" s="1"/>
  <c r="R24" i="3"/>
  <c r="U24" i="3"/>
  <c r="W24" i="3"/>
  <c r="Y24" i="3"/>
  <c r="AA24" i="3"/>
  <c r="AC24" i="3"/>
  <c r="AE24" i="3"/>
  <c r="AF24" i="3"/>
  <c r="AG24" i="3"/>
  <c r="AH24" i="3" s="1"/>
  <c r="AI24" i="3"/>
  <c r="AJ24" i="3" s="1"/>
  <c r="AK24" i="3"/>
  <c r="AL24" i="3"/>
  <c r="AM24" i="3"/>
  <c r="AN24" i="3"/>
  <c r="AO24" i="3"/>
  <c r="AP24" i="3" s="1"/>
  <c r="AQ24" i="3"/>
  <c r="AR24" i="3"/>
  <c r="AS24" i="3"/>
  <c r="AT24" i="3" s="1"/>
  <c r="AU24" i="3"/>
  <c r="AV24" i="3" s="1"/>
  <c r="AW24" i="3"/>
  <c r="AX24" i="3"/>
  <c r="AY24" i="3"/>
  <c r="AZ24" i="3"/>
  <c r="BA24" i="3"/>
  <c r="BB24" i="3" s="1"/>
  <c r="BC24" i="3"/>
  <c r="BD24" i="3"/>
  <c r="BE24" i="3"/>
  <c r="BF24" i="3" s="1"/>
  <c r="BG24" i="3"/>
  <c r="BH24" i="3" s="1"/>
  <c r="C25" i="3"/>
  <c r="E25" i="3"/>
  <c r="J25" i="3"/>
  <c r="M25" i="3"/>
  <c r="Q25" i="3"/>
  <c r="S25" i="3" s="1"/>
  <c r="R25" i="3"/>
  <c r="U25" i="3"/>
  <c r="W25" i="3"/>
  <c r="Y25" i="3"/>
  <c r="AA25" i="3"/>
  <c r="AC25" i="3"/>
  <c r="AE25" i="3"/>
  <c r="AF25" i="3"/>
  <c r="AG25" i="3"/>
  <c r="AH25" i="3"/>
  <c r="AI25" i="3"/>
  <c r="AJ25" i="3" s="1"/>
  <c r="AK25" i="3"/>
  <c r="AL25" i="3"/>
  <c r="AM25" i="3"/>
  <c r="AN25" i="3" s="1"/>
  <c r="AO25" i="3"/>
  <c r="AP25" i="3" s="1"/>
  <c r="AQ25" i="3"/>
  <c r="AR25" i="3"/>
  <c r="AS25" i="3"/>
  <c r="AT25" i="3"/>
  <c r="AU25" i="3"/>
  <c r="AV25" i="3" s="1"/>
  <c r="AW25" i="3"/>
  <c r="AX25" i="3"/>
  <c r="AY25" i="3"/>
  <c r="AZ25" i="3" s="1"/>
  <c r="BA25" i="3"/>
  <c r="BB25" i="3" s="1"/>
  <c r="BC25" i="3"/>
  <c r="BD25" i="3"/>
  <c r="BE25" i="3"/>
  <c r="BF25" i="3"/>
  <c r="BG25" i="3"/>
  <c r="BH25" i="3" s="1"/>
  <c r="C26" i="3"/>
  <c r="E26" i="3"/>
  <c r="J26" i="3"/>
  <c r="M26" i="3"/>
  <c r="Q26" i="3"/>
  <c r="S26" i="3" s="1"/>
  <c r="R26" i="3"/>
  <c r="U26" i="3"/>
  <c r="W26" i="3"/>
  <c r="Y26" i="3"/>
  <c r="AA26" i="3"/>
  <c r="AC26" i="3"/>
  <c r="AE26" i="3"/>
  <c r="AF26" i="3"/>
  <c r="AG26" i="3"/>
  <c r="AH26" i="3" s="1"/>
  <c r="AI26" i="3"/>
  <c r="AJ26" i="3" s="1"/>
  <c r="AK26" i="3"/>
  <c r="AL26" i="3"/>
  <c r="AM26" i="3"/>
  <c r="AN26" i="3"/>
  <c r="AO26" i="3"/>
  <c r="AP26" i="3" s="1"/>
  <c r="AQ26" i="3"/>
  <c r="AR26" i="3"/>
  <c r="AS26" i="3"/>
  <c r="AT26" i="3" s="1"/>
  <c r="AU26" i="3"/>
  <c r="AV26" i="3" s="1"/>
  <c r="AW26" i="3"/>
  <c r="AX26" i="3"/>
  <c r="AY26" i="3"/>
  <c r="AZ26" i="3"/>
  <c r="BA26" i="3"/>
  <c r="BB26" i="3" s="1"/>
  <c r="BC26" i="3"/>
  <c r="BD26" i="3"/>
  <c r="BE26" i="3"/>
  <c r="BF26" i="3" s="1"/>
  <c r="BG26" i="3"/>
  <c r="BH26" i="3" s="1"/>
  <c r="C27" i="3"/>
  <c r="E27" i="3"/>
  <c r="J27" i="3"/>
  <c r="M27" i="3"/>
  <c r="Q27" i="3"/>
  <c r="S27" i="3" s="1"/>
  <c r="R27" i="3"/>
  <c r="U27" i="3"/>
  <c r="W27" i="3"/>
  <c r="Y27" i="3"/>
  <c r="AA27" i="3"/>
  <c r="AC27" i="3"/>
  <c r="AE27" i="3"/>
  <c r="AF27" i="3" s="1"/>
  <c r="AG27" i="3"/>
  <c r="AH27" i="3" s="1"/>
  <c r="AI27" i="3"/>
  <c r="AJ27" i="3" s="1"/>
  <c r="AK27" i="3"/>
  <c r="AL27" i="3" s="1"/>
  <c r="AM27" i="3"/>
  <c r="AN27" i="3"/>
  <c r="AO27" i="3"/>
  <c r="AP27" i="3"/>
  <c r="AQ27" i="3"/>
  <c r="AR27" i="3" s="1"/>
  <c r="AS27" i="3"/>
  <c r="AT27" i="3" s="1"/>
  <c r="AU27" i="3"/>
  <c r="AV27" i="3" s="1"/>
  <c r="AW27" i="3"/>
  <c r="AX27" i="3" s="1"/>
  <c r="AY27" i="3"/>
  <c r="AZ27" i="3"/>
  <c r="BA27" i="3"/>
  <c r="BB27" i="3"/>
  <c r="BC27" i="3"/>
  <c r="BD27" i="3" s="1"/>
  <c r="BE27" i="3"/>
  <c r="BF27" i="3" s="1"/>
  <c r="BG27" i="3"/>
  <c r="BH27" i="3" s="1"/>
  <c r="C28" i="3"/>
  <c r="E28" i="3"/>
  <c r="J28" i="3"/>
  <c r="M28" i="3"/>
  <c r="Q28" i="3"/>
  <c r="S28" i="3"/>
  <c r="R28" i="3"/>
  <c r="U28" i="3"/>
  <c r="W28" i="3"/>
  <c r="Y28" i="3"/>
  <c r="AA28" i="3"/>
  <c r="AC28" i="3"/>
  <c r="AE28" i="3"/>
  <c r="AF28" i="3" s="1"/>
  <c r="AG28" i="3"/>
  <c r="AH28" i="3"/>
  <c r="AI28" i="3"/>
  <c r="AJ28" i="3"/>
  <c r="AK28" i="3"/>
  <c r="AL28" i="3" s="1"/>
  <c r="AM28" i="3"/>
  <c r="AN28" i="3" s="1"/>
  <c r="AO28" i="3"/>
  <c r="AP28" i="3" s="1"/>
  <c r="AQ28" i="3"/>
  <c r="AR28" i="3" s="1"/>
  <c r="AS28" i="3"/>
  <c r="AT28" i="3"/>
  <c r="AU28" i="3"/>
  <c r="AV28" i="3"/>
  <c r="AW28" i="3"/>
  <c r="AX28" i="3" s="1"/>
  <c r="AY28" i="3"/>
  <c r="AZ28" i="3" s="1"/>
  <c r="BA28" i="3"/>
  <c r="BB28" i="3" s="1"/>
  <c r="BC28" i="3"/>
  <c r="BD28" i="3" s="1"/>
  <c r="BE28" i="3"/>
  <c r="BF28" i="3"/>
  <c r="BG28" i="3"/>
  <c r="BH28" i="3"/>
  <c r="C29" i="3"/>
  <c r="E29" i="3"/>
  <c r="J29" i="3"/>
  <c r="M29" i="3"/>
  <c r="Q29" i="3"/>
  <c r="S29" i="3" s="1"/>
  <c r="R29" i="3"/>
  <c r="U29" i="3"/>
  <c r="W29" i="3"/>
  <c r="Y29" i="3"/>
  <c r="AA29" i="3"/>
  <c r="AC29" i="3"/>
  <c r="AE29" i="3"/>
  <c r="AF29" i="3" s="1"/>
  <c r="AG29" i="3"/>
  <c r="AH29" i="3" s="1"/>
  <c r="AI29" i="3"/>
  <c r="AJ29" i="3" s="1"/>
  <c r="AK29" i="3"/>
  <c r="AL29" i="3" s="1"/>
  <c r="AM29" i="3"/>
  <c r="AN29" i="3"/>
  <c r="AO29" i="3"/>
  <c r="AP29" i="3"/>
  <c r="AQ29" i="3"/>
  <c r="AR29" i="3" s="1"/>
  <c r="AS29" i="3"/>
  <c r="AT29" i="3" s="1"/>
  <c r="AU29" i="3"/>
  <c r="AV29" i="3" s="1"/>
  <c r="AW29" i="3"/>
  <c r="AX29" i="3" s="1"/>
  <c r="AY29" i="3"/>
  <c r="AZ29" i="3"/>
  <c r="BA29" i="3"/>
  <c r="BB29" i="3"/>
  <c r="BC29" i="3"/>
  <c r="BD29" i="3" s="1"/>
  <c r="BE29" i="3"/>
  <c r="BF29" i="3" s="1"/>
  <c r="BG29" i="3"/>
  <c r="BH29" i="3" s="1"/>
  <c r="C30" i="3"/>
  <c r="E30" i="3"/>
  <c r="J30" i="3"/>
  <c r="M30" i="3"/>
  <c r="Q30" i="3"/>
  <c r="S30" i="3"/>
  <c r="R30" i="3"/>
  <c r="U30" i="3"/>
  <c r="W30" i="3"/>
  <c r="Y30" i="3"/>
  <c r="AA30" i="3"/>
  <c r="AC30" i="3"/>
  <c r="AE30" i="3"/>
  <c r="AF30" i="3" s="1"/>
  <c r="AG30" i="3"/>
  <c r="AH30" i="3" s="1"/>
  <c r="AI30" i="3"/>
  <c r="AJ30" i="3"/>
  <c r="AK30" i="3"/>
  <c r="AL30" i="3"/>
  <c r="AM30" i="3"/>
  <c r="AN30" i="3" s="1"/>
  <c r="AO30" i="3"/>
  <c r="AP30" i="3"/>
  <c r="AQ30" i="3"/>
  <c r="AR30" i="3" s="1"/>
  <c r="AS30" i="3"/>
  <c r="AT30" i="3" s="1"/>
  <c r="AU30" i="3"/>
  <c r="AV30" i="3"/>
  <c r="AW30" i="3"/>
  <c r="AX30" i="3"/>
  <c r="AY30" i="3"/>
  <c r="AZ30" i="3" s="1"/>
  <c r="BA30" i="3"/>
  <c r="BB30" i="3"/>
  <c r="BC30" i="3"/>
  <c r="BD30" i="3" s="1"/>
  <c r="BE30" i="3"/>
  <c r="BF30" i="3" s="1"/>
  <c r="BG30" i="3"/>
  <c r="BH30" i="3"/>
  <c r="C31" i="3"/>
  <c r="E31" i="3"/>
  <c r="J31" i="3"/>
  <c r="M31" i="3"/>
  <c r="Q31" i="3"/>
  <c r="S31" i="3"/>
  <c r="R31" i="3"/>
  <c r="U31" i="3"/>
  <c r="W31" i="3"/>
  <c r="Y31" i="3"/>
  <c r="AA31" i="3"/>
  <c r="AC31" i="3"/>
  <c r="AE31" i="3"/>
  <c r="AF31" i="3"/>
  <c r="AG31" i="3"/>
  <c r="AH31" i="3" s="1"/>
  <c r="AI31" i="3"/>
  <c r="AJ31" i="3"/>
  <c r="AK31" i="3"/>
  <c r="AL31" i="3" s="1"/>
  <c r="AM31" i="3"/>
  <c r="AN31" i="3" s="1"/>
  <c r="AO31" i="3"/>
  <c r="AP31" i="3"/>
  <c r="AQ31" i="3"/>
  <c r="AR31" i="3"/>
  <c r="AS31" i="3"/>
  <c r="AT31" i="3" s="1"/>
  <c r="AU31" i="3"/>
  <c r="AV31" i="3"/>
  <c r="AW31" i="3"/>
  <c r="AX31" i="3" s="1"/>
  <c r="AY31" i="3"/>
  <c r="AZ31" i="3" s="1"/>
  <c r="BA31" i="3"/>
  <c r="BB31" i="3"/>
  <c r="BC31" i="3"/>
  <c r="BD31" i="3"/>
  <c r="BE31" i="3"/>
  <c r="BF31" i="3" s="1"/>
  <c r="BG31" i="3"/>
  <c r="BH31" i="3"/>
  <c r="C32" i="3"/>
  <c r="E32" i="3"/>
  <c r="J32" i="3"/>
  <c r="M32" i="3"/>
  <c r="Q32" i="3"/>
  <c r="S32" i="3"/>
  <c r="R32" i="3"/>
  <c r="U32" i="3"/>
  <c r="W32" i="3"/>
  <c r="Y32" i="3"/>
  <c r="AA32" i="3"/>
  <c r="AC32" i="3"/>
  <c r="AE32" i="3"/>
  <c r="AF32" i="3" s="1"/>
  <c r="AG32" i="3"/>
  <c r="AH32" i="3" s="1"/>
  <c r="AI32" i="3"/>
  <c r="AJ32" i="3"/>
  <c r="AK32" i="3"/>
  <c r="AL32" i="3"/>
  <c r="AM32" i="3"/>
  <c r="AN32" i="3" s="1"/>
  <c r="AO32" i="3"/>
  <c r="AP32" i="3"/>
  <c r="AQ32" i="3"/>
  <c r="AR32" i="3" s="1"/>
  <c r="AS32" i="3"/>
  <c r="AT32" i="3" s="1"/>
  <c r="AU32" i="3"/>
  <c r="AV32" i="3"/>
  <c r="AW32" i="3"/>
  <c r="AX32" i="3"/>
  <c r="AY32" i="3"/>
  <c r="AZ32" i="3" s="1"/>
  <c r="BA32" i="3"/>
  <c r="BB32" i="3"/>
  <c r="BC32" i="3"/>
  <c r="BD32" i="3" s="1"/>
  <c r="BE32" i="3"/>
  <c r="BF32" i="3" s="1"/>
  <c r="BG32" i="3"/>
  <c r="BH32" i="3"/>
  <c r="C33" i="3"/>
  <c r="E33" i="3"/>
  <c r="J33" i="3"/>
  <c r="M33" i="3"/>
  <c r="Q33" i="3"/>
  <c r="S33" i="3"/>
  <c r="R33" i="3"/>
  <c r="U33" i="3"/>
  <c r="W33" i="3"/>
  <c r="Y33" i="3"/>
  <c r="AA33" i="3"/>
  <c r="AC33" i="3"/>
  <c r="AE33" i="3"/>
  <c r="AF33" i="3" s="1"/>
  <c r="AG33" i="3"/>
  <c r="AH33" i="3" s="1"/>
  <c r="AI33" i="3"/>
  <c r="AJ33" i="3" s="1"/>
  <c r="AK33" i="3"/>
  <c r="AL33" i="3"/>
  <c r="AM33" i="3"/>
  <c r="AN33" i="3"/>
  <c r="AO33" i="3"/>
  <c r="AP33" i="3" s="1"/>
  <c r="AQ33" i="3"/>
  <c r="AR33" i="3" s="1"/>
  <c r="AS33" i="3"/>
  <c r="AT33" i="3" s="1"/>
  <c r="AU33" i="3"/>
  <c r="AV33" i="3" s="1"/>
  <c r="AW33" i="3"/>
  <c r="AX33" i="3"/>
  <c r="AY33" i="3"/>
  <c r="AZ33" i="3"/>
  <c r="BA33" i="3"/>
  <c r="BB33" i="3" s="1"/>
  <c r="BC33" i="3"/>
  <c r="BD33" i="3" s="1"/>
  <c r="BE33" i="3"/>
  <c r="BF33" i="3" s="1"/>
  <c r="BG33" i="3"/>
  <c r="BH33" i="3" s="1"/>
  <c r="C34" i="3"/>
  <c r="E34" i="3"/>
  <c r="J34" i="3"/>
  <c r="M34" i="3"/>
  <c r="Q34" i="3"/>
  <c r="S34" i="3" s="1"/>
  <c r="R34" i="3"/>
  <c r="U34" i="3"/>
  <c r="W34" i="3"/>
  <c r="Y34" i="3"/>
  <c r="AA34" i="3"/>
  <c r="AC34" i="3"/>
  <c r="AE34" i="3"/>
  <c r="AF34" i="3"/>
  <c r="AG34" i="3"/>
  <c r="AH34" i="3"/>
  <c r="AI34" i="3"/>
  <c r="AJ34" i="3" s="1"/>
  <c r="AK34" i="3"/>
  <c r="AL34" i="3" s="1"/>
  <c r="AM34" i="3"/>
  <c r="AN34" i="3" s="1"/>
  <c r="AO34" i="3"/>
  <c r="AP34" i="3" s="1"/>
  <c r="AQ34" i="3"/>
  <c r="AR34" i="3"/>
  <c r="AS34" i="3"/>
  <c r="AT34" i="3"/>
  <c r="AU34" i="3"/>
  <c r="AV34" i="3" s="1"/>
  <c r="AW34" i="3"/>
  <c r="AX34" i="3" s="1"/>
  <c r="AY34" i="3"/>
  <c r="AZ34" i="3" s="1"/>
  <c r="BA34" i="3"/>
  <c r="BB34" i="3" s="1"/>
  <c r="BC34" i="3"/>
  <c r="BD34" i="3"/>
  <c r="BE34" i="3"/>
  <c r="BF34" i="3"/>
  <c r="BG34" i="3"/>
  <c r="BH34" i="3" s="1"/>
  <c r="C35" i="3"/>
  <c r="E35" i="3"/>
  <c r="V8" i="75"/>
  <c r="J35" i="3"/>
  <c r="M35" i="3"/>
  <c r="Q35" i="3"/>
  <c r="X12" i="75"/>
  <c r="R35" i="3"/>
  <c r="O12" i="75"/>
  <c r="U35" i="3"/>
  <c r="G21" i="75"/>
  <c r="W35" i="3"/>
  <c r="G22" i="75"/>
  <c r="W22" i="75" s="1"/>
  <c r="Y35" i="3"/>
  <c r="G23" i="75"/>
  <c r="AA35" i="3"/>
  <c r="AC35" i="3"/>
  <c r="G25" i="75"/>
  <c r="N25" i="75" s="1"/>
  <c r="AE35" i="3"/>
  <c r="AG35" i="3"/>
  <c r="AI35" i="3"/>
  <c r="AJ35" i="3"/>
  <c r="AK35" i="3"/>
  <c r="G29" i="75"/>
  <c r="K29" i="75" s="1"/>
  <c r="Q29" i="75"/>
  <c r="AL35" i="3"/>
  <c r="AM35" i="3"/>
  <c r="AO35" i="3"/>
  <c r="AP35" i="3" s="1"/>
  <c r="AQ35" i="3"/>
  <c r="AR35" i="3"/>
  <c r="AS35" i="3"/>
  <c r="AT35" i="3" s="1"/>
  <c r="G33" i="75"/>
  <c r="K33" i="75" s="1"/>
  <c r="T33" i="75"/>
  <c r="AU35" i="3"/>
  <c r="AV35" i="3"/>
  <c r="AW35" i="3"/>
  <c r="G35" i="75"/>
  <c r="AY35" i="3"/>
  <c r="BA35" i="3"/>
  <c r="G37" i="75"/>
  <c r="T37" i="75"/>
  <c r="BB35" i="3"/>
  <c r="BC35" i="3"/>
  <c r="BE35" i="3"/>
  <c r="BF35" i="3" s="1"/>
  <c r="G39" i="75"/>
  <c r="T39" i="75"/>
  <c r="BG35" i="3"/>
  <c r="BH35" i="3"/>
  <c r="C36" i="3"/>
  <c r="E36" i="3"/>
  <c r="J36" i="3"/>
  <c r="M36" i="3"/>
  <c r="Q36" i="3"/>
  <c r="S36" i="3" s="1"/>
  <c r="R36" i="3"/>
  <c r="U36" i="3"/>
  <c r="W36" i="3"/>
  <c r="Y36" i="3"/>
  <c r="AA36" i="3"/>
  <c r="AC36" i="3"/>
  <c r="AE36" i="3"/>
  <c r="AF36" i="3" s="1"/>
  <c r="AG36" i="3"/>
  <c r="AH36" i="3"/>
  <c r="AI36" i="3"/>
  <c r="AJ36" i="3" s="1"/>
  <c r="AK36" i="3"/>
  <c r="AL36" i="3" s="1"/>
  <c r="AM36" i="3"/>
  <c r="AN36" i="3"/>
  <c r="AO36" i="3"/>
  <c r="AP36" i="3"/>
  <c r="AQ36" i="3"/>
  <c r="AR36" i="3" s="1"/>
  <c r="AS36" i="3"/>
  <c r="AT36" i="3"/>
  <c r="AU36" i="3"/>
  <c r="AV36" i="3" s="1"/>
  <c r="AW36" i="3"/>
  <c r="AX36" i="3" s="1"/>
  <c r="AY36" i="3"/>
  <c r="AZ36" i="3"/>
  <c r="BA36" i="3"/>
  <c r="BB36" i="3"/>
  <c r="BC36" i="3"/>
  <c r="BD36" i="3" s="1"/>
  <c r="BE36" i="3"/>
  <c r="BF36" i="3"/>
  <c r="BG36" i="3"/>
  <c r="BH36" i="3" s="1"/>
  <c r="C37" i="3"/>
  <c r="E37" i="3"/>
  <c r="J37" i="3"/>
  <c r="M37" i="3"/>
  <c r="Q37" i="3"/>
  <c r="S37" i="3"/>
  <c r="R37" i="3"/>
  <c r="U37" i="3"/>
  <c r="W37" i="3"/>
  <c r="Y37" i="3"/>
  <c r="AA37" i="3"/>
  <c r="AC37" i="3"/>
  <c r="AE37" i="3"/>
  <c r="AF37" i="3"/>
  <c r="AG37" i="3"/>
  <c r="AI37" i="3"/>
  <c r="AJ37" i="3"/>
  <c r="AK37" i="3"/>
  <c r="AM37" i="3"/>
  <c r="AO37" i="3"/>
  <c r="AQ37" i="3"/>
  <c r="AS37" i="3"/>
  <c r="AU37" i="3"/>
  <c r="AW37" i="3"/>
  <c r="AX37" i="3" s="1"/>
  <c r="AY37" i="3"/>
  <c r="AZ37" i="3"/>
  <c r="BA37" i="3"/>
  <c r="BB37" i="3"/>
  <c r="BC37" i="3"/>
  <c r="BD37" i="3" s="1"/>
  <c r="BE37" i="3"/>
  <c r="BF37" i="3"/>
  <c r="BG37" i="3"/>
  <c r="BH37" i="3" s="1"/>
  <c r="C38" i="3"/>
  <c r="E38" i="3"/>
  <c r="J38" i="3"/>
  <c r="M38" i="3"/>
  <c r="Q38" i="3"/>
  <c r="S38" i="3"/>
  <c r="R38" i="3"/>
  <c r="U38" i="3"/>
  <c r="W38" i="3"/>
  <c r="Y38" i="3"/>
  <c r="AA38" i="3"/>
  <c r="AC38" i="3"/>
  <c r="AE38" i="3"/>
  <c r="AF38" i="3"/>
  <c r="AG38" i="3"/>
  <c r="AH38" i="3" s="1"/>
  <c r="AI38" i="3"/>
  <c r="AJ38" i="3" s="1"/>
  <c r="AK38" i="3"/>
  <c r="AL38" i="3" s="1"/>
  <c r="AM38" i="3"/>
  <c r="AN38" i="3" s="1"/>
  <c r="AO38" i="3"/>
  <c r="AP38" i="3"/>
  <c r="AQ38" i="3"/>
  <c r="AR38" i="3"/>
  <c r="AS38" i="3"/>
  <c r="AT38" i="3" s="1"/>
  <c r="AU38" i="3"/>
  <c r="AV38" i="3" s="1"/>
  <c r="AW38" i="3"/>
  <c r="AX38" i="3" s="1"/>
  <c r="AY38" i="3"/>
  <c r="AZ38" i="3" s="1"/>
  <c r="BA38" i="3"/>
  <c r="BB38" i="3"/>
  <c r="BC38" i="3"/>
  <c r="BD38" i="3"/>
  <c r="BE38" i="3"/>
  <c r="BF38" i="3" s="1"/>
  <c r="BG38" i="3"/>
  <c r="BH38" i="3" s="1"/>
  <c r="C39" i="3"/>
  <c r="E39" i="3"/>
  <c r="J39" i="3"/>
  <c r="M39" i="3"/>
  <c r="Q39" i="3"/>
  <c r="S39" i="3"/>
  <c r="R39" i="3"/>
  <c r="U39" i="3"/>
  <c r="W39" i="3"/>
  <c r="Y39" i="3"/>
  <c r="AA39" i="3"/>
  <c r="AC39" i="3"/>
  <c r="AE39" i="3"/>
  <c r="AF39" i="3" s="1"/>
  <c r="AG39" i="3"/>
  <c r="AH39" i="3" s="1"/>
  <c r="AI39" i="3"/>
  <c r="AJ39" i="3"/>
  <c r="AK39" i="3"/>
  <c r="AL39" i="3"/>
  <c r="AM39" i="3"/>
  <c r="AN39" i="3" s="1"/>
  <c r="AO39" i="3"/>
  <c r="AP39" i="3" s="1"/>
  <c r="AQ39" i="3"/>
  <c r="AR39" i="3" s="1"/>
  <c r="AS39" i="3"/>
  <c r="AT39" i="3" s="1"/>
  <c r="AU39" i="3"/>
  <c r="AV39" i="3"/>
  <c r="AW39" i="3"/>
  <c r="AX39" i="3"/>
  <c r="AY39" i="3"/>
  <c r="AZ39" i="3" s="1"/>
  <c r="BA39" i="3"/>
  <c r="BB39" i="3" s="1"/>
  <c r="BC39" i="3"/>
  <c r="BD39" i="3" s="1"/>
  <c r="BE39" i="3"/>
  <c r="BF39" i="3" s="1"/>
  <c r="BG39" i="3"/>
  <c r="BH39" i="3"/>
  <c r="C40" i="3"/>
  <c r="E40" i="3"/>
  <c r="J40" i="3"/>
  <c r="M40" i="3"/>
  <c r="Q40" i="3"/>
  <c r="S40" i="3" s="1"/>
  <c r="R40" i="3"/>
  <c r="U40" i="3"/>
  <c r="W40" i="3"/>
  <c r="Y40" i="3"/>
  <c r="AA40" i="3"/>
  <c r="AC40" i="3"/>
  <c r="AE40" i="3"/>
  <c r="AF40" i="3" s="1"/>
  <c r="AG40" i="3"/>
  <c r="AH40" i="3"/>
  <c r="AI40" i="3"/>
  <c r="AJ40" i="3" s="1"/>
  <c r="AK40" i="3"/>
  <c r="AL40" i="3"/>
  <c r="AM40" i="3"/>
  <c r="AN40" i="3" s="1"/>
  <c r="AO40" i="3"/>
  <c r="AP40" i="3" s="1"/>
  <c r="AQ40" i="3"/>
  <c r="AR40" i="3" s="1"/>
  <c r="AS40" i="3"/>
  <c r="AT40" i="3"/>
  <c r="AU40" i="3"/>
  <c r="AV40" i="3" s="1"/>
  <c r="AW40" i="3"/>
  <c r="AX40" i="3"/>
  <c r="AY40" i="3"/>
  <c r="AZ40" i="3" s="1"/>
  <c r="BA40" i="3"/>
  <c r="BB40" i="3" s="1"/>
  <c r="BC40" i="3"/>
  <c r="BD40" i="3"/>
  <c r="BE40" i="3"/>
  <c r="BF40" i="3"/>
  <c r="BG40" i="3"/>
  <c r="BH40" i="3" s="1"/>
  <c r="C41" i="3"/>
  <c r="E41" i="3"/>
  <c r="J41" i="3"/>
  <c r="M41" i="3"/>
  <c r="Q41" i="3"/>
  <c r="S41" i="3" s="1"/>
  <c r="R41" i="3"/>
  <c r="U41" i="3"/>
  <c r="W41" i="3"/>
  <c r="Y41" i="3"/>
  <c r="AA41" i="3"/>
  <c r="AC41" i="3"/>
  <c r="AE41" i="3"/>
  <c r="AF41" i="3"/>
  <c r="AG41" i="3"/>
  <c r="AH41" i="3" s="1"/>
  <c r="AI41" i="3"/>
  <c r="AJ41" i="3" s="1"/>
  <c r="AK41" i="3"/>
  <c r="AL41" i="3"/>
  <c r="AM41" i="3"/>
  <c r="AN41" i="3"/>
  <c r="AO41" i="3"/>
  <c r="AP41" i="3" s="1"/>
  <c r="AQ41" i="3"/>
  <c r="AR41" i="3"/>
  <c r="AS41" i="3"/>
  <c r="AT41" i="3" s="1"/>
  <c r="AU41" i="3"/>
  <c r="AV41" i="3" s="1"/>
  <c r="AW41" i="3"/>
  <c r="AX41" i="3" s="1"/>
  <c r="AY41" i="3"/>
  <c r="AZ41" i="3"/>
  <c r="BA41" i="3"/>
  <c r="BB41" i="3" s="1"/>
  <c r="BC41" i="3"/>
  <c r="BD41" i="3"/>
  <c r="BE41" i="3"/>
  <c r="BF41" i="3" s="1"/>
  <c r="BG41" i="3"/>
  <c r="BH41" i="3" s="1"/>
  <c r="C42" i="3"/>
  <c r="E42" i="3"/>
  <c r="V8" i="73"/>
  <c r="J42" i="3"/>
  <c r="M42" i="3"/>
  <c r="Q42" i="3"/>
  <c r="X12" i="73"/>
  <c r="R42" i="3"/>
  <c r="O12" i="73"/>
  <c r="U42" i="3"/>
  <c r="G21" i="73"/>
  <c r="Q21" i="73" s="1"/>
  <c r="W42" i="3"/>
  <c r="G22" i="73"/>
  <c r="W22" i="73"/>
  <c r="Y42" i="3"/>
  <c r="G23" i="73"/>
  <c r="Q23" i="73" s="1"/>
  <c r="AA42" i="3"/>
  <c r="G24" i="73"/>
  <c r="AC42" i="3"/>
  <c r="G25" i="73"/>
  <c r="Q25" i="73"/>
  <c r="AE42" i="3"/>
  <c r="G26" i="73"/>
  <c r="N26" i="73"/>
  <c r="AG42" i="3"/>
  <c r="G27" i="73"/>
  <c r="Q27" i="73" s="1"/>
  <c r="AI42" i="3"/>
  <c r="AJ42" i="3" s="1"/>
  <c r="AK42" i="3"/>
  <c r="AL42" i="3" s="1"/>
  <c r="AM42" i="3"/>
  <c r="AN42" i="3"/>
  <c r="AO42" i="3"/>
  <c r="AP42" i="3"/>
  <c r="AQ42" i="3"/>
  <c r="AR42" i="3"/>
  <c r="AS42" i="3"/>
  <c r="AT42" i="3"/>
  <c r="AU42" i="3"/>
  <c r="AV42" i="3" s="1"/>
  <c r="AW42" i="3"/>
  <c r="AX42" i="3" s="1"/>
  <c r="AY42" i="3"/>
  <c r="AZ42" i="3"/>
  <c r="BA42" i="3"/>
  <c r="BC42" i="3"/>
  <c r="G38" i="73"/>
  <c r="W38" i="73" s="1"/>
  <c r="BD42" i="3"/>
  <c r="BE42" i="3"/>
  <c r="G39" i="73"/>
  <c r="Z39" i="73" s="1"/>
  <c r="BF42" i="3"/>
  <c r="BG42" i="3"/>
  <c r="C43" i="3"/>
  <c r="E43" i="3"/>
  <c r="J43" i="3"/>
  <c r="M43" i="3"/>
  <c r="Q43" i="3"/>
  <c r="S43" i="3"/>
  <c r="R43" i="3"/>
  <c r="U43" i="3"/>
  <c r="W43" i="3"/>
  <c r="Y43" i="3"/>
  <c r="AA43" i="3"/>
  <c r="AC43" i="3"/>
  <c r="AE43" i="3"/>
  <c r="AF43" i="3"/>
  <c r="AG43" i="3"/>
  <c r="AH43" i="3"/>
  <c r="AI43" i="3"/>
  <c r="AJ43" i="3"/>
  <c r="AK43" i="3"/>
  <c r="AL43" i="3"/>
  <c r="AM43" i="3"/>
  <c r="AN43" i="3" s="1"/>
  <c r="AO43" i="3"/>
  <c r="AP43" i="3" s="1"/>
  <c r="AQ43" i="3"/>
  <c r="AR43" i="3"/>
  <c r="AS43" i="3"/>
  <c r="AT43" i="3"/>
  <c r="AU43" i="3"/>
  <c r="AV43" i="3" s="1"/>
  <c r="AW43" i="3"/>
  <c r="AX43" i="3" s="1"/>
  <c r="AY43" i="3"/>
  <c r="AZ43" i="3" s="1"/>
  <c r="BA43" i="3"/>
  <c r="BB43" i="3"/>
  <c r="BC43" i="3"/>
  <c r="BD43" i="3"/>
  <c r="BE43" i="3"/>
  <c r="BF43" i="3"/>
  <c r="BG43" i="3"/>
  <c r="BH43" i="3"/>
  <c r="C44" i="3"/>
  <c r="E44" i="3"/>
  <c r="J44" i="3"/>
  <c r="M44" i="3"/>
  <c r="Q44" i="3"/>
  <c r="S44" i="3"/>
  <c r="R44" i="3"/>
  <c r="U44" i="3"/>
  <c r="W44" i="3"/>
  <c r="Y44" i="3"/>
  <c r="AA44" i="3"/>
  <c r="AC44" i="3"/>
  <c r="AE44" i="3"/>
  <c r="AF44" i="3"/>
  <c r="AG44" i="3"/>
  <c r="AH44" i="3" s="1"/>
  <c r="AI44" i="3"/>
  <c r="AJ44" i="3" s="1"/>
  <c r="AK44" i="3"/>
  <c r="AL44" i="3" s="1"/>
  <c r="AM44" i="3"/>
  <c r="AN44" i="3"/>
  <c r="AO44" i="3"/>
  <c r="AP44" i="3"/>
  <c r="AQ44" i="3"/>
  <c r="AR44" i="3" s="1"/>
  <c r="AS44" i="3"/>
  <c r="AT44" i="3" s="1"/>
  <c r="AU44" i="3"/>
  <c r="AV44" i="3"/>
  <c r="AW44" i="3"/>
  <c r="AX44" i="3"/>
  <c r="AY44" i="3"/>
  <c r="AZ44" i="3"/>
  <c r="BA44" i="3"/>
  <c r="BB44" i="3" s="1"/>
  <c r="BC44" i="3"/>
  <c r="BD44" i="3"/>
  <c r="BE44" i="3"/>
  <c r="BF44" i="3" s="1"/>
  <c r="BG44" i="3"/>
  <c r="BH44" i="3" s="1"/>
  <c r="C45" i="3"/>
  <c r="E45" i="3"/>
  <c r="J45" i="3"/>
  <c r="M45" i="3"/>
  <c r="Q45" i="3"/>
  <c r="S45" i="3" s="1"/>
  <c r="R45" i="3"/>
  <c r="U45" i="3"/>
  <c r="W45" i="3"/>
  <c r="Y45" i="3"/>
  <c r="AA45" i="3"/>
  <c r="AC45" i="3"/>
  <c r="AE45" i="3"/>
  <c r="AF45" i="3" s="1"/>
  <c r="AG45" i="3"/>
  <c r="AH45" i="3" s="1"/>
  <c r="AI45" i="3"/>
  <c r="AJ45" i="3" s="1"/>
  <c r="AK45" i="3"/>
  <c r="AL45" i="3"/>
  <c r="AM45" i="3"/>
  <c r="AN45" i="3" s="1"/>
  <c r="AO45" i="3"/>
  <c r="AP45" i="3"/>
  <c r="AQ45" i="3"/>
  <c r="AR45" i="3"/>
  <c r="AS45" i="3"/>
  <c r="AT45" i="3"/>
  <c r="AU45" i="3"/>
  <c r="AV45" i="3"/>
  <c r="AW45" i="3"/>
  <c r="AX45" i="3" s="1"/>
  <c r="AY45" i="3"/>
  <c r="AZ45" i="3" s="1"/>
  <c r="BA45" i="3"/>
  <c r="BB45" i="3" s="1"/>
  <c r="BC45" i="3"/>
  <c r="BD45" i="3" s="1"/>
  <c r="BE45" i="3"/>
  <c r="BF45" i="3" s="1"/>
  <c r="BG45" i="3"/>
  <c r="BH45" i="3" s="1"/>
  <c r="C46" i="3"/>
  <c r="E46" i="3"/>
  <c r="J46" i="3"/>
  <c r="M46" i="3"/>
  <c r="Q46" i="3"/>
  <c r="S46" i="3" s="1"/>
  <c r="R46" i="3"/>
  <c r="U46" i="3"/>
  <c r="W46" i="3"/>
  <c r="Y46" i="3"/>
  <c r="AA46" i="3"/>
  <c r="AC46" i="3"/>
  <c r="AE46" i="3"/>
  <c r="AF46" i="3" s="1"/>
  <c r="AG46" i="3"/>
  <c r="AH46" i="3" s="1"/>
  <c r="AI46" i="3"/>
  <c r="AJ46" i="3"/>
  <c r="AK46" i="3"/>
  <c r="AL46" i="3"/>
  <c r="AM46" i="3"/>
  <c r="AN46" i="3"/>
  <c r="AO46" i="3"/>
  <c r="AP46" i="3"/>
  <c r="AQ46" i="3"/>
  <c r="AR46" i="3"/>
  <c r="AS46" i="3"/>
  <c r="AT46" i="3" s="1"/>
  <c r="AU46" i="3"/>
  <c r="AV46" i="3" s="1"/>
  <c r="AW46" i="3"/>
  <c r="AX46" i="3" s="1"/>
  <c r="AY46" i="3"/>
  <c r="AZ46" i="3" s="1"/>
  <c r="BA46" i="3"/>
  <c r="BB46" i="3" s="1"/>
  <c r="BC46" i="3"/>
  <c r="BD46" i="3" s="1"/>
  <c r="BE46" i="3"/>
  <c r="BF46" i="3" s="1"/>
  <c r="BG46" i="3"/>
  <c r="BH46" i="3" s="1"/>
  <c r="C47" i="3"/>
  <c r="E47" i="3"/>
  <c r="J47" i="3"/>
  <c r="M47" i="3"/>
  <c r="Q47" i="3"/>
  <c r="S47" i="3"/>
  <c r="R47" i="3"/>
  <c r="U47" i="3"/>
  <c r="W47" i="3"/>
  <c r="Y47" i="3"/>
  <c r="AA47" i="3"/>
  <c r="AC47" i="3"/>
  <c r="AE47" i="3"/>
  <c r="AF47" i="3"/>
  <c r="AG47" i="3"/>
  <c r="AH47" i="3"/>
  <c r="AI47" i="3"/>
  <c r="AJ47" i="3"/>
  <c r="AK47" i="3"/>
  <c r="AL47" i="3"/>
  <c r="AM47" i="3"/>
  <c r="AN47" i="3" s="1"/>
  <c r="AO47" i="3"/>
  <c r="AP47" i="3" s="1"/>
  <c r="AQ47" i="3"/>
  <c r="AR47" i="3" s="1"/>
  <c r="AS47" i="3"/>
  <c r="AT47" i="3" s="1"/>
  <c r="AU47" i="3"/>
  <c r="AV47" i="3" s="1"/>
  <c r="AW47" i="3"/>
  <c r="AX47" i="3" s="1"/>
  <c r="AY47" i="3"/>
  <c r="AZ47" i="3" s="1"/>
  <c r="BA47" i="3"/>
  <c r="BB47" i="3"/>
  <c r="BC47" i="3"/>
  <c r="BD47" i="3" s="1"/>
  <c r="BE47" i="3"/>
  <c r="BF47" i="3"/>
  <c r="BG47" i="3"/>
  <c r="BH47" i="3"/>
  <c r="C48" i="3"/>
  <c r="E48" i="3"/>
  <c r="J48" i="3"/>
  <c r="M48" i="3"/>
  <c r="Q48" i="3"/>
  <c r="S48" i="3"/>
  <c r="R48" i="3"/>
  <c r="U48" i="3"/>
  <c r="W48" i="3"/>
  <c r="Y48" i="3"/>
  <c r="AA48" i="3"/>
  <c r="AC48" i="3"/>
  <c r="AE48" i="3"/>
  <c r="AF48" i="3"/>
  <c r="AG48" i="3"/>
  <c r="AH48" i="3" s="1"/>
  <c r="AI48" i="3"/>
  <c r="AJ48" i="3" s="1"/>
  <c r="AK48" i="3"/>
  <c r="AL48" i="3" s="1"/>
  <c r="AM48" i="3"/>
  <c r="AN48" i="3" s="1"/>
  <c r="AO48" i="3"/>
  <c r="AP48" i="3" s="1"/>
  <c r="AQ48" i="3"/>
  <c r="AR48" i="3" s="1"/>
  <c r="AS48" i="3"/>
  <c r="AT48" i="3" s="1"/>
  <c r="AU48" i="3"/>
  <c r="AV48" i="3"/>
  <c r="AW48" i="3"/>
  <c r="AX48" i="3"/>
  <c r="AY48" i="3"/>
  <c r="AZ48" i="3" s="1"/>
  <c r="BA48" i="3"/>
  <c r="BB48" i="3"/>
  <c r="BC48" i="3"/>
  <c r="BD48" i="3"/>
  <c r="BE48" i="3"/>
  <c r="BF48" i="3" s="1"/>
  <c r="BG48" i="3"/>
  <c r="BH48" i="3" s="1"/>
  <c r="C49" i="3"/>
  <c r="E49" i="3"/>
  <c r="J49" i="3"/>
  <c r="M49" i="3"/>
  <c r="Q49" i="3"/>
  <c r="S49" i="3" s="1"/>
  <c r="R49" i="3"/>
  <c r="U49" i="3"/>
  <c r="W49" i="3"/>
  <c r="Y49" i="3"/>
  <c r="AA49" i="3"/>
  <c r="AC49" i="3"/>
  <c r="AE49" i="3"/>
  <c r="AF49" i="3"/>
  <c r="AG49" i="3"/>
  <c r="AH49" i="3" s="1"/>
  <c r="AI49" i="3"/>
  <c r="AJ49" i="3"/>
  <c r="AK49" i="3"/>
  <c r="AL49" i="3"/>
  <c r="AM49" i="3"/>
  <c r="AN49" i="3"/>
  <c r="AO49" i="3"/>
  <c r="AP49" i="3"/>
  <c r="AQ49" i="3"/>
  <c r="AR49" i="3"/>
  <c r="AS49" i="3"/>
  <c r="AT49" i="3" s="1"/>
  <c r="AU49" i="3"/>
  <c r="AV49" i="3"/>
  <c r="AW49" i="3"/>
  <c r="AX49" i="3"/>
  <c r="AY49" i="3"/>
  <c r="AZ49" i="3"/>
  <c r="BA49" i="3"/>
  <c r="BB49" i="3"/>
  <c r="BC49" i="3"/>
  <c r="BD49" i="3"/>
  <c r="BE49" i="3"/>
  <c r="BF49" i="3" s="1"/>
  <c r="BG49" i="3"/>
  <c r="BH49" i="3"/>
  <c r="C50" i="3"/>
  <c r="E50" i="3"/>
  <c r="J50" i="3"/>
  <c r="M50" i="3"/>
  <c r="Q50" i="3"/>
  <c r="S50" i="3"/>
  <c r="R50" i="3"/>
  <c r="U50" i="3"/>
  <c r="W50" i="3"/>
  <c r="Y50" i="3"/>
  <c r="AA50" i="3"/>
  <c r="AC50" i="3"/>
  <c r="AE50" i="3"/>
  <c r="AF50" i="3" s="1"/>
  <c r="AG50" i="3"/>
  <c r="AH50" i="3" s="1"/>
  <c r="AI50" i="3"/>
  <c r="AJ50" i="3" s="1"/>
  <c r="AK50" i="3"/>
  <c r="AL50" i="3" s="1"/>
  <c r="AM50" i="3"/>
  <c r="AN50" i="3"/>
  <c r="AO50" i="3"/>
  <c r="AP50" i="3" s="1"/>
  <c r="AQ50" i="3"/>
  <c r="AR50" i="3" s="1"/>
  <c r="AS50" i="3"/>
  <c r="AT50" i="3" s="1"/>
  <c r="AU50" i="3"/>
  <c r="AV50" i="3" s="1"/>
  <c r="AW50" i="3"/>
  <c r="AX50" i="3" s="1"/>
  <c r="AY50" i="3"/>
  <c r="AZ50" i="3"/>
  <c r="BA50" i="3"/>
  <c r="BB50" i="3" s="1"/>
  <c r="BC50" i="3"/>
  <c r="BD50" i="3" s="1"/>
  <c r="BE50" i="3"/>
  <c r="BF50" i="3" s="1"/>
  <c r="BG50" i="3"/>
  <c r="BH50" i="3" s="1"/>
  <c r="C51" i="3"/>
  <c r="E51" i="3"/>
  <c r="J51" i="3"/>
  <c r="M51" i="3"/>
  <c r="Q51" i="3"/>
  <c r="S51" i="3" s="1"/>
  <c r="R51" i="3"/>
  <c r="U51" i="3"/>
  <c r="W51" i="3"/>
  <c r="Y51" i="3"/>
  <c r="AA51" i="3"/>
  <c r="AC51" i="3"/>
  <c r="AE51" i="3"/>
  <c r="AF51" i="3" s="1"/>
  <c r="AG51" i="3"/>
  <c r="AH51" i="3" s="1"/>
  <c r="AI51" i="3"/>
  <c r="AJ51" i="3" s="1"/>
  <c r="AK51" i="3"/>
  <c r="AL51" i="3" s="1"/>
  <c r="AM51" i="3"/>
  <c r="AN51" i="3" s="1"/>
  <c r="AO51" i="3"/>
  <c r="AP51" i="3" s="1"/>
  <c r="AQ51" i="3"/>
  <c r="AR51" i="3" s="1"/>
  <c r="AS51" i="3"/>
  <c r="AT51" i="3" s="1"/>
  <c r="AU51" i="3"/>
  <c r="AV51" i="3" s="1"/>
  <c r="AW51" i="3"/>
  <c r="AX51" i="3" s="1"/>
  <c r="AY51" i="3"/>
  <c r="AZ51" i="3" s="1"/>
  <c r="BA51" i="3"/>
  <c r="BB51" i="3" s="1"/>
  <c r="BC51" i="3"/>
  <c r="BD51" i="3" s="1"/>
  <c r="BE51" i="3"/>
  <c r="BF51" i="3" s="1"/>
  <c r="BG51" i="3"/>
  <c r="BH51" i="3" s="1"/>
  <c r="C52" i="3"/>
  <c r="E52" i="3"/>
  <c r="J52" i="3"/>
  <c r="M52" i="3"/>
  <c r="Q52" i="3"/>
  <c r="S52" i="3" s="1"/>
  <c r="R52" i="3"/>
  <c r="U52" i="3"/>
  <c r="W52" i="3"/>
  <c r="Y52" i="3"/>
  <c r="AA52" i="3"/>
  <c r="AC52" i="3"/>
  <c r="AE52" i="3"/>
  <c r="AF52" i="3" s="1"/>
  <c r="AG52" i="3"/>
  <c r="AH52" i="3" s="1"/>
  <c r="AI52" i="3"/>
  <c r="AJ52" i="3" s="1"/>
  <c r="AK52" i="3"/>
  <c r="AL52" i="3" s="1"/>
  <c r="AM52" i="3"/>
  <c r="AN52" i="3" s="1"/>
  <c r="AO52" i="3"/>
  <c r="AP52" i="3" s="1"/>
  <c r="AQ52" i="3"/>
  <c r="AR52" i="3" s="1"/>
  <c r="AS52" i="3"/>
  <c r="AT52" i="3" s="1"/>
  <c r="AU52" i="3"/>
  <c r="AV52" i="3" s="1"/>
  <c r="AW52" i="3"/>
  <c r="AX52" i="3" s="1"/>
  <c r="AY52" i="3"/>
  <c r="AZ52" i="3" s="1"/>
  <c r="BA52" i="3"/>
  <c r="BB52" i="3" s="1"/>
  <c r="BC52" i="3"/>
  <c r="BD52" i="3" s="1"/>
  <c r="BE52" i="3"/>
  <c r="BF52" i="3" s="1"/>
  <c r="BG52" i="3"/>
  <c r="BH52" i="3" s="1"/>
  <c r="C53" i="3"/>
  <c r="E53" i="3"/>
  <c r="J53" i="3"/>
  <c r="M53" i="3"/>
  <c r="Q53" i="3"/>
  <c r="S53" i="3" s="1"/>
  <c r="R53" i="3"/>
  <c r="U53" i="3"/>
  <c r="W53" i="3"/>
  <c r="Y53" i="3"/>
  <c r="AA53" i="3"/>
  <c r="AC53" i="3"/>
  <c r="AE53" i="3"/>
  <c r="AF53" i="3" s="1"/>
  <c r="AG53" i="3"/>
  <c r="AH53" i="3" s="1"/>
  <c r="AI53" i="3"/>
  <c r="AJ53" i="3" s="1"/>
  <c r="AK53" i="3"/>
  <c r="AL53" i="3" s="1"/>
  <c r="AM53" i="3"/>
  <c r="AN53" i="3" s="1"/>
  <c r="AO53" i="3"/>
  <c r="AP53" i="3" s="1"/>
  <c r="AQ53" i="3"/>
  <c r="AR53" i="3" s="1"/>
  <c r="AS53" i="3"/>
  <c r="AT53" i="3" s="1"/>
  <c r="AU53" i="3"/>
  <c r="AV53" i="3" s="1"/>
  <c r="AW53" i="3"/>
  <c r="AX53" i="3" s="1"/>
  <c r="AY53" i="3"/>
  <c r="AZ53" i="3" s="1"/>
  <c r="BA53" i="3"/>
  <c r="BB53" i="3" s="1"/>
  <c r="BC53" i="3"/>
  <c r="BD53" i="3" s="1"/>
  <c r="BE53" i="3"/>
  <c r="BF53" i="3" s="1"/>
  <c r="BG53" i="3"/>
  <c r="BH53" i="3" s="1"/>
  <c r="C54" i="3"/>
  <c r="E54" i="3"/>
  <c r="J54" i="3"/>
  <c r="M54" i="3"/>
  <c r="Q54" i="3"/>
  <c r="S54" i="3" s="1"/>
  <c r="R54" i="3"/>
  <c r="U54" i="3"/>
  <c r="W54" i="3"/>
  <c r="Y54" i="3"/>
  <c r="AA54" i="3"/>
  <c r="AC54" i="3"/>
  <c r="AE54" i="3"/>
  <c r="AF54" i="3"/>
  <c r="AG54" i="3"/>
  <c r="AH54" i="3"/>
  <c r="AI54" i="3"/>
  <c r="AJ54" i="3"/>
  <c r="AK54" i="3"/>
  <c r="AL54" i="3" s="1"/>
  <c r="AM54" i="3"/>
  <c r="AN54" i="3"/>
  <c r="AO54" i="3"/>
  <c r="AP54" i="3"/>
  <c r="AQ54" i="3"/>
  <c r="AR54" i="3"/>
  <c r="AS54" i="3"/>
  <c r="AT54" i="3"/>
  <c r="AU54" i="3"/>
  <c r="AV54" i="3"/>
  <c r="AW54" i="3"/>
  <c r="AX54" i="3" s="1"/>
  <c r="AY54" i="3"/>
  <c r="AZ54" i="3"/>
  <c r="BA54" i="3"/>
  <c r="BB54" i="3"/>
  <c r="BC54" i="3"/>
  <c r="BD54" i="3"/>
  <c r="BE54" i="3"/>
  <c r="BF54" i="3"/>
  <c r="BG54" i="3"/>
  <c r="BH54" i="3"/>
  <c r="C55" i="3"/>
  <c r="E55" i="3"/>
  <c r="J55" i="3"/>
  <c r="M55" i="3"/>
  <c r="Q55" i="3"/>
  <c r="S55" i="3"/>
  <c r="R55" i="3"/>
  <c r="U55" i="3"/>
  <c r="W55" i="3"/>
  <c r="Y55" i="3"/>
  <c r="AA55" i="3"/>
  <c r="AC55" i="3"/>
  <c r="AE55" i="3"/>
  <c r="AF55" i="3" s="1"/>
  <c r="AG55" i="3"/>
  <c r="AH55" i="3"/>
  <c r="AI55" i="3"/>
  <c r="AJ55" i="3"/>
  <c r="AK55" i="3"/>
  <c r="AL55" i="3"/>
  <c r="AM55" i="3"/>
  <c r="AN55" i="3"/>
  <c r="AO55" i="3"/>
  <c r="AP55" i="3"/>
  <c r="AQ55" i="3"/>
  <c r="AR55" i="3" s="1"/>
  <c r="AS55" i="3"/>
  <c r="AT55" i="3"/>
  <c r="AU55" i="3"/>
  <c r="AV55" i="3"/>
  <c r="AW55" i="3"/>
  <c r="AX55" i="3"/>
  <c r="AY55" i="3"/>
  <c r="AZ55" i="3"/>
  <c r="BA55" i="3"/>
  <c r="BB55" i="3"/>
  <c r="BC55" i="3"/>
  <c r="BD55" i="3" s="1"/>
  <c r="BE55" i="3"/>
  <c r="BF55" i="3"/>
  <c r="BG55" i="3"/>
  <c r="BH55" i="3"/>
  <c r="C56" i="3"/>
  <c r="E56" i="3"/>
  <c r="J56" i="3"/>
  <c r="M56" i="3"/>
  <c r="Q56" i="3"/>
  <c r="S56" i="3"/>
  <c r="R56" i="3"/>
  <c r="U56" i="3"/>
  <c r="W56" i="3"/>
  <c r="Y56" i="3"/>
  <c r="AA56" i="3"/>
  <c r="AC56" i="3"/>
  <c r="AE56" i="3"/>
  <c r="AF56" i="3"/>
  <c r="AG56" i="3"/>
  <c r="AH56" i="3"/>
  <c r="AI56" i="3"/>
  <c r="AJ56" i="3"/>
  <c r="AK56" i="3"/>
  <c r="AL56" i="3" s="1"/>
  <c r="AM56" i="3"/>
  <c r="AN56" i="3"/>
  <c r="AO56" i="3"/>
  <c r="AP56" i="3"/>
  <c r="AQ56" i="3"/>
  <c r="AR56" i="3"/>
  <c r="AS56" i="3"/>
  <c r="AT56" i="3"/>
  <c r="AU56" i="3"/>
  <c r="AV56" i="3"/>
  <c r="AW56" i="3"/>
  <c r="AX56" i="3" s="1"/>
  <c r="AY56" i="3"/>
  <c r="AZ56" i="3"/>
  <c r="BA56" i="3"/>
  <c r="BB56" i="3"/>
  <c r="BC56" i="3"/>
  <c r="BD56" i="3"/>
  <c r="BE56" i="3"/>
  <c r="BF56" i="3"/>
  <c r="BG56" i="3"/>
  <c r="BH56" i="3"/>
  <c r="C57" i="3"/>
  <c r="E57" i="3"/>
  <c r="J57" i="3"/>
  <c r="M57" i="3"/>
  <c r="Q57" i="3"/>
  <c r="S57" i="3"/>
  <c r="R57" i="3"/>
  <c r="U57" i="3"/>
  <c r="W57" i="3"/>
  <c r="Y57" i="3"/>
  <c r="AA57" i="3"/>
  <c r="AC57" i="3"/>
  <c r="AE57" i="3"/>
  <c r="AF57" i="3" s="1"/>
  <c r="AG57" i="3"/>
  <c r="AH57" i="3"/>
  <c r="AI57" i="3"/>
  <c r="AJ57" i="3"/>
  <c r="AK57" i="3"/>
  <c r="AL57" i="3"/>
  <c r="AM57" i="3"/>
  <c r="AN57" i="3"/>
  <c r="AO57" i="3"/>
  <c r="AP57" i="3"/>
  <c r="AQ57" i="3"/>
  <c r="AR57" i="3" s="1"/>
  <c r="AS57" i="3"/>
  <c r="AT57" i="3"/>
  <c r="AU57" i="3"/>
  <c r="AV57" i="3"/>
  <c r="AW57" i="3"/>
  <c r="AX57" i="3"/>
  <c r="AY57" i="3"/>
  <c r="AZ57" i="3"/>
  <c r="BA57" i="3"/>
  <c r="BB57" i="3"/>
  <c r="BC57" i="3"/>
  <c r="BD57" i="3" s="1"/>
  <c r="BE57" i="3"/>
  <c r="BF57" i="3"/>
  <c r="BG57" i="3"/>
  <c r="BH57" i="3"/>
  <c r="M62" i="3"/>
  <c r="Q62" i="3"/>
  <c r="S62" i="3" s="1"/>
  <c r="R62" i="3"/>
  <c r="U62" i="3"/>
  <c r="W62" i="3"/>
  <c r="Y62" i="3"/>
  <c r="AA62" i="3"/>
  <c r="AC62" i="3"/>
  <c r="AE62" i="3"/>
  <c r="AF62" i="3" s="1"/>
  <c r="AG62" i="3"/>
  <c r="AH62" i="3" s="1"/>
  <c r="AI62" i="3"/>
  <c r="AJ62" i="3" s="1"/>
  <c r="AK62" i="3"/>
  <c r="AL62" i="3" s="1"/>
  <c r="AM62" i="3"/>
  <c r="AN62" i="3" s="1"/>
  <c r="AO62" i="3"/>
  <c r="AP62" i="3" s="1"/>
  <c r="AQ62" i="3"/>
  <c r="AR62" i="3" s="1"/>
  <c r="AS62" i="3"/>
  <c r="AT62" i="3" s="1"/>
  <c r="AU62" i="3"/>
  <c r="AV62" i="3" s="1"/>
  <c r="AW62" i="3"/>
  <c r="AX62" i="3" s="1"/>
  <c r="AY62" i="3"/>
  <c r="AZ62" i="3" s="1"/>
  <c r="BA62" i="3"/>
  <c r="BB62" i="3" s="1"/>
  <c r="BC62" i="3"/>
  <c r="BD62" i="3" s="1"/>
  <c r="BE62" i="3"/>
  <c r="BF62" i="3" s="1"/>
  <c r="BG62" i="3"/>
  <c r="BH62" i="3" s="1"/>
  <c r="M63" i="3"/>
  <c r="O63" i="3"/>
  <c r="Q63" i="3"/>
  <c r="S63" i="3" s="1"/>
  <c r="R63" i="3"/>
  <c r="U63" i="3"/>
  <c r="W63" i="3"/>
  <c r="Y63" i="3"/>
  <c r="AA63" i="3"/>
  <c r="AC63" i="3"/>
  <c r="AE63" i="3"/>
  <c r="AF63" i="3" s="1"/>
  <c r="AG63" i="3"/>
  <c r="AH63" i="3" s="1"/>
  <c r="AI63" i="3"/>
  <c r="AJ63" i="3" s="1"/>
  <c r="AK63" i="3"/>
  <c r="AL63" i="3" s="1"/>
  <c r="AM63" i="3"/>
  <c r="AN63" i="3" s="1"/>
  <c r="AO63" i="3"/>
  <c r="AP63" i="3" s="1"/>
  <c r="AQ63" i="3"/>
  <c r="AR63" i="3" s="1"/>
  <c r="AS63" i="3"/>
  <c r="AT63" i="3" s="1"/>
  <c r="AU63" i="3"/>
  <c r="AV63" i="3" s="1"/>
  <c r="AW63" i="3"/>
  <c r="AX63" i="3" s="1"/>
  <c r="AY63" i="3"/>
  <c r="AZ63" i="3" s="1"/>
  <c r="BA63" i="3"/>
  <c r="BB63" i="3" s="1"/>
  <c r="BC63" i="3"/>
  <c r="BD63" i="3" s="1"/>
  <c r="BE63" i="3"/>
  <c r="BF63" i="3" s="1"/>
  <c r="BG63" i="3"/>
  <c r="BH63" i="3" s="1"/>
  <c r="M64" i="3"/>
  <c r="O64" i="3"/>
  <c r="Q64" i="3"/>
  <c r="S64" i="3" s="1"/>
  <c r="R64" i="3"/>
  <c r="U64" i="3"/>
  <c r="W64" i="3"/>
  <c r="Y64" i="3"/>
  <c r="AA64" i="3"/>
  <c r="AC64" i="3"/>
  <c r="AE64" i="3"/>
  <c r="AF64" i="3" s="1"/>
  <c r="AG64" i="3"/>
  <c r="AH64" i="3"/>
  <c r="AI64" i="3"/>
  <c r="AJ64" i="3"/>
  <c r="AK64" i="3"/>
  <c r="AL64" i="3"/>
  <c r="AM64" i="3"/>
  <c r="AN64" i="3"/>
  <c r="AO64" i="3"/>
  <c r="AP64" i="3"/>
  <c r="AQ64" i="3"/>
  <c r="AR64" i="3" s="1"/>
  <c r="AS64" i="3"/>
  <c r="AT64" i="3"/>
  <c r="AU64" i="3"/>
  <c r="AV64" i="3"/>
  <c r="AW64" i="3"/>
  <c r="AX64" i="3"/>
  <c r="AY64" i="3"/>
  <c r="AZ64" i="3"/>
  <c r="BA64" i="3"/>
  <c r="BB64" i="3"/>
  <c r="BC64" i="3"/>
  <c r="BD64" i="3" s="1"/>
  <c r="BE64" i="3"/>
  <c r="BF64" i="3"/>
  <c r="BG64" i="3"/>
  <c r="BH64" i="3"/>
  <c r="M65" i="3"/>
  <c r="O65" i="3"/>
  <c r="Q65" i="3"/>
  <c r="S65" i="3"/>
  <c r="R65" i="3"/>
  <c r="U65" i="3"/>
  <c r="W65" i="3"/>
  <c r="Y65" i="3"/>
  <c r="AA65" i="3"/>
  <c r="AC65" i="3"/>
  <c r="AE65" i="3"/>
  <c r="AF65" i="3"/>
  <c r="AG65" i="3"/>
  <c r="AH65" i="3"/>
  <c r="AI65" i="3"/>
  <c r="AJ65" i="3"/>
  <c r="AK65" i="3"/>
  <c r="AL65" i="3"/>
  <c r="AM65" i="3"/>
  <c r="AN65" i="3" s="1"/>
  <c r="AO65" i="3"/>
  <c r="AP65" i="3"/>
  <c r="AQ65" i="3"/>
  <c r="AR65" i="3"/>
  <c r="AS65" i="3"/>
  <c r="AT65" i="3"/>
  <c r="AU65" i="3"/>
  <c r="AV65" i="3"/>
  <c r="AW65" i="3"/>
  <c r="AX65" i="3"/>
  <c r="AY65" i="3"/>
  <c r="AZ65" i="3" s="1"/>
  <c r="BA65" i="3"/>
  <c r="BB65" i="3"/>
  <c r="BC65" i="3"/>
  <c r="BD65" i="3"/>
  <c r="BE65" i="3"/>
  <c r="BF65" i="3"/>
  <c r="BG65" i="3"/>
  <c r="BH65" i="3"/>
  <c r="M66" i="3"/>
  <c r="O66" i="3"/>
  <c r="Q66" i="3"/>
  <c r="S66" i="3" s="1"/>
  <c r="R66" i="3"/>
  <c r="U66" i="3"/>
  <c r="W66" i="3"/>
  <c r="Y66" i="3"/>
  <c r="AA66" i="3"/>
  <c r="AC66" i="3"/>
  <c r="AE66" i="3"/>
  <c r="AF66" i="3"/>
  <c r="AG66" i="3"/>
  <c r="AH66" i="3"/>
  <c r="AI66" i="3"/>
  <c r="AJ66" i="3" s="1"/>
  <c r="AK66" i="3"/>
  <c r="AL66" i="3"/>
  <c r="AM66" i="3"/>
  <c r="AN66" i="3"/>
  <c r="AO66" i="3"/>
  <c r="AP66" i="3"/>
  <c r="AQ66" i="3"/>
  <c r="AR66" i="3"/>
  <c r="AS66" i="3"/>
  <c r="AT66" i="3"/>
  <c r="AU66" i="3"/>
  <c r="AV66" i="3" s="1"/>
  <c r="AW66" i="3"/>
  <c r="AX66" i="3"/>
  <c r="AY66" i="3"/>
  <c r="AZ66" i="3"/>
  <c r="BA66" i="3"/>
  <c r="BB66" i="3"/>
  <c r="BC66" i="3"/>
  <c r="BD66" i="3"/>
  <c r="BE66" i="3"/>
  <c r="BF66" i="3"/>
  <c r="BG66" i="3"/>
  <c r="BH66" i="3" s="1"/>
  <c r="L67" i="3"/>
  <c r="M67" i="3"/>
  <c r="O67" i="3"/>
  <c r="Q67" i="3"/>
  <c r="S67" i="3" s="1"/>
  <c r="R67" i="3"/>
  <c r="U67" i="3"/>
  <c r="V67" i="3"/>
  <c r="W67" i="3"/>
  <c r="X67" i="3"/>
  <c r="Y67" i="3"/>
  <c r="Z67" i="3" s="1"/>
  <c r="AA67" i="3"/>
  <c r="AB67" i="3"/>
  <c r="AC67" i="3"/>
  <c r="AD67" i="3"/>
  <c r="AE67" i="3"/>
  <c r="AF67" i="3"/>
  <c r="AG67" i="3"/>
  <c r="AH67" i="3"/>
  <c r="AI67" i="3"/>
  <c r="AJ67" i="3"/>
  <c r="AK67" i="3"/>
  <c r="AL67" i="3" s="1"/>
  <c r="AM67" i="3"/>
  <c r="AN67" i="3"/>
  <c r="AO67" i="3"/>
  <c r="AP67" i="3"/>
  <c r="AQ67" i="3"/>
  <c r="AR67" i="3"/>
  <c r="AS67" i="3"/>
  <c r="AT67" i="3"/>
  <c r="AU67" i="3"/>
  <c r="AV67" i="3"/>
  <c r="AW67" i="3"/>
  <c r="AX67" i="3" s="1"/>
  <c r="AY67" i="3"/>
  <c r="AZ67" i="3"/>
  <c r="BA67" i="3"/>
  <c r="BB67" i="3"/>
  <c r="BC67" i="3"/>
  <c r="BD67" i="3"/>
  <c r="BE67" i="3"/>
  <c r="BF67" i="3"/>
  <c r="BG67" i="3"/>
  <c r="BH67" i="3"/>
  <c r="L68" i="3"/>
  <c r="M68" i="3"/>
  <c r="O68" i="3"/>
  <c r="Q68" i="3"/>
  <c r="S68" i="3" s="1"/>
  <c r="R68" i="3"/>
  <c r="U68" i="3"/>
  <c r="V68" i="3"/>
  <c r="W68" i="3"/>
  <c r="X68" i="3"/>
  <c r="Y68" i="3"/>
  <c r="Z68" i="3"/>
  <c r="AA68" i="3"/>
  <c r="AB68" i="3" s="1"/>
  <c r="AC68" i="3"/>
  <c r="AD68" i="3"/>
  <c r="AE68" i="3"/>
  <c r="AF68" i="3"/>
  <c r="AG68" i="3"/>
  <c r="AH68" i="3"/>
  <c r="AI68" i="3"/>
  <c r="AJ68" i="3"/>
  <c r="AK68" i="3"/>
  <c r="AL68" i="3"/>
  <c r="AM68" i="3"/>
  <c r="AN68" i="3" s="1"/>
  <c r="AO68" i="3"/>
  <c r="AP68" i="3"/>
  <c r="AQ68" i="3"/>
  <c r="AR68" i="3"/>
  <c r="AS68" i="3"/>
  <c r="AT68" i="3"/>
  <c r="AU68" i="3"/>
  <c r="AV68" i="3"/>
  <c r="AW68" i="3"/>
  <c r="AX68" i="3"/>
  <c r="AY68" i="3"/>
  <c r="AZ68" i="3" s="1"/>
  <c r="BA68" i="3"/>
  <c r="BB68" i="3"/>
  <c r="BC68" i="3"/>
  <c r="BD68" i="3"/>
  <c r="BE68" i="3"/>
  <c r="BF68" i="3"/>
  <c r="BG68" i="3"/>
  <c r="BH68" i="3"/>
  <c r="L69" i="3"/>
  <c r="M69" i="3"/>
  <c r="O69" i="3"/>
  <c r="Q69" i="3"/>
  <c r="S69" i="3"/>
  <c r="R69" i="3"/>
  <c r="U69" i="3"/>
  <c r="V69" i="3"/>
  <c r="W69" i="3"/>
  <c r="X69" i="3"/>
  <c r="Y69" i="3"/>
  <c r="Z69" i="3"/>
  <c r="AA69" i="3"/>
  <c r="AB69" i="3"/>
  <c r="AC69" i="3"/>
  <c r="AD69" i="3" s="1"/>
  <c r="AE69" i="3"/>
  <c r="AF69" i="3"/>
  <c r="AG69" i="3"/>
  <c r="AH69" i="3"/>
  <c r="AI69" i="3"/>
  <c r="AJ69" i="3"/>
  <c r="AK69" i="3"/>
  <c r="AL69" i="3"/>
  <c r="AM69" i="3"/>
  <c r="AN69" i="3"/>
  <c r="AO69" i="3"/>
  <c r="AP69" i="3" s="1"/>
  <c r="AQ69" i="3"/>
  <c r="AR69" i="3"/>
  <c r="AS69" i="3"/>
  <c r="AT69" i="3"/>
  <c r="AU69" i="3"/>
  <c r="AV69" i="3"/>
  <c r="AW69" i="3"/>
  <c r="AX69" i="3"/>
  <c r="AY69" i="3"/>
  <c r="AZ69" i="3"/>
  <c r="BA69" i="3"/>
  <c r="BB69" i="3" s="1"/>
  <c r="BC69" i="3"/>
  <c r="BD69" i="3"/>
  <c r="BE69" i="3"/>
  <c r="BF69" i="3"/>
  <c r="BG69" i="3"/>
  <c r="BH69" i="3"/>
  <c r="L70" i="3"/>
  <c r="M70" i="3"/>
  <c r="O70" i="3"/>
  <c r="Q70" i="3"/>
  <c r="S70" i="3" s="1"/>
  <c r="R70" i="3"/>
  <c r="U70" i="3"/>
  <c r="V70" i="3"/>
  <c r="W70" i="3"/>
  <c r="X70" i="3"/>
  <c r="Y70" i="3"/>
  <c r="Z70" i="3"/>
  <c r="AA70" i="3"/>
  <c r="AB70" i="3"/>
  <c r="AC70" i="3"/>
  <c r="AD70" i="3"/>
  <c r="AE70" i="3"/>
  <c r="AF70" i="3" s="1"/>
  <c r="AG70" i="3"/>
  <c r="AH70" i="3"/>
  <c r="AI70" i="3"/>
  <c r="AJ70" i="3"/>
  <c r="AK70" i="3"/>
  <c r="AL70" i="3"/>
  <c r="AM70" i="3"/>
  <c r="AN70" i="3"/>
  <c r="AO70" i="3"/>
  <c r="AP70" i="3"/>
  <c r="AQ70" i="3"/>
  <c r="AR70" i="3" s="1"/>
  <c r="AS70" i="3"/>
  <c r="AT70" i="3"/>
  <c r="AU70" i="3"/>
  <c r="AV70" i="3"/>
  <c r="AW70" i="3"/>
  <c r="AX70" i="3"/>
  <c r="AY70" i="3"/>
  <c r="AZ70" i="3"/>
  <c r="BA70" i="3"/>
  <c r="BB70" i="3"/>
  <c r="BC70" i="3"/>
  <c r="BD70" i="3" s="1"/>
  <c r="BE70" i="3"/>
  <c r="BF70" i="3"/>
  <c r="BG70" i="3"/>
  <c r="BH70" i="3"/>
  <c r="L71" i="3"/>
  <c r="M71" i="3"/>
  <c r="O71" i="3"/>
  <c r="Q71" i="3"/>
  <c r="S71" i="3" s="1"/>
  <c r="R71" i="3"/>
  <c r="U71" i="3"/>
  <c r="V71" i="3" s="1"/>
  <c r="W71" i="3"/>
  <c r="X71" i="3"/>
  <c r="Y71" i="3"/>
  <c r="Z71" i="3"/>
  <c r="AA71" i="3"/>
  <c r="AB71" i="3"/>
  <c r="AC71" i="3"/>
  <c r="AD71" i="3"/>
  <c r="AE71" i="3"/>
  <c r="AF71" i="3"/>
  <c r="AG71" i="3"/>
  <c r="AH71" i="3" s="1"/>
  <c r="AI71" i="3"/>
  <c r="AJ71" i="3"/>
  <c r="AK71" i="3"/>
  <c r="AL71" i="3"/>
  <c r="AM71" i="3"/>
  <c r="AN71" i="3"/>
  <c r="AO71" i="3"/>
  <c r="AP71" i="3"/>
  <c r="AQ71" i="3"/>
  <c r="AR71" i="3"/>
  <c r="AS71" i="3"/>
  <c r="AT71" i="3" s="1"/>
  <c r="AU71" i="3"/>
  <c r="AV71" i="3"/>
  <c r="AW71" i="3"/>
  <c r="AX71" i="3"/>
  <c r="AY71" i="3"/>
  <c r="AZ71" i="3"/>
  <c r="BA71" i="3"/>
  <c r="BB71" i="3"/>
  <c r="BC71" i="3"/>
  <c r="BD71" i="3"/>
  <c r="BE71" i="3"/>
  <c r="BF71" i="3" s="1"/>
  <c r="BG71" i="3"/>
  <c r="BH71" i="3"/>
  <c r="L72" i="3"/>
  <c r="N72" i="3"/>
  <c r="M72" i="3"/>
  <c r="O72" i="3"/>
  <c r="Q72" i="3"/>
  <c r="S72" i="3"/>
  <c r="R72" i="3"/>
  <c r="U72" i="3"/>
  <c r="V72" i="3" s="1"/>
  <c r="W72" i="3"/>
  <c r="X72" i="3"/>
  <c r="Y72" i="3"/>
  <c r="Z72" i="3" s="1"/>
  <c r="AA72" i="3"/>
  <c r="AB72" i="3" s="1"/>
  <c r="AC72" i="3"/>
  <c r="AD72" i="3" s="1"/>
  <c r="AE72" i="3"/>
  <c r="AF72" i="3" s="1"/>
  <c r="AG72" i="3"/>
  <c r="AH72" i="3" s="1"/>
  <c r="AI72" i="3"/>
  <c r="AJ72" i="3"/>
  <c r="AK72" i="3"/>
  <c r="AL72" i="3" s="1"/>
  <c r="AM72" i="3"/>
  <c r="AN72" i="3" s="1"/>
  <c r="AO72" i="3"/>
  <c r="AP72" i="3" s="1"/>
  <c r="AQ72" i="3"/>
  <c r="AR72" i="3" s="1"/>
  <c r="AS72" i="3"/>
  <c r="AT72" i="3" s="1"/>
  <c r="AU72" i="3"/>
  <c r="AV72" i="3"/>
  <c r="AW72" i="3"/>
  <c r="AX72" i="3" s="1"/>
  <c r="AY72" i="3"/>
  <c r="AZ72" i="3" s="1"/>
  <c r="BA72" i="3"/>
  <c r="BB72" i="3" s="1"/>
  <c r="BC72" i="3"/>
  <c r="BD72" i="3" s="1"/>
  <c r="BE72" i="3"/>
  <c r="BF72" i="3" s="1"/>
  <c r="BG72" i="3"/>
  <c r="BH72" i="3"/>
  <c r="L73" i="3"/>
  <c r="M73" i="3"/>
  <c r="O73" i="3"/>
  <c r="Q73" i="3"/>
  <c r="S73" i="3"/>
  <c r="R73" i="3"/>
  <c r="U73" i="3"/>
  <c r="V73" i="3" s="1"/>
  <c r="W73" i="3"/>
  <c r="X73" i="3" s="1"/>
  <c r="Y73" i="3"/>
  <c r="Z73" i="3"/>
  <c r="AA73" i="3"/>
  <c r="AB73" i="3" s="1"/>
  <c r="AC73" i="3"/>
  <c r="AD73" i="3" s="1"/>
  <c r="AE73" i="3"/>
  <c r="AF73" i="3" s="1"/>
  <c r="AG73" i="3"/>
  <c r="AH73" i="3" s="1"/>
  <c r="AI73" i="3"/>
  <c r="AJ73" i="3" s="1"/>
  <c r="AK73" i="3"/>
  <c r="AL73" i="3"/>
  <c r="AM73" i="3"/>
  <c r="AN73" i="3" s="1"/>
  <c r="AO73" i="3"/>
  <c r="AP73" i="3" s="1"/>
  <c r="AQ73" i="3"/>
  <c r="AR73" i="3" s="1"/>
  <c r="AS73" i="3"/>
  <c r="AT73" i="3" s="1"/>
  <c r="AU73" i="3"/>
  <c r="AV73" i="3" s="1"/>
  <c r="AW73" i="3"/>
  <c r="AX73" i="3"/>
  <c r="AY73" i="3"/>
  <c r="AZ73" i="3" s="1"/>
  <c r="BA73" i="3"/>
  <c r="BB73" i="3" s="1"/>
  <c r="BC73" i="3"/>
  <c r="BD73" i="3" s="1"/>
  <c r="BE73" i="3"/>
  <c r="BF73" i="3" s="1"/>
  <c r="BG73" i="3"/>
  <c r="BH73" i="3" s="1"/>
  <c r="L74" i="3"/>
  <c r="M74" i="3"/>
  <c r="O74" i="3"/>
  <c r="Q74" i="3"/>
  <c r="S74" i="3"/>
  <c r="R74" i="3"/>
  <c r="U74" i="3"/>
  <c r="V74" i="3" s="1"/>
  <c r="W74" i="3"/>
  <c r="X74" i="3" s="1"/>
  <c r="Y74" i="3"/>
  <c r="Z74" i="3" s="1"/>
  <c r="AA74" i="3"/>
  <c r="AB74" i="3"/>
  <c r="AC74" i="3"/>
  <c r="AD74" i="3" s="1"/>
  <c r="AE74" i="3"/>
  <c r="AF74" i="3" s="1"/>
  <c r="AG74" i="3"/>
  <c r="AH74" i="3" s="1"/>
  <c r="AI74" i="3"/>
  <c r="AJ74" i="3" s="1"/>
  <c r="AK74" i="3"/>
  <c r="AL74" i="3" s="1"/>
  <c r="AM74" i="3"/>
  <c r="AN74" i="3"/>
  <c r="AO74" i="3"/>
  <c r="AP74" i="3" s="1"/>
  <c r="AQ74" i="3"/>
  <c r="AR74" i="3" s="1"/>
  <c r="AS74" i="3"/>
  <c r="AT74" i="3" s="1"/>
  <c r="AU74" i="3"/>
  <c r="AV74" i="3" s="1"/>
  <c r="AW74" i="3"/>
  <c r="AX74" i="3" s="1"/>
  <c r="AY74" i="3"/>
  <c r="AZ74" i="3"/>
  <c r="BA74" i="3"/>
  <c r="BB74" i="3" s="1"/>
  <c r="BC74" i="3"/>
  <c r="BD74" i="3" s="1"/>
  <c r="BE74" i="3"/>
  <c r="BF74" i="3" s="1"/>
  <c r="BG74" i="3"/>
  <c r="BH74" i="3" s="1"/>
  <c r="L75" i="3"/>
  <c r="M75" i="3"/>
  <c r="O75" i="3"/>
  <c r="Q75" i="3"/>
  <c r="S75" i="3"/>
  <c r="R75" i="3"/>
  <c r="U75" i="3"/>
  <c r="V75" i="3" s="1"/>
  <c r="W75" i="3"/>
  <c r="X75" i="3" s="1"/>
  <c r="Y75" i="3"/>
  <c r="Z75" i="3" s="1"/>
  <c r="AA75" i="3"/>
  <c r="AB75" i="3" s="1"/>
  <c r="AC75" i="3"/>
  <c r="AD75" i="3"/>
  <c r="AE75" i="3"/>
  <c r="AF75" i="3" s="1"/>
  <c r="AG75" i="3"/>
  <c r="AH75" i="3" s="1"/>
  <c r="AI75" i="3"/>
  <c r="AJ75" i="3" s="1"/>
  <c r="AK75" i="3"/>
  <c r="AL75" i="3" s="1"/>
  <c r="AM75" i="3"/>
  <c r="AN75" i="3" s="1"/>
  <c r="AO75" i="3"/>
  <c r="AP75" i="3"/>
  <c r="AQ75" i="3"/>
  <c r="AR75" i="3" s="1"/>
  <c r="AS75" i="3"/>
  <c r="AT75" i="3" s="1"/>
  <c r="AU75" i="3"/>
  <c r="AV75" i="3" s="1"/>
  <c r="AW75" i="3"/>
  <c r="AX75" i="3" s="1"/>
  <c r="AY75" i="3"/>
  <c r="AZ75" i="3" s="1"/>
  <c r="BA75" i="3"/>
  <c r="BB75" i="3"/>
  <c r="BC75" i="3"/>
  <c r="BD75" i="3" s="1"/>
  <c r="BE75" i="3"/>
  <c r="BF75" i="3" s="1"/>
  <c r="BG75" i="3"/>
  <c r="BH75" i="3" s="1"/>
  <c r="L76" i="3"/>
  <c r="N76" i="3" s="1"/>
  <c r="M76" i="3"/>
  <c r="O76" i="3"/>
  <c r="Q76" i="3"/>
  <c r="S76" i="3"/>
  <c r="R76" i="3"/>
  <c r="U76" i="3"/>
  <c r="V76" i="3"/>
  <c r="W76" i="3"/>
  <c r="X76" i="3"/>
  <c r="Y76" i="3"/>
  <c r="Z76" i="3"/>
  <c r="AA76" i="3"/>
  <c r="AB76" i="3"/>
  <c r="AC76" i="3"/>
  <c r="AD76" i="3" s="1"/>
  <c r="AE76" i="3"/>
  <c r="AF76" i="3"/>
  <c r="AG76" i="3"/>
  <c r="AH76" i="3"/>
  <c r="AI76" i="3"/>
  <c r="AJ76" i="3"/>
  <c r="AK76" i="3"/>
  <c r="AL76" i="3"/>
  <c r="AM76" i="3"/>
  <c r="AN76" i="3"/>
  <c r="AO76" i="3"/>
  <c r="AP76" i="3" s="1"/>
  <c r="AQ76" i="3"/>
  <c r="AR76" i="3"/>
  <c r="AS76" i="3"/>
  <c r="AT76" i="3"/>
  <c r="AU76" i="3"/>
  <c r="AV76" i="3"/>
  <c r="AW76" i="3"/>
  <c r="AX76" i="3"/>
  <c r="AY76" i="3"/>
  <c r="AZ76" i="3"/>
  <c r="BA76" i="3"/>
  <c r="BB76" i="3" s="1"/>
  <c r="BC76" i="3"/>
  <c r="BD76" i="3"/>
  <c r="BE76" i="3"/>
  <c r="BF76" i="3"/>
  <c r="BG76" i="3"/>
  <c r="BH76" i="3"/>
  <c r="L77" i="3"/>
  <c r="N77" i="3"/>
  <c r="P77" i="3" s="1"/>
  <c r="M77" i="3"/>
  <c r="O77" i="3"/>
  <c r="Q77" i="3"/>
  <c r="S77" i="3"/>
  <c r="R77" i="3"/>
  <c r="U77" i="3"/>
  <c r="V77" i="3"/>
  <c r="W77" i="3"/>
  <c r="X77" i="3"/>
  <c r="Y77" i="3"/>
  <c r="Z77" i="3"/>
  <c r="AA77" i="3"/>
  <c r="AB77" i="3"/>
  <c r="AC77" i="3"/>
  <c r="AD77" i="3" s="1"/>
  <c r="AE77" i="3"/>
  <c r="AF77" i="3"/>
  <c r="AG77" i="3"/>
  <c r="AH77" i="3"/>
  <c r="AI77" i="3"/>
  <c r="AJ77" i="3"/>
  <c r="AK77" i="3"/>
  <c r="AL77" i="3"/>
  <c r="AM77" i="3"/>
  <c r="AN77" i="3"/>
  <c r="AO77" i="3"/>
  <c r="AP77" i="3" s="1"/>
  <c r="AQ77" i="3"/>
  <c r="AR77" i="3"/>
  <c r="AS77" i="3"/>
  <c r="AT77" i="3"/>
  <c r="AU77" i="3"/>
  <c r="AV77" i="3"/>
  <c r="AW77" i="3"/>
  <c r="AX77" i="3"/>
  <c r="AY77" i="3"/>
  <c r="AZ77" i="3"/>
  <c r="BA77" i="3"/>
  <c r="BB77" i="3" s="1"/>
  <c r="BC77" i="3"/>
  <c r="BD77" i="3"/>
  <c r="BE77" i="3"/>
  <c r="BF77" i="3"/>
  <c r="BG77" i="3"/>
  <c r="BH77" i="3"/>
  <c r="L78" i="3"/>
  <c r="M78" i="3"/>
  <c r="O78" i="3"/>
  <c r="Q78" i="3"/>
  <c r="S78" i="3" s="1"/>
  <c r="R78" i="3"/>
  <c r="U78" i="3"/>
  <c r="V78" i="3"/>
  <c r="W78" i="3"/>
  <c r="X78" i="3"/>
  <c r="Y78" i="3"/>
  <c r="Z78" i="3"/>
  <c r="AA78" i="3"/>
  <c r="AB78" i="3"/>
  <c r="AC78" i="3"/>
  <c r="AD78" i="3"/>
  <c r="AE78" i="3"/>
  <c r="AF78" i="3" s="1"/>
  <c r="AG78" i="3"/>
  <c r="AH78" i="3"/>
  <c r="AI78" i="3"/>
  <c r="AJ78" i="3"/>
  <c r="AK78" i="3"/>
  <c r="AL78" i="3"/>
  <c r="AM78" i="3"/>
  <c r="AN78" i="3"/>
  <c r="AO78" i="3"/>
  <c r="AP78" i="3"/>
  <c r="AQ78" i="3"/>
  <c r="AR78" i="3" s="1"/>
  <c r="AS78" i="3"/>
  <c r="AT78" i="3"/>
  <c r="AU78" i="3"/>
  <c r="AV78" i="3"/>
  <c r="AW78" i="3"/>
  <c r="AX78" i="3"/>
  <c r="AY78" i="3"/>
  <c r="AZ78" i="3"/>
  <c r="BA78" i="3"/>
  <c r="BB78" i="3"/>
  <c r="BC78" i="3"/>
  <c r="BD78" i="3" s="1"/>
  <c r="BE78" i="3"/>
  <c r="BF78" i="3"/>
  <c r="BG78" i="3"/>
  <c r="BH78" i="3"/>
  <c r="L79" i="3"/>
  <c r="M79" i="3"/>
  <c r="O79" i="3"/>
  <c r="Q79" i="3"/>
  <c r="S79" i="3" s="1"/>
  <c r="R79" i="3"/>
  <c r="U79" i="3"/>
  <c r="V79" i="3" s="1"/>
  <c r="W79" i="3"/>
  <c r="X79" i="3"/>
  <c r="Y79" i="3"/>
  <c r="Z79" i="3"/>
  <c r="AA79" i="3"/>
  <c r="AB79" i="3"/>
  <c r="AC79" i="3"/>
  <c r="AD79" i="3"/>
  <c r="AE79" i="3"/>
  <c r="AF79" i="3"/>
  <c r="AG79" i="3"/>
  <c r="AH79" i="3" s="1"/>
  <c r="AI79" i="3"/>
  <c r="AJ79" i="3"/>
  <c r="AK79" i="3"/>
  <c r="AL79" i="3"/>
  <c r="AM79" i="3"/>
  <c r="AN79" i="3"/>
  <c r="AO79" i="3"/>
  <c r="AP79" i="3"/>
  <c r="AQ79" i="3"/>
  <c r="AR79" i="3"/>
  <c r="AS79" i="3"/>
  <c r="AT79" i="3" s="1"/>
  <c r="AU79" i="3"/>
  <c r="AV79" i="3"/>
  <c r="AW79" i="3"/>
  <c r="AX79" i="3"/>
  <c r="AY79" i="3"/>
  <c r="AZ79" i="3"/>
  <c r="BA79" i="3"/>
  <c r="BB79" i="3"/>
  <c r="BC79" i="3"/>
  <c r="BD79" i="3"/>
  <c r="BE79" i="3"/>
  <c r="BF79" i="3" s="1"/>
  <c r="BG79" i="3"/>
  <c r="BH79" i="3"/>
  <c r="L80" i="3"/>
  <c r="M80" i="3"/>
  <c r="O80" i="3"/>
  <c r="Q80" i="3"/>
  <c r="S80" i="3" s="1"/>
  <c r="R80" i="3"/>
  <c r="U80" i="3"/>
  <c r="V80" i="3"/>
  <c r="W80" i="3"/>
  <c r="X80" i="3" s="1"/>
  <c r="Y80" i="3"/>
  <c r="Z80" i="3"/>
  <c r="AA80" i="3"/>
  <c r="AB80" i="3"/>
  <c r="AC80" i="3"/>
  <c r="AD80" i="3"/>
  <c r="AE80" i="3"/>
  <c r="AF80" i="3"/>
  <c r="AG80" i="3"/>
  <c r="AH80" i="3"/>
  <c r="AI80" i="3"/>
  <c r="AJ80" i="3" s="1"/>
  <c r="AK80" i="3"/>
  <c r="AL80" i="3"/>
  <c r="AM80" i="3"/>
  <c r="AN80" i="3"/>
  <c r="AO80" i="3"/>
  <c r="AP80" i="3"/>
  <c r="AQ80" i="3"/>
  <c r="AR80" i="3"/>
  <c r="AS80" i="3"/>
  <c r="AT80" i="3"/>
  <c r="AU80" i="3"/>
  <c r="AV80" i="3" s="1"/>
  <c r="AW80" i="3"/>
  <c r="AX80" i="3"/>
  <c r="AY80" i="3"/>
  <c r="AZ80" i="3"/>
  <c r="BA80" i="3"/>
  <c r="BB80" i="3"/>
  <c r="BC80" i="3"/>
  <c r="BD80" i="3"/>
  <c r="BE80" i="3"/>
  <c r="BF80" i="3"/>
  <c r="BG80" i="3"/>
  <c r="BH80" i="3" s="1"/>
  <c r="AW82" i="3"/>
  <c r="AX82" i="3"/>
  <c r="AY82" i="3"/>
  <c r="AZ82" i="3"/>
  <c r="D8" i="35"/>
  <c r="B11" i="35"/>
  <c r="C11" i="35"/>
  <c r="E11" i="35"/>
  <c r="AH11" i="35" s="1"/>
  <c r="F11" i="35"/>
  <c r="G11" i="35"/>
  <c r="H11" i="35"/>
  <c r="I11" i="35"/>
  <c r="J11" i="35"/>
  <c r="K11" i="35"/>
  <c r="L11" i="35"/>
  <c r="M11" i="35"/>
  <c r="N11" i="35"/>
  <c r="O11" i="35"/>
  <c r="P11" i="35"/>
  <c r="Q11" i="35"/>
  <c r="R11" i="35"/>
  <c r="S11" i="35"/>
  <c r="T11" i="35"/>
  <c r="Z11" i="35"/>
  <c r="AC11" i="35"/>
  <c r="AD11" i="35"/>
  <c r="AE11" i="35"/>
  <c r="AF11" i="35"/>
  <c r="B12" i="35"/>
  <c r="C12" i="35"/>
  <c r="E12" i="35"/>
  <c r="AH12" i="35" s="1"/>
  <c r="F12" i="35"/>
  <c r="G12" i="35"/>
  <c r="H12" i="35"/>
  <c r="I12" i="35"/>
  <c r="J12" i="35"/>
  <c r="K12" i="35"/>
  <c r="L12" i="35"/>
  <c r="M12" i="35"/>
  <c r="N12" i="35"/>
  <c r="O12" i="35"/>
  <c r="P12" i="35"/>
  <c r="Q12" i="35"/>
  <c r="R12" i="35"/>
  <c r="S12" i="35"/>
  <c r="T12" i="35"/>
  <c r="U12" i="35"/>
  <c r="V12" i="35"/>
  <c r="W12" i="35"/>
  <c r="X12" i="35"/>
  <c r="Z12" i="35"/>
  <c r="AC12" i="35"/>
  <c r="AD12" i="35"/>
  <c r="AE12" i="35"/>
  <c r="AF12" i="35"/>
  <c r="B13" i="35"/>
  <c r="C13" i="35"/>
  <c r="E13" i="35"/>
  <c r="F13" i="35"/>
  <c r="G13" i="35"/>
  <c r="H13" i="35"/>
  <c r="I13" i="35"/>
  <c r="J13" i="35"/>
  <c r="K13" i="35"/>
  <c r="L13" i="35"/>
  <c r="M13" i="35"/>
  <c r="AB13" i="35" s="1"/>
  <c r="N13" i="35"/>
  <c r="O13" i="35"/>
  <c r="P13" i="35"/>
  <c r="Q13" i="35"/>
  <c r="R13" i="35"/>
  <c r="S13" i="35"/>
  <c r="T13" i="35"/>
  <c r="U13" i="35"/>
  <c r="V13" i="35"/>
  <c r="W13" i="35"/>
  <c r="X13" i="35"/>
  <c r="Z13" i="35"/>
  <c r="AC13" i="35"/>
  <c r="AD13" i="35"/>
  <c r="AE13" i="35"/>
  <c r="AF13" i="35"/>
  <c r="B14" i="35"/>
  <c r="C14" i="35"/>
  <c r="E14" i="35"/>
  <c r="AH14" i="35" s="1"/>
  <c r="F14" i="35"/>
  <c r="G14" i="35"/>
  <c r="H14" i="35"/>
  <c r="I14" i="35"/>
  <c r="J14" i="35"/>
  <c r="K14" i="35"/>
  <c r="L14" i="35"/>
  <c r="M14" i="35"/>
  <c r="N14" i="35"/>
  <c r="O14" i="35"/>
  <c r="P14" i="35"/>
  <c r="Q14" i="35"/>
  <c r="R14" i="35"/>
  <c r="S14" i="35"/>
  <c r="T14" i="35"/>
  <c r="U14" i="35"/>
  <c r="V14" i="35"/>
  <c r="W14" i="35"/>
  <c r="X14" i="35"/>
  <c r="Z14" i="35"/>
  <c r="AC14" i="35"/>
  <c r="AD14" i="35"/>
  <c r="AE14" i="35"/>
  <c r="AF14" i="35"/>
  <c r="B15" i="35"/>
  <c r="C15" i="35"/>
  <c r="E15" i="35"/>
  <c r="AH15" i="35" s="1"/>
  <c r="F15" i="35"/>
  <c r="G15" i="35"/>
  <c r="H15" i="35"/>
  <c r="I15" i="35"/>
  <c r="J15" i="35"/>
  <c r="K15" i="35"/>
  <c r="L15" i="35"/>
  <c r="M15" i="35"/>
  <c r="N15" i="35"/>
  <c r="O15" i="35"/>
  <c r="P15" i="35"/>
  <c r="Q15" i="35"/>
  <c r="R15" i="35"/>
  <c r="S15" i="35"/>
  <c r="T15" i="35"/>
  <c r="U15" i="35"/>
  <c r="V15" i="35"/>
  <c r="W15" i="35"/>
  <c r="X15" i="35"/>
  <c r="Z15" i="35"/>
  <c r="AC15" i="35"/>
  <c r="AD15" i="35"/>
  <c r="AE15" i="35"/>
  <c r="AF15" i="35"/>
  <c r="B16" i="35"/>
  <c r="C16" i="35"/>
  <c r="E16" i="35"/>
  <c r="AH16" i="35"/>
  <c r="F16" i="35"/>
  <c r="G16" i="35"/>
  <c r="H16" i="35"/>
  <c r="I16" i="35"/>
  <c r="J16" i="35"/>
  <c r="K16" i="35"/>
  <c r="L16" i="35"/>
  <c r="M16" i="35"/>
  <c r="N16" i="35"/>
  <c r="O16" i="35"/>
  <c r="P16" i="35"/>
  <c r="Q16" i="35"/>
  <c r="R16" i="35"/>
  <c r="S16" i="35"/>
  <c r="T16" i="35"/>
  <c r="U16" i="35"/>
  <c r="V16" i="35"/>
  <c r="W16" i="35"/>
  <c r="X16" i="35"/>
  <c r="Z16" i="35"/>
  <c r="AC16" i="35"/>
  <c r="AD16" i="35"/>
  <c r="AE16" i="35"/>
  <c r="AF16" i="35"/>
  <c r="B17" i="35"/>
  <c r="C17" i="35"/>
  <c r="E17" i="35"/>
  <c r="AH17" i="35" s="1"/>
  <c r="F17" i="35"/>
  <c r="G17" i="35"/>
  <c r="H17" i="35"/>
  <c r="I17" i="35"/>
  <c r="J17" i="35"/>
  <c r="K17" i="35"/>
  <c r="L17" i="35"/>
  <c r="M17" i="35"/>
  <c r="N17" i="35"/>
  <c r="O17" i="35"/>
  <c r="P17" i="35"/>
  <c r="Q17" i="35"/>
  <c r="R17" i="35"/>
  <c r="S17" i="35"/>
  <c r="T17" i="35"/>
  <c r="AB17" i="35" s="1"/>
  <c r="U17" i="35"/>
  <c r="V17" i="35"/>
  <c r="W17" i="35"/>
  <c r="X17" i="35"/>
  <c r="Z17" i="35"/>
  <c r="AC17" i="35"/>
  <c r="AD17" i="35"/>
  <c r="AE17" i="35"/>
  <c r="AF17" i="35"/>
  <c r="B18" i="35"/>
  <c r="C18" i="35"/>
  <c r="E18" i="35"/>
  <c r="F18" i="35"/>
  <c r="G18" i="35"/>
  <c r="H18" i="35"/>
  <c r="I18" i="35"/>
  <c r="J18" i="35"/>
  <c r="K18" i="35"/>
  <c r="L18" i="35"/>
  <c r="M18" i="35"/>
  <c r="N18" i="35"/>
  <c r="O18" i="35"/>
  <c r="P18" i="35"/>
  <c r="Q18" i="35"/>
  <c r="AB18" i="35" s="1"/>
  <c r="R18" i="35"/>
  <c r="S18" i="35"/>
  <c r="T18" i="35"/>
  <c r="U18" i="35"/>
  <c r="V18" i="35"/>
  <c r="W18" i="35"/>
  <c r="X18" i="35"/>
  <c r="Z18" i="35"/>
  <c r="AC18" i="35"/>
  <c r="AD18" i="35"/>
  <c r="AE18" i="35"/>
  <c r="AF18" i="35"/>
  <c r="B19" i="35"/>
  <c r="C19" i="35"/>
  <c r="E19" i="35"/>
  <c r="F19" i="35"/>
  <c r="G19" i="35"/>
  <c r="H19" i="35"/>
  <c r="I19" i="35"/>
  <c r="J19" i="35"/>
  <c r="K19" i="35"/>
  <c r="L19" i="35"/>
  <c r="M19" i="35"/>
  <c r="N19" i="35"/>
  <c r="O19" i="35"/>
  <c r="P19" i="35"/>
  <c r="Q19" i="35"/>
  <c r="R19" i="35"/>
  <c r="S19" i="35"/>
  <c r="T19" i="35"/>
  <c r="U19" i="35"/>
  <c r="V19" i="35"/>
  <c r="W19" i="35"/>
  <c r="X19" i="35"/>
  <c r="Z19" i="35"/>
  <c r="AC19" i="35"/>
  <c r="AD19" i="35"/>
  <c r="AE19" i="35"/>
  <c r="AF19" i="35"/>
  <c r="B20" i="35"/>
  <c r="C20" i="35"/>
  <c r="E20" i="35"/>
  <c r="AH20" i="35" s="1"/>
  <c r="F20" i="35"/>
  <c r="G20" i="35"/>
  <c r="H20" i="35"/>
  <c r="I20" i="35"/>
  <c r="J20" i="35"/>
  <c r="K20" i="35"/>
  <c r="L20" i="35"/>
  <c r="M20" i="35"/>
  <c r="N20" i="35"/>
  <c r="O20" i="35"/>
  <c r="P20" i="35"/>
  <c r="Q20" i="35"/>
  <c r="R20" i="35"/>
  <c r="S20" i="35"/>
  <c r="T20" i="35"/>
  <c r="U20" i="35"/>
  <c r="V20" i="35"/>
  <c r="W20" i="35"/>
  <c r="X20" i="35"/>
  <c r="Z20" i="35"/>
  <c r="AC20" i="35"/>
  <c r="AD20" i="35"/>
  <c r="AE20" i="35"/>
  <c r="AF20" i="35"/>
  <c r="B21" i="35"/>
  <c r="C21" i="35"/>
  <c r="E21" i="35"/>
  <c r="AH21" i="35" s="1"/>
  <c r="F21" i="35"/>
  <c r="G21" i="35"/>
  <c r="H21" i="35"/>
  <c r="I21" i="35"/>
  <c r="J21" i="35"/>
  <c r="K21" i="35"/>
  <c r="L21" i="35"/>
  <c r="M21" i="35"/>
  <c r="N21" i="35"/>
  <c r="O21" i="35"/>
  <c r="P21" i="35"/>
  <c r="Q21" i="35"/>
  <c r="R21" i="35"/>
  <c r="S21" i="35"/>
  <c r="T21" i="35"/>
  <c r="U21" i="35"/>
  <c r="V21" i="35"/>
  <c r="W21" i="35"/>
  <c r="X21" i="35"/>
  <c r="Z21" i="35"/>
  <c r="AC21" i="35"/>
  <c r="AD21" i="35"/>
  <c r="AE21" i="35"/>
  <c r="AF21" i="35"/>
  <c r="B22" i="35"/>
  <c r="C22" i="35"/>
  <c r="E22" i="35"/>
  <c r="F22" i="35"/>
  <c r="G22" i="35"/>
  <c r="H22" i="35"/>
  <c r="I22" i="35"/>
  <c r="J22" i="35"/>
  <c r="K22" i="35"/>
  <c r="L22" i="35"/>
  <c r="M22" i="35"/>
  <c r="N22" i="35"/>
  <c r="O22" i="35"/>
  <c r="P22" i="35"/>
  <c r="Q22" i="35"/>
  <c r="R22" i="35"/>
  <c r="S22" i="35"/>
  <c r="T22" i="35"/>
  <c r="U22" i="35"/>
  <c r="V22" i="35"/>
  <c r="W22" i="35"/>
  <c r="X22" i="35"/>
  <c r="Z22" i="35"/>
  <c r="AC22" i="35"/>
  <c r="AD22" i="35"/>
  <c r="AE22" i="35"/>
  <c r="AF22" i="35"/>
  <c r="B23" i="35"/>
  <c r="C23" i="35"/>
  <c r="E23" i="35"/>
  <c r="AH23" i="35"/>
  <c r="F23" i="35"/>
  <c r="G23" i="35"/>
  <c r="H23" i="35"/>
  <c r="I23" i="35"/>
  <c r="J23" i="35"/>
  <c r="K23" i="35"/>
  <c r="L23" i="35"/>
  <c r="M23" i="35"/>
  <c r="N23" i="35"/>
  <c r="O23" i="35"/>
  <c r="P23" i="35"/>
  <c r="Q23" i="35"/>
  <c r="R23" i="35"/>
  <c r="S23" i="35"/>
  <c r="T23" i="35"/>
  <c r="U23" i="35"/>
  <c r="V23" i="35"/>
  <c r="W23" i="35"/>
  <c r="X23" i="35"/>
  <c r="Z23" i="35"/>
  <c r="AC23" i="35"/>
  <c r="AD23" i="35"/>
  <c r="AE23" i="35"/>
  <c r="AF23" i="35"/>
  <c r="B24" i="35"/>
  <c r="C24" i="35"/>
  <c r="E24" i="35"/>
  <c r="F24" i="35"/>
  <c r="G24" i="35"/>
  <c r="H24" i="35"/>
  <c r="I24" i="35"/>
  <c r="J24" i="35"/>
  <c r="K24" i="35"/>
  <c r="L24" i="35"/>
  <c r="M24" i="35"/>
  <c r="N24" i="35"/>
  <c r="O24" i="35"/>
  <c r="P24" i="35"/>
  <c r="Q24" i="35"/>
  <c r="R24" i="35"/>
  <c r="S24" i="35"/>
  <c r="T24" i="35"/>
  <c r="U24" i="35"/>
  <c r="V24" i="35"/>
  <c r="W24" i="35"/>
  <c r="X24" i="35"/>
  <c r="Z24" i="35"/>
  <c r="AC24" i="35"/>
  <c r="AD24" i="35"/>
  <c r="AE24" i="35"/>
  <c r="AF24" i="35"/>
  <c r="B25" i="35"/>
  <c r="C25" i="35"/>
  <c r="E25" i="35"/>
  <c r="AH25" i="35" s="1"/>
  <c r="F25" i="35"/>
  <c r="G25" i="35"/>
  <c r="H25" i="35"/>
  <c r="I25" i="35"/>
  <c r="J25" i="35"/>
  <c r="K25" i="35"/>
  <c r="L25" i="35"/>
  <c r="M25" i="35"/>
  <c r="N25" i="35"/>
  <c r="O25" i="35"/>
  <c r="P25" i="35"/>
  <c r="Q25" i="35"/>
  <c r="R25" i="35"/>
  <c r="S25" i="35"/>
  <c r="T25" i="35"/>
  <c r="U25" i="35"/>
  <c r="V25" i="35"/>
  <c r="W25" i="35"/>
  <c r="X25" i="35"/>
  <c r="Z25" i="35"/>
  <c r="AC25" i="35"/>
  <c r="AD25" i="35"/>
  <c r="AE25" i="35"/>
  <c r="AF25" i="35"/>
  <c r="B26" i="35"/>
  <c r="C26" i="35"/>
  <c r="E26" i="35"/>
  <c r="AH26" i="35"/>
  <c r="F26" i="35"/>
  <c r="G26" i="35"/>
  <c r="H26" i="35"/>
  <c r="I26" i="35"/>
  <c r="J26" i="35"/>
  <c r="K26" i="35"/>
  <c r="L26" i="35"/>
  <c r="M26" i="35"/>
  <c r="N26" i="35"/>
  <c r="O26" i="35"/>
  <c r="P26" i="35"/>
  <c r="Q26" i="35"/>
  <c r="R26" i="35"/>
  <c r="S26" i="35"/>
  <c r="T26" i="35"/>
  <c r="U26" i="35"/>
  <c r="V26" i="35"/>
  <c r="W26" i="35"/>
  <c r="X26" i="35"/>
  <c r="Z26" i="35"/>
  <c r="AC26" i="35"/>
  <c r="AD26" i="35"/>
  <c r="AE26" i="35"/>
  <c r="AF26" i="35"/>
  <c r="B27" i="35"/>
  <c r="C27" i="35"/>
  <c r="E27" i="35"/>
  <c r="F27" i="35"/>
  <c r="G27" i="35"/>
  <c r="H27" i="35"/>
  <c r="I27" i="35"/>
  <c r="J27" i="35"/>
  <c r="K27" i="35"/>
  <c r="L27" i="35"/>
  <c r="M27" i="35"/>
  <c r="N27" i="35"/>
  <c r="O27" i="35"/>
  <c r="P27" i="35"/>
  <c r="Q27" i="35"/>
  <c r="R27" i="35"/>
  <c r="S27" i="35"/>
  <c r="T27" i="35"/>
  <c r="U27" i="35"/>
  <c r="V27" i="35"/>
  <c r="W27" i="35"/>
  <c r="X27" i="35"/>
  <c r="Z27" i="35"/>
  <c r="AC27" i="35"/>
  <c r="AD27" i="35"/>
  <c r="AE27" i="35"/>
  <c r="AF27" i="35"/>
  <c r="B28" i="35"/>
  <c r="C28" i="35"/>
  <c r="E28" i="35"/>
  <c r="F28" i="35"/>
  <c r="G28" i="35"/>
  <c r="H28" i="35"/>
  <c r="I28" i="35"/>
  <c r="J28" i="35"/>
  <c r="K28" i="35"/>
  <c r="L28" i="35"/>
  <c r="M28" i="35"/>
  <c r="N28" i="35"/>
  <c r="O28" i="35"/>
  <c r="P28" i="35"/>
  <c r="Q28" i="35"/>
  <c r="R28" i="35"/>
  <c r="S28" i="35"/>
  <c r="T28" i="35"/>
  <c r="U28" i="35"/>
  <c r="V28" i="35"/>
  <c r="W28" i="35"/>
  <c r="X28" i="35"/>
  <c r="Z28" i="35"/>
  <c r="AC28" i="35"/>
  <c r="AD28" i="35"/>
  <c r="AE28" i="35"/>
  <c r="AF28" i="35"/>
  <c r="B29" i="35"/>
  <c r="C29" i="35"/>
  <c r="E29" i="35"/>
  <c r="AH29" i="35" s="1"/>
  <c r="F29" i="35"/>
  <c r="G29" i="35"/>
  <c r="H29" i="35"/>
  <c r="I29" i="35"/>
  <c r="J29" i="35"/>
  <c r="K29" i="35"/>
  <c r="L29" i="35"/>
  <c r="M29" i="35"/>
  <c r="N29" i="35"/>
  <c r="O29" i="35"/>
  <c r="P29" i="35"/>
  <c r="Q29" i="35"/>
  <c r="R29" i="35"/>
  <c r="S29" i="35"/>
  <c r="T29" i="35"/>
  <c r="U29" i="35"/>
  <c r="V29" i="35"/>
  <c r="W29" i="35"/>
  <c r="X29" i="35"/>
  <c r="Z29" i="35"/>
  <c r="AC29" i="35"/>
  <c r="AD29" i="35"/>
  <c r="AE29" i="35"/>
  <c r="AF29" i="35"/>
  <c r="B30" i="35"/>
  <c r="C30" i="35"/>
  <c r="E30" i="35"/>
  <c r="F30" i="35"/>
  <c r="G30" i="35"/>
  <c r="H30" i="35"/>
  <c r="I30" i="35"/>
  <c r="J30" i="35"/>
  <c r="K30" i="35"/>
  <c r="L30" i="35"/>
  <c r="M30" i="35"/>
  <c r="N30" i="35"/>
  <c r="O30" i="35"/>
  <c r="P30" i="35"/>
  <c r="Q30" i="35"/>
  <c r="R30" i="35"/>
  <c r="S30" i="35"/>
  <c r="T30" i="35"/>
  <c r="U30" i="35"/>
  <c r="V30" i="35"/>
  <c r="W30" i="35"/>
  <c r="X30" i="35"/>
  <c r="Z30" i="35"/>
  <c r="AC30" i="35"/>
  <c r="AD30" i="35"/>
  <c r="AE30" i="35"/>
  <c r="AF30" i="35"/>
  <c r="B31" i="35"/>
  <c r="C31" i="35"/>
  <c r="E31" i="35"/>
  <c r="AH31" i="35"/>
  <c r="F31" i="35"/>
  <c r="G31" i="35"/>
  <c r="H31" i="35"/>
  <c r="I31" i="35"/>
  <c r="J31" i="35"/>
  <c r="K31" i="35"/>
  <c r="L31" i="35"/>
  <c r="M31" i="35"/>
  <c r="N31" i="35"/>
  <c r="O31" i="35"/>
  <c r="P31" i="35"/>
  <c r="Q31" i="35"/>
  <c r="R31" i="35"/>
  <c r="S31" i="35"/>
  <c r="T31" i="35"/>
  <c r="U31" i="35"/>
  <c r="V31" i="35"/>
  <c r="W31" i="35"/>
  <c r="X31" i="35"/>
  <c r="Z31" i="35"/>
  <c r="AC31" i="35"/>
  <c r="AD31" i="35"/>
  <c r="AE31" i="35"/>
  <c r="AF31" i="35"/>
  <c r="B32" i="35"/>
  <c r="C32" i="35"/>
  <c r="E32" i="35"/>
  <c r="F32" i="35"/>
  <c r="G32" i="35"/>
  <c r="H32" i="35"/>
  <c r="I32" i="35"/>
  <c r="J32" i="35"/>
  <c r="K32" i="35"/>
  <c r="L32" i="35"/>
  <c r="M32" i="35"/>
  <c r="N32" i="35"/>
  <c r="O32" i="35"/>
  <c r="P32" i="35"/>
  <c r="Q32" i="35"/>
  <c r="R32" i="35"/>
  <c r="S32" i="35"/>
  <c r="T32" i="35"/>
  <c r="U32" i="35"/>
  <c r="V32" i="35"/>
  <c r="W32" i="35"/>
  <c r="X32" i="35"/>
  <c r="Z32" i="35"/>
  <c r="AC32" i="35"/>
  <c r="AD32" i="35"/>
  <c r="AE32" i="35"/>
  <c r="AF32" i="35"/>
  <c r="B33" i="35"/>
  <c r="C33" i="35"/>
  <c r="E33" i="35"/>
  <c r="AH33" i="35"/>
  <c r="F33" i="35"/>
  <c r="G33" i="35"/>
  <c r="H33" i="35"/>
  <c r="I33" i="35"/>
  <c r="J33" i="35"/>
  <c r="K33" i="35"/>
  <c r="L33" i="35"/>
  <c r="M33" i="35"/>
  <c r="N33" i="35"/>
  <c r="O33" i="35"/>
  <c r="P33" i="35"/>
  <c r="Q33" i="35"/>
  <c r="R33" i="35"/>
  <c r="S33" i="35"/>
  <c r="T33" i="35"/>
  <c r="U33" i="35"/>
  <c r="V33" i="35"/>
  <c r="W33" i="35"/>
  <c r="X33" i="35"/>
  <c r="Z33" i="35"/>
  <c r="AC33" i="35"/>
  <c r="AD33" i="35"/>
  <c r="AE33" i="35"/>
  <c r="AF33" i="35"/>
  <c r="B34" i="35"/>
  <c r="C34" i="35"/>
  <c r="E34" i="35"/>
  <c r="AH34" i="35" s="1"/>
  <c r="F34" i="35"/>
  <c r="G34" i="35"/>
  <c r="H34" i="35"/>
  <c r="I34" i="35"/>
  <c r="J34" i="35"/>
  <c r="K34" i="35"/>
  <c r="L34" i="35"/>
  <c r="M34" i="35"/>
  <c r="N34" i="35"/>
  <c r="O34" i="35"/>
  <c r="P34" i="35"/>
  <c r="Q34" i="35"/>
  <c r="R34" i="35"/>
  <c r="S34" i="35"/>
  <c r="T34" i="35"/>
  <c r="U34" i="35"/>
  <c r="V34" i="35"/>
  <c r="W34" i="35"/>
  <c r="X34" i="35"/>
  <c r="Z34" i="35"/>
  <c r="AC34" i="35"/>
  <c r="AD34" i="35"/>
  <c r="AE34" i="35"/>
  <c r="AF34" i="35"/>
  <c r="B35" i="35"/>
  <c r="C35" i="35"/>
  <c r="E35" i="35"/>
  <c r="AH35" i="35" s="1"/>
  <c r="F35" i="35"/>
  <c r="G35" i="35"/>
  <c r="H35" i="35"/>
  <c r="I35" i="35"/>
  <c r="J35" i="35"/>
  <c r="K35" i="35"/>
  <c r="L35" i="35"/>
  <c r="M35" i="35"/>
  <c r="N35" i="35"/>
  <c r="O35" i="35"/>
  <c r="P35" i="35"/>
  <c r="Q35" i="35"/>
  <c r="R35" i="35"/>
  <c r="S35" i="35"/>
  <c r="T35" i="35"/>
  <c r="U35" i="35"/>
  <c r="V35" i="35"/>
  <c r="W35" i="35"/>
  <c r="X35" i="35"/>
  <c r="Z35" i="35"/>
  <c r="AC35" i="35"/>
  <c r="AD35" i="35"/>
  <c r="AE35" i="35"/>
  <c r="AF35" i="35"/>
  <c r="B36" i="35"/>
  <c r="C36" i="35"/>
  <c r="E36" i="35"/>
  <c r="F36" i="35"/>
  <c r="G36" i="35"/>
  <c r="H36" i="35"/>
  <c r="I36" i="35"/>
  <c r="J36" i="35"/>
  <c r="K36" i="35"/>
  <c r="L36" i="35"/>
  <c r="M36" i="35"/>
  <c r="N36" i="35"/>
  <c r="O36" i="35"/>
  <c r="P36" i="35"/>
  <c r="Q36" i="35"/>
  <c r="R36" i="35"/>
  <c r="S36" i="35"/>
  <c r="T36" i="35"/>
  <c r="U36" i="35"/>
  <c r="V36" i="35"/>
  <c r="W36" i="35"/>
  <c r="X36" i="35"/>
  <c r="Z36" i="35"/>
  <c r="AC36" i="35"/>
  <c r="AD36" i="35"/>
  <c r="AE36" i="35"/>
  <c r="AF36" i="35"/>
  <c r="B37" i="35"/>
  <c r="C37" i="35"/>
  <c r="E37" i="35"/>
  <c r="AH37" i="35"/>
  <c r="F37" i="35"/>
  <c r="G37" i="35"/>
  <c r="H37" i="35"/>
  <c r="I37" i="35"/>
  <c r="J37" i="35"/>
  <c r="K37" i="35"/>
  <c r="L37" i="35"/>
  <c r="M37" i="35"/>
  <c r="N37" i="35"/>
  <c r="O37" i="35"/>
  <c r="P37" i="35"/>
  <c r="Q37" i="35"/>
  <c r="R37" i="35"/>
  <c r="S37" i="35"/>
  <c r="T37" i="35"/>
  <c r="U37" i="35"/>
  <c r="V37" i="35"/>
  <c r="W37" i="35"/>
  <c r="X37" i="35"/>
  <c r="Z37" i="35"/>
  <c r="AC37" i="35"/>
  <c r="AD37" i="35"/>
  <c r="AE37" i="35"/>
  <c r="AF37" i="35"/>
  <c r="B38" i="35"/>
  <c r="C38" i="35"/>
  <c r="E38" i="35"/>
  <c r="AH38" i="35"/>
  <c r="F38" i="35"/>
  <c r="G38" i="35"/>
  <c r="H38" i="35"/>
  <c r="I38" i="35"/>
  <c r="J38" i="35"/>
  <c r="K38" i="35"/>
  <c r="L38" i="35"/>
  <c r="M38" i="35"/>
  <c r="N38" i="35"/>
  <c r="O38" i="35"/>
  <c r="P38" i="35"/>
  <c r="Q38" i="35"/>
  <c r="R38" i="35"/>
  <c r="S38" i="35"/>
  <c r="T38" i="35"/>
  <c r="U38" i="35"/>
  <c r="V38" i="35"/>
  <c r="W38" i="35"/>
  <c r="X38" i="35"/>
  <c r="Z38" i="35"/>
  <c r="AC38" i="35"/>
  <c r="AD38" i="35"/>
  <c r="AE38" i="35"/>
  <c r="AF38" i="35"/>
  <c r="B39" i="35"/>
  <c r="C39" i="35"/>
  <c r="E39" i="35"/>
  <c r="AH39" i="35" s="1"/>
  <c r="F39" i="35"/>
  <c r="G39" i="35"/>
  <c r="H39" i="35"/>
  <c r="I39" i="35"/>
  <c r="J39" i="35"/>
  <c r="K39" i="35"/>
  <c r="L39" i="35"/>
  <c r="M39" i="35"/>
  <c r="N39" i="35"/>
  <c r="O39" i="35"/>
  <c r="P39" i="35"/>
  <c r="Q39" i="35"/>
  <c r="R39" i="35"/>
  <c r="S39" i="35"/>
  <c r="T39" i="35"/>
  <c r="U39" i="35"/>
  <c r="V39" i="35"/>
  <c r="W39" i="35"/>
  <c r="X39" i="35"/>
  <c r="Z39" i="35"/>
  <c r="AC39" i="35"/>
  <c r="AD39" i="35"/>
  <c r="AE39" i="35"/>
  <c r="AF39" i="35"/>
  <c r="B40" i="35"/>
  <c r="C40" i="35"/>
  <c r="E40" i="35"/>
  <c r="AH40" i="35"/>
  <c r="F40" i="35"/>
  <c r="G40" i="35"/>
  <c r="H40" i="35"/>
  <c r="I40" i="35"/>
  <c r="J40" i="35"/>
  <c r="K40" i="35"/>
  <c r="L40" i="35"/>
  <c r="M40" i="35"/>
  <c r="N40" i="35"/>
  <c r="O40" i="35"/>
  <c r="P40" i="35"/>
  <c r="Q40" i="35"/>
  <c r="R40" i="35"/>
  <c r="S40" i="35"/>
  <c r="T40" i="35"/>
  <c r="U40" i="35"/>
  <c r="V40" i="35"/>
  <c r="W40" i="35"/>
  <c r="X40" i="35"/>
  <c r="Z40" i="35"/>
  <c r="AC40" i="35"/>
  <c r="AD40" i="35"/>
  <c r="AE40" i="35"/>
  <c r="AF40" i="35"/>
  <c r="B45" i="35"/>
  <c r="C45" i="35"/>
  <c r="E45" i="35"/>
  <c r="AH45" i="35"/>
  <c r="F45" i="35"/>
  <c r="G45" i="35"/>
  <c r="H45" i="35"/>
  <c r="I45" i="35"/>
  <c r="J45" i="35"/>
  <c r="K45" i="35"/>
  <c r="L45" i="35"/>
  <c r="M45" i="35"/>
  <c r="N45" i="35"/>
  <c r="O45" i="35"/>
  <c r="P45" i="35"/>
  <c r="Q45" i="35"/>
  <c r="R45" i="35"/>
  <c r="S45" i="35"/>
  <c r="T45" i="35"/>
  <c r="U45" i="35"/>
  <c r="V45" i="35"/>
  <c r="W45" i="35"/>
  <c r="X45" i="35"/>
  <c r="Z45" i="35"/>
  <c r="AC45" i="35"/>
  <c r="AD45" i="35"/>
  <c r="AE45" i="35"/>
  <c r="AF45" i="35"/>
  <c r="B46" i="35"/>
  <c r="C46" i="35"/>
  <c r="E46" i="35"/>
  <c r="AH46" i="35" s="1"/>
  <c r="F46" i="35"/>
  <c r="G46" i="35"/>
  <c r="H46" i="35"/>
  <c r="I46" i="35"/>
  <c r="J46" i="35"/>
  <c r="K46" i="35"/>
  <c r="L46" i="35"/>
  <c r="M46" i="35"/>
  <c r="N46" i="35"/>
  <c r="O46" i="35"/>
  <c r="P46" i="35"/>
  <c r="Q46" i="35"/>
  <c r="R46" i="35"/>
  <c r="S46" i="35"/>
  <c r="T46" i="35"/>
  <c r="U46" i="35"/>
  <c r="V46" i="35"/>
  <c r="W46" i="35"/>
  <c r="X46" i="35"/>
  <c r="Z46" i="35"/>
  <c r="AC46" i="35"/>
  <c r="AD46" i="35"/>
  <c r="AE46" i="35"/>
  <c r="AF46" i="35"/>
  <c r="B47" i="35"/>
  <c r="C47" i="35"/>
  <c r="E47" i="35"/>
  <c r="AH47" i="35"/>
  <c r="AG47" i="35" s="1"/>
  <c r="F47" i="35"/>
  <c r="G47" i="35"/>
  <c r="H47" i="35"/>
  <c r="I47" i="35"/>
  <c r="J47" i="35"/>
  <c r="K47" i="35"/>
  <c r="L47" i="35"/>
  <c r="M47" i="35"/>
  <c r="N47" i="35"/>
  <c r="O47" i="35"/>
  <c r="P47" i="35"/>
  <c r="Q47" i="35"/>
  <c r="R47" i="35"/>
  <c r="S47" i="35"/>
  <c r="T47" i="35"/>
  <c r="U47" i="35"/>
  <c r="V47" i="35"/>
  <c r="W47" i="35"/>
  <c r="X47" i="35"/>
  <c r="Z47" i="35"/>
  <c r="AC47" i="35"/>
  <c r="AD47" i="35"/>
  <c r="AE47" i="35"/>
  <c r="AF47" i="35"/>
  <c r="B48" i="35"/>
  <c r="C48" i="35"/>
  <c r="E48" i="35"/>
  <c r="AH48" i="35"/>
  <c r="F48" i="35"/>
  <c r="G48" i="35"/>
  <c r="H48" i="35"/>
  <c r="I48" i="35"/>
  <c r="J48" i="35"/>
  <c r="K48" i="35"/>
  <c r="L48" i="35"/>
  <c r="M48" i="35"/>
  <c r="AB48" i="35" s="1"/>
  <c r="AA48" i="35" s="1"/>
  <c r="N48" i="35"/>
  <c r="O48" i="35"/>
  <c r="P48" i="35"/>
  <c r="Q48" i="35"/>
  <c r="R48" i="35"/>
  <c r="S48" i="35"/>
  <c r="T48" i="35"/>
  <c r="U48" i="35"/>
  <c r="V48" i="35"/>
  <c r="W48" i="35"/>
  <c r="X48" i="35"/>
  <c r="Z48" i="35"/>
  <c r="AC48" i="35"/>
  <c r="AD48" i="35"/>
  <c r="AE48" i="35"/>
  <c r="AF48" i="35"/>
  <c r="B49" i="35"/>
  <c r="C49" i="35"/>
  <c r="E49" i="35"/>
  <c r="F49" i="35"/>
  <c r="G49" i="35"/>
  <c r="H49" i="35"/>
  <c r="I49" i="35"/>
  <c r="J49" i="35"/>
  <c r="K49" i="35"/>
  <c r="L49" i="35"/>
  <c r="M49" i="35"/>
  <c r="N49" i="35"/>
  <c r="O49" i="35"/>
  <c r="P49" i="35"/>
  <c r="Q49" i="35"/>
  <c r="R49" i="35"/>
  <c r="S49" i="35"/>
  <c r="T49" i="35"/>
  <c r="U49" i="35"/>
  <c r="V49" i="35"/>
  <c r="W49" i="35"/>
  <c r="X49" i="35"/>
  <c r="Z49" i="35"/>
  <c r="AC49" i="35"/>
  <c r="AD49" i="35"/>
  <c r="AE49" i="35"/>
  <c r="AF49" i="35"/>
  <c r="B50" i="35"/>
  <c r="C50" i="35"/>
  <c r="E50" i="35"/>
  <c r="AH50" i="35" s="1"/>
  <c r="F50" i="35"/>
  <c r="G50" i="35"/>
  <c r="H50" i="35"/>
  <c r="I50" i="35"/>
  <c r="J50" i="35"/>
  <c r="K50" i="35"/>
  <c r="L50" i="35"/>
  <c r="M50" i="35"/>
  <c r="N50" i="35"/>
  <c r="O50" i="35"/>
  <c r="P50" i="35"/>
  <c r="Q50" i="35"/>
  <c r="R50" i="35"/>
  <c r="S50" i="35"/>
  <c r="T50" i="35"/>
  <c r="U50" i="35"/>
  <c r="V50" i="35"/>
  <c r="W50" i="35"/>
  <c r="X50" i="35"/>
  <c r="Z50" i="35"/>
  <c r="AC50" i="35"/>
  <c r="AD50" i="35"/>
  <c r="AE50" i="35"/>
  <c r="AF50" i="35"/>
  <c r="B51" i="35"/>
  <c r="C51" i="35"/>
  <c r="E51" i="35"/>
  <c r="AH51" i="35" s="1"/>
  <c r="F51" i="35"/>
  <c r="G51" i="35"/>
  <c r="H51" i="35"/>
  <c r="I51" i="35"/>
  <c r="J51" i="35"/>
  <c r="K51" i="35"/>
  <c r="L51" i="35"/>
  <c r="M51" i="35"/>
  <c r="N51" i="35"/>
  <c r="O51" i="35"/>
  <c r="P51" i="35"/>
  <c r="Y51" i="35" s="1"/>
  <c r="AQ51" i="28" s="1"/>
  <c r="Q51" i="35"/>
  <c r="R51" i="35"/>
  <c r="S51" i="35"/>
  <c r="T51" i="35"/>
  <c r="U51" i="35"/>
  <c r="V51" i="35"/>
  <c r="W51" i="35"/>
  <c r="X51" i="35"/>
  <c r="Z51" i="35"/>
  <c r="AC51" i="35"/>
  <c r="AD51" i="35"/>
  <c r="AE51" i="35"/>
  <c r="AF51" i="35"/>
  <c r="B52" i="35"/>
  <c r="C52" i="35"/>
  <c r="E52" i="35"/>
  <c r="F52" i="35"/>
  <c r="G52" i="35"/>
  <c r="H52" i="35"/>
  <c r="I52" i="35"/>
  <c r="J52" i="35"/>
  <c r="K52" i="35"/>
  <c r="L52" i="35"/>
  <c r="M52" i="35"/>
  <c r="N52" i="35"/>
  <c r="O52" i="35"/>
  <c r="P52" i="35"/>
  <c r="Q52" i="35"/>
  <c r="R52" i="35"/>
  <c r="S52" i="35"/>
  <c r="T52" i="35"/>
  <c r="U52" i="35"/>
  <c r="V52" i="35"/>
  <c r="W52" i="35"/>
  <c r="X52" i="35"/>
  <c r="Z52" i="35"/>
  <c r="AC52" i="35"/>
  <c r="AD52" i="35"/>
  <c r="AE52" i="35"/>
  <c r="AF52" i="35"/>
  <c r="B53" i="35"/>
  <c r="C53" i="35"/>
  <c r="E53" i="35"/>
  <c r="AH53" i="35"/>
  <c r="F53" i="35"/>
  <c r="G53" i="35"/>
  <c r="H53" i="35"/>
  <c r="I53" i="35"/>
  <c r="AA53" i="35" s="1"/>
  <c r="J53" i="35"/>
  <c r="K53" i="35"/>
  <c r="L53" i="35"/>
  <c r="M53" i="35"/>
  <c r="N53" i="35"/>
  <c r="O53" i="35"/>
  <c r="P53" i="35"/>
  <c r="Q53" i="35"/>
  <c r="R53" i="35"/>
  <c r="S53" i="35"/>
  <c r="T53" i="35"/>
  <c r="U53" i="35"/>
  <c r="V53" i="35"/>
  <c r="W53" i="35"/>
  <c r="X53" i="35"/>
  <c r="Z53" i="35"/>
  <c r="AC53" i="35"/>
  <c r="AD53" i="35"/>
  <c r="AE53" i="35"/>
  <c r="AF53" i="35"/>
  <c r="B54" i="35"/>
  <c r="C54" i="35"/>
  <c r="E54" i="35"/>
  <c r="AH54" i="35"/>
  <c r="AG54" i="35" s="1"/>
  <c r="F54" i="35"/>
  <c r="G54" i="35"/>
  <c r="H54" i="35"/>
  <c r="I54" i="35"/>
  <c r="J54" i="35"/>
  <c r="K54" i="35"/>
  <c r="L54" i="35"/>
  <c r="M54" i="35"/>
  <c r="N54" i="35"/>
  <c r="O54" i="35"/>
  <c r="P54" i="35"/>
  <c r="Q54" i="35"/>
  <c r="R54" i="35"/>
  <c r="S54" i="35"/>
  <c r="T54" i="35"/>
  <c r="U54" i="35"/>
  <c r="V54" i="35"/>
  <c r="W54" i="35"/>
  <c r="X54" i="35"/>
  <c r="Z54" i="35"/>
  <c r="AC54" i="35"/>
  <c r="AD54" i="35"/>
  <c r="AE54" i="35"/>
  <c r="AF54" i="35"/>
  <c r="B55" i="35"/>
  <c r="C55" i="35"/>
  <c r="E55" i="35"/>
  <c r="AH55" i="35" s="1"/>
  <c r="F55" i="35"/>
  <c r="G55" i="35"/>
  <c r="H55" i="35"/>
  <c r="I55" i="35"/>
  <c r="J55" i="35"/>
  <c r="K55" i="35"/>
  <c r="L55" i="35"/>
  <c r="M55" i="35"/>
  <c r="N55" i="35"/>
  <c r="O55" i="35"/>
  <c r="P55" i="35"/>
  <c r="Q55" i="35"/>
  <c r="R55" i="35"/>
  <c r="S55" i="35"/>
  <c r="T55" i="35"/>
  <c r="U55" i="35"/>
  <c r="V55" i="35"/>
  <c r="W55" i="35"/>
  <c r="X55" i="35"/>
  <c r="Z55" i="35"/>
  <c r="AC55" i="35"/>
  <c r="AD55" i="35"/>
  <c r="AE55" i="35"/>
  <c r="AF55" i="35"/>
  <c r="B56" i="35"/>
  <c r="C56" i="35"/>
  <c r="E56" i="35"/>
  <c r="F56" i="35"/>
  <c r="G56" i="35"/>
  <c r="H56" i="35"/>
  <c r="I56" i="35"/>
  <c r="J56" i="35"/>
  <c r="K56" i="35"/>
  <c r="L56" i="35"/>
  <c r="M56" i="35"/>
  <c r="N56" i="35"/>
  <c r="O56" i="35"/>
  <c r="P56" i="35"/>
  <c r="Q56" i="35"/>
  <c r="R56" i="35"/>
  <c r="S56" i="35"/>
  <c r="T56" i="35"/>
  <c r="U56" i="35"/>
  <c r="V56" i="35"/>
  <c r="W56" i="35"/>
  <c r="X56" i="35"/>
  <c r="Z56" i="35"/>
  <c r="AC56" i="35"/>
  <c r="AD56" i="35"/>
  <c r="AE56" i="35"/>
  <c r="AF56" i="35"/>
  <c r="B57" i="35"/>
  <c r="C57" i="35"/>
  <c r="E57" i="35"/>
  <c r="AH57" i="35" s="1"/>
  <c r="F57" i="35"/>
  <c r="G57" i="35"/>
  <c r="H57" i="35"/>
  <c r="I57" i="35"/>
  <c r="J57" i="35"/>
  <c r="K57" i="35"/>
  <c r="L57" i="35"/>
  <c r="M57" i="35"/>
  <c r="N57" i="35"/>
  <c r="O57" i="35"/>
  <c r="P57" i="35"/>
  <c r="Q57" i="35"/>
  <c r="R57" i="35"/>
  <c r="S57" i="35"/>
  <c r="T57" i="35"/>
  <c r="AB57" i="35" s="1"/>
  <c r="U57" i="35"/>
  <c r="V57" i="35"/>
  <c r="W57" i="35"/>
  <c r="X57" i="35"/>
  <c r="Z57" i="35"/>
  <c r="AC57" i="35"/>
  <c r="AD57" i="35"/>
  <c r="AE57" i="35"/>
  <c r="AF57" i="35"/>
  <c r="B58" i="35"/>
  <c r="C58" i="35"/>
  <c r="E58" i="35"/>
  <c r="F58" i="35"/>
  <c r="G58" i="35"/>
  <c r="H58" i="35"/>
  <c r="I58" i="35"/>
  <c r="J58" i="35"/>
  <c r="K58" i="35"/>
  <c r="L58" i="35"/>
  <c r="M58" i="35"/>
  <c r="N58" i="35"/>
  <c r="O58" i="35"/>
  <c r="P58" i="35"/>
  <c r="Q58" i="35"/>
  <c r="R58" i="35"/>
  <c r="S58" i="35"/>
  <c r="T58" i="35"/>
  <c r="U58" i="35"/>
  <c r="V58" i="35"/>
  <c r="W58" i="35"/>
  <c r="X58" i="35"/>
  <c r="Z58" i="35"/>
  <c r="AC58" i="35"/>
  <c r="AD58" i="35"/>
  <c r="AE58" i="35"/>
  <c r="AF58" i="35"/>
  <c r="B59" i="35"/>
  <c r="C59" i="35"/>
  <c r="E59" i="35"/>
  <c r="AH59" i="35"/>
  <c r="F59" i="35"/>
  <c r="G59" i="35"/>
  <c r="H59" i="35"/>
  <c r="I59" i="35"/>
  <c r="J59" i="35"/>
  <c r="K59" i="35"/>
  <c r="L59" i="35"/>
  <c r="M59" i="35"/>
  <c r="N59" i="35"/>
  <c r="O59" i="35"/>
  <c r="P59" i="35"/>
  <c r="Q59" i="35"/>
  <c r="R59" i="35"/>
  <c r="S59" i="35"/>
  <c r="T59" i="35"/>
  <c r="U59" i="35"/>
  <c r="V59" i="35"/>
  <c r="W59" i="35"/>
  <c r="X59" i="35"/>
  <c r="Z59" i="35"/>
  <c r="AC59" i="35"/>
  <c r="AD59" i="35"/>
  <c r="AE59" i="35"/>
  <c r="AF59" i="35"/>
  <c r="B60" i="35"/>
  <c r="C60" i="35"/>
  <c r="E60" i="35"/>
  <c r="AH60" i="35" s="1"/>
  <c r="F60" i="35"/>
  <c r="G60" i="35"/>
  <c r="H60" i="35"/>
  <c r="I60" i="35"/>
  <c r="J60" i="35"/>
  <c r="K60" i="35"/>
  <c r="L60" i="35"/>
  <c r="M60" i="35"/>
  <c r="N60" i="35"/>
  <c r="O60" i="35"/>
  <c r="P60" i="35"/>
  <c r="Q60" i="35"/>
  <c r="R60" i="35"/>
  <c r="S60" i="35"/>
  <c r="T60" i="35"/>
  <c r="U60" i="35"/>
  <c r="V60" i="35"/>
  <c r="W60" i="35"/>
  <c r="X60" i="35"/>
  <c r="Z60" i="35"/>
  <c r="AC60" i="35"/>
  <c r="AD60" i="35"/>
  <c r="AE60" i="35"/>
  <c r="AF60" i="35"/>
  <c r="AC61" i="35"/>
  <c r="AB61" i="35" s="1"/>
  <c r="AD61" i="35"/>
  <c r="AE61" i="35"/>
  <c r="AF61" i="35"/>
  <c r="AH61" i="35"/>
  <c r="AG61" i="35" s="1"/>
  <c r="AB62" i="35"/>
  <c r="AA62" i="35"/>
  <c r="AC62" i="35"/>
  <c r="AD62" i="35"/>
  <c r="AE62" i="35"/>
  <c r="AF62" i="35"/>
  <c r="AH62" i="35"/>
  <c r="AH63" i="35"/>
  <c r="AC63" i="35"/>
  <c r="AB63" i="35" s="1"/>
  <c r="AD63" i="35"/>
  <c r="AE63" i="35"/>
  <c r="AF63" i="35"/>
  <c r="AB64" i="35"/>
  <c r="AC64" i="35"/>
  <c r="AD64" i="35"/>
  <c r="AE64" i="35"/>
  <c r="AF64" i="35"/>
  <c r="AC65" i="35"/>
  <c r="AB65" i="35"/>
  <c r="AA65" i="35" s="1"/>
  <c r="AD65" i="35"/>
  <c r="AE65" i="35"/>
  <c r="AF65" i="35"/>
  <c r="AH65" i="35"/>
  <c r="AG65" i="35"/>
  <c r="AH66" i="35"/>
  <c r="AC66" i="35"/>
  <c r="AB66" i="35" s="1"/>
  <c r="AA66" i="35"/>
  <c r="AD66" i="35"/>
  <c r="AE66" i="35"/>
  <c r="AF66" i="35"/>
  <c r="AC67" i="35"/>
  <c r="AB67" i="35" s="1"/>
  <c r="AD67" i="35"/>
  <c r="AE67" i="35"/>
  <c r="AF67" i="35"/>
  <c r="AH67" i="35"/>
  <c r="AC68" i="35"/>
  <c r="AB68" i="35" s="1"/>
  <c r="AA68" i="35" s="1"/>
  <c r="AD68" i="35"/>
  <c r="AE68" i="35"/>
  <c r="AF68" i="35"/>
  <c r="AH68" i="35"/>
  <c r="AG68" i="35" s="1"/>
  <c r="AC69" i="35"/>
  <c r="AB69" i="35"/>
  <c r="AA69" i="35"/>
  <c r="AD69" i="35"/>
  <c r="AE69" i="35"/>
  <c r="AF69" i="35"/>
  <c r="AH69" i="35"/>
  <c r="AG69" i="35" s="1"/>
  <c r="AC70" i="35"/>
  <c r="AB70" i="35" s="1"/>
  <c r="AA70" i="35" s="1"/>
  <c r="AD70" i="35"/>
  <c r="AE70" i="35"/>
  <c r="AF70" i="35"/>
  <c r="AH70" i="35"/>
  <c r="AG70" i="35" s="1"/>
  <c r="AC71" i="35"/>
  <c r="AB71" i="35" s="1"/>
  <c r="AA71" i="35"/>
  <c r="AD71" i="35"/>
  <c r="AE71" i="35"/>
  <c r="AF71" i="35"/>
  <c r="AH71" i="35"/>
  <c r="AG71" i="35" s="1"/>
  <c r="AC72" i="35"/>
  <c r="AB72" i="35"/>
  <c r="AA72" i="35"/>
  <c r="AD72" i="35"/>
  <c r="AE72" i="35"/>
  <c r="AF72" i="35"/>
  <c r="AH72" i="35"/>
  <c r="AG72" i="35" s="1"/>
  <c r="AC73" i="35"/>
  <c r="AB73" i="35" s="1"/>
  <c r="AA73" i="35" s="1"/>
  <c r="AD73" i="35"/>
  <c r="AE73" i="35"/>
  <c r="AF73" i="35"/>
  <c r="AH73" i="35"/>
  <c r="AG73" i="35" s="1"/>
  <c r="AC74" i="35"/>
  <c r="AB74" i="35" s="1"/>
  <c r="AA74" i="35" s="1"/>
  <c r="AD74" i="35"/>
  <c r="AE74" i="35"/>
  <c r="AF74" i="35"/>
  <c r="AH74" i="35"/>
  <c r="AG74" i="35" s="1"/>
  <c r="B1" i="42"/>
  <c r="I1" i="42"/>
  <c r="I2" i="42"/>
  <c r="I3" i="42"/>
  <c r="I4" i="42"/>
  <c r="I5" i="42"/>
  <c r="I6" i="42"/>
  <c r="I7" i="42"/>
  <c r="I8" i="42"/>
  <c r="I9" i="42"/>
  <c r="I10" i="42"/>
  <c r="B11" i="42"/>
  <c r="I11" i="42" s="1"/>
  <c r="B12" i="42"/>
  <c r="I12" i="42" s="1"/>
  <c r="H12" i="42"/>
  <c r="B13" i="42"/>
  <c r="I13" i="42" s="1"/>
  <c r="O13" i="42"/>
  <c r="E15" i="42"/>
  <c r="C17" i="42"/>
  <c r="E17" i="42"/>
  <c r="M17" i="42"/>
  <c r="O17" i="42"/>
  <c r="Q17" i="42"/>
  <c r="R17" i="42"/>
  <c r="S17" i="42"/>
  <c r="U17" i="42"/>
  <c r="W17" i="42"/>
  <c r="Y17" i="42"/>
  <c r="AA17" i="42"/>
  <c r="AC17" i="42"/>
  <c r="AE17" i="42"/>
  <c r="AF17" i="42" s="1"/>
  <c r="AG17" i="42"/>
  <c r="AH17" i="42" s="1"/>
  <c r="AI17" i="42"/>
  <c r="AJ17" i="42"/>
  <c r="AK17" i="42"/>
  <c r="AL17" i="42" s="1"/>
  <c r="AM17" i="42"/>
  <c r="AN17" i="42" s="1"/>
  <c r="AO17" i="42"/>
  <c r="AP17" i="42" s="1"/>
  <c r="AQ17" i="42"/>
  <c r="AR17" i="42" s="1"/>
  <c r="AS17" i="42"/>
  <c r="AT17" i="42" s="1"/>
  <c r="AU17" i="42"/>
  <c r="AV17" i="42"/>
  <c r="AW17" i="42"/>
  <c r="AX17" i="42" s="1"/>
  <c r="AY17" i="42"/>
  <c r="AZ17" i="42" s="1"/>
  <c r="C18" i="42"/>
  <c r="E18" i="42"/>
  <c r="M18" i="42"/>
  <c r="O18" i="42"/>
  <c r="Q18" i="42"/>
  <c r="S18" i="42" s="1"/>
  <c r="R18" i="42"/>
  <c r="U18" i="42"/>
  <c r="W18" i="42"/>
  <c r="Y18" i="42"/>
  <c r="AA18" i="42"/>
  <c r="AC18" i="42"/>
  <c r="AE18" i="42"/>
  <c r="AF18" i="42" s="1"/>
  <c r="AG18" i="42"/>
  <c r="AH18" i="42" s="1"/>
  <c r="AI18" i="42"/>
  <c r="AJ18" i="42" s="1"/>
  <c r="AK18" i="42"/>
  <c r="AL18" i="42"/>
  <c r="AM18" i="42"/>
  <c r="AN18" i="42" s="1"/>
  <c r="AO18" i="42"/>
  <c r="AP18" i="42" s="1"/>
  <c r="AQ18" i="42"/>
  <c r="AR18" i="42" s="1"/>
  <c r="AS18" i="42"/>
  <c r="AT18" i="42" s="1"/>
  <c r="AU18" i="42"/>
  <c r="AV18" i="42" s="1"/>
  <c r="AW18" i="42"/>
  <c r="AX18" i="42"/>
  <c r="AY18" i="42"/>
  <c r="AZ18" i="42" s="1"/>
  <c r="C19" i="42"/>
  <c r="E19" i="42"/>
  <c r="M19" i="42"/>
  <c r="O19" i="42"/>
  <c r="Q19" i="42"/>
  <c r="S19" i="42" s="1"/>
  <c r="R19" i="42"/>
  <c r="U19" i="42"/>
  <c r="W19" i="42"/>
  <c r="Y19" i="42"/>
  <c r="AA19" i="42"/>
  <c r="AC19" i="42"/>
  <c r="AE19" i="42"/>
  <c r="AF19" i="42" s="1"/>
  <c r="AG19" i="42"/>
  <c r="AH19" i="42" s="1"/>
  <c r="AI19" i="42"/>
  <c r="AJ19" i="42" s="1"/>
  <c r="AK19" i="42"/>
  <c r="AL19" i="42" s="1"/>
  <c r="AM19" i="42"/>
  <c r="AN19" i="42"/>
  <c r="AO19" i="42"/>
  <c r="AP19" i="42" s="1"/>
  <c r="AQ19" i="42"/>
  <c r="AR19" i="42" s="1"/>
  <c r="AS19" i="42"/>
  <c r="AT19" i="42" s="1"/>
  <c r="AU19" i="42"/>
  <c r="AV19" i="42" s="1"/>
  <c r="AW19" i="42"/>
  <c r="AX19" i="42" s="1"/>
  <c r="AY19" i="42"/>
  <c r="AZ19" i="42"/>
  <c r="C20" i="42"/>
  <c r="E20" i="42"/>
  <c r="M20" i="42"/>
  <c r="O20" i="42"/>
  <c r="Q20" i="42"/>
  <c r="S20" i="42" s="1"/>
  <c r="R20" i="42"/>
  <c r="U20" i="42"/>
  <c r="W20" i="42"/>
  <c r="Y20" i="42"/>
  <c r="AA20" i="42"/>
  <c r="AC20" i="42"/>
  <c r="AE20" i="42"/>
  <c r="AF20" i="42"/>
  <c r="AG20" i="42"/>
  <c r="AH20" i="42"/>
  <c r="AI20" i="42"/>
  <c r="AJ20" i="42"/>
  <c r="AK20" i="42"/>
  <c r="AL20" i="42" s="1"/>
  <c r="AM20" i="42"/>
  <c r="AN20" i="42" s="1"/>
  <c r="AO20" i="42"/>
  <c r="AP20" i="42"/>
  <c r="AQ20" i="42"/>
  <c r="AR20" i="42"/>
  <c r="AS20" i="42"/>
  <c r="AT20" i="42"/>
  <c r="AU20" i="42"/>
  <c r="AV20" i="42"/>
  <c r="AW20" i="42"/>
  <c r="AX20" i="42" s="1"/>
  <c r="AY20" i="42"/>
  <c r="AZ20" i="42" s="1"/>
  <c r="C21" i="42"/>
  <c r="E21" i="42"/>
  <c r="M21" i="42"/>
  <c r="O21" i="42"/>
  <c r="Q21" i="42"/>
  <c r="R21" i="42"/>
  <c r="S21" i="42"/>
  <c r="U21" i="42"/>
  <c r="V21" i="42" s="1"/>
  <c r="W21" i="42"/>
  <c r="Y21" i="42"/>
  <c r="AA21" i="42"/>
  <c r="AC21" i="42"/>
  <c r="AE21" i="42"/>
  <c r="AF21" i="42" s="1"/>
  <c r="AG21" i="42"/>
  <c r="AH21" i="42" s="1"/>
  <c r="AI21" i="42"/>
  <c r="AJ21" i="42" s="1"/>
  <c r="AK21" i="42"/>
  <c r="AL21" i="42" s="1"/>
  <c r="AM21" i="42"/>
  <c r="AN21" i="42" s="1"/>
  <c r="AO21" i="42"/>
  <c r="AP21" i="42"/>
  <c r="AQ21" i="42"/>
  <c r="AR21" i="42" s="1"/>
  <c r="AS21" i="42"/>
  <c r="AT21" i="42" s="1"/>
  <c r="AU21" i="42"/>
  <c r="AV21" i="42" s="1"/>
  <c r="AW21" i="42"/>
  <c r="AX21" i="42" s="1"/>
  <c r="AY21" i="42"/>
  <c r="AZ21" i="42" s="1"/>
  <c r="C22" i="42"/>
  <c r="E22" i="42"/>
  <c r="M22" i="42"/>
  <c r="O22" i="42"/>
  <c r="Q22" i="42"/>
  <c r="S22" i="42" s="1"/>
  <c r="R22" i="42"/>
  <c r="U22" i="42"/>
  <c r="W22" i="42"/>
  <c r="Y22" i="42"/>
  <c r="AA22" i="42"/>
  <c r="AC22" i="42"/>
  <c r="AE22" i="42"/>
  <c r="AF22" i="42"/>
  <c r="AG22" i="42"/>
  <c r="AH22" i="42" s="1"/>
  <c r="AI22" i="42"/>
  <c r="AJ22" i="42" s="1"/>
  <c r="AK22" i="42"/>
  <c r="AL22" i="42" s="1"/>
  <c r="AM22" i="42"/>
  <c r="AN22" i="42" s="1"/>
  <c r="AO22" i="42"/>
  <c r="AP22" i="42" s="1"/>
  <c r="AQ22" i="42"/>
  <c r="AR22" i="42"/>
  <c r="AS22" i="42"/>
  <c r="AT22" i="42" s="1"/>
  <c r="AU22" i="42"/>
  <c r="AV22" i="42" s="1"/>
  <c r="AW22" i="42"/>
  <c r="AX22" i="42" s="1"/>
  <c r="AY22" i="42"/>
  <c r="AZ22" i="42" s="1"/>
  <c r="C23" i="42"/>
  <c r="E23" i="42"/>
  <c r="M23" i="42"/>
  <c r="O23" i="42"/>
  <c r="Q23" i="42"/>
  <c r="S23" i="42" s="1"/>
  <c r="R23" i="42"/>
  <c r="U23" i="42"/>
  <c r="W23" i="42"/>
  <c r="Y23" i="42"/>
  <c r="AA23" i="42"/>
  <c r="AC23" i="42"/>
  <c r="AE23" i="42"/>
  <c r="AF23" i="42" s="1"/>
  <c r="AG23" i="42"/>
  <c r="AH23" i="42"/>
  <c r="AI23" i="42"/>
  <c r="AJ23" i="42" s="1"/>
  <c r="AK23" i="42"/>
  <c r="AL23" i="42" s="1"/>
  <c r="AM23" i="42"/>
  <c r="AN23" i="42" s="1"/>
  <c r="AO23" i="42"/>
  <c r="AP23" i="42" s="1"/>
  <c r="AQ23" i="42"/>
  <c r="AR23" i="42" s="1"/>
  <c r="AS23" i="42"/>
  <c r="AT23" i="42" s="1"/>
  <c r="AU23" i="42"/>
  <c r="AV23" i="42" s="1"/>
  <c r="AW23" i="42"/>
  <c r="AX23" i="42" s="1"/>
  <c r="AY23" i="42"/>
  <c r="AZ23" i="42" s="1"/>
  <c r="C24" i="42"/>
  <c r="E24" i="42"/>
  <c r="M24" i="42"/>
  <c r="O24" i="42"/>
  <c r="Q24" i="42"/>
  <c r="S24" i="42" s="1"/>
  <c r="R24" i="42"/>
  <c r="U24" i="42"/>
  <c r="W24" i="42"/>
  <c r="Y24" i="42"/>
  <c r="AA24" i="42"/>
  <c r="AC24" i="42"/>
  <c r="AE24" i="42"/>
  <c r="AF24" i="42" s="1"/>
  <c r="AG24" i="42"/>
  <c r="AH24" i="42" s="1"/>
  <c r="AI24" i="42"/>
  <c r="AJ24" i="42" s="1"/>
  <c r="AK24" i="42"/>
  <c r="AL24" i="42" s="1"/>
  <c r="AM24" i="42"/>
  <c r="AN24" i="42" s="1"/>
  <c r="AO24" i="42"/>
  <c r="AP24" i="42" s="1"/>
  <c r="AQ24" i="42"/>
  <c r="AR24" i="42" s="1"/>
  <c r="AS24" i="42"/>
  <c r="AT24" i="42" s="1"/>
  <c r="AU24" i="42"/>
  <c r="AV24" i="42" s="1"/>
  <c r="AW24" i="42"/>
  <c r="AX24" i="42" s="1"/>
  <c r="AY24" i="42"/>
  <c r="AZ24" i="42" s="1"/>
  <c r="C25" i="42"/>
  <c r="E25" i="42"/>
  <c r="M25" i="42"/>
  <c r="O25" i="42"/>
  <c r="Q25" i="42"/>
  <c r="S25" i="42" s="1"/>
  <c r="R25" i="42"/>
  <c r="U25" i="42"/>
  <c r="W25" i="42"/>
  <c r="Y25" i="42"/>
  <c r="AA25" i="42"/>
  <c r="AC25" i="42"/>
  <c r="AE25" i="42"/>
  <c r="AF25" i="42" s="1"/>
  <c r="AG25" i="42"/>
  <c r="AH25" i="42" s="1"/>
  <c r="AI25" i="42"/>
  <c r="AJ25" i="42" s="1"/>
  <c r="AK25" i="42"/>
  <c r="AL25" i="42" s="1"/>
  <c r="AM25" i="42"/>
  <c r="AN25" i="42" s="1"/>
  <c r="AO25" i="42"/>
  <c r="AP25" i="42" s="1"/>
  <c r="AQ25" i="42"/>
  <c r="AR25" i="42" s="1"/>
  <c r="AS25" i="42"/>
  <c r="AT25" i="42" s="1"/>
  <c r="AU25" i="42"/>
  <c r="AV25" i="42" s="1"/>
  <c r="AW25" i="42"/>
  <c r="AX25" i="42" s="1"/>
  <c r="AY25" i="42"/>
  <c r="AZ25" i="42" s="1"/>
  <c r="C26" i="42"/>
  <c r="E26" i="42"/>
  <c r="M26" i="42"/>
  <c r="O26" i="42"/>
  <c r="Q26" i="42"/>
  <c r="S26" i="42" s="1"/>
  <c r="R26" i="42"/>
  <c r="U26" i="42"/>
  <c r="W26" i="42"/>
  <c r="Y26" i="42"/>
  <c r="AA26" i="42"/>
  <c r="AC26" i="42"/>
  <c r="AE26" i="42"/>
  <c r="AF26" i="42" s="1"/>
  <c r="AG26" i="42"/>
  <c r="AH26" i="42" s="1"/>
  <c r="AI26" i="42"/>
  <c r="AJ26" i="42" s="1"/>
  <c r="AK26" i="42"/>
  <c r="AL26" i="42" s="1"/>
  <c r="AM26" i="42"/>
  <c r="AN26" i="42" s="1"/>
  <c r="AO26" i="42"/>
  <c r="AP26" i="42" s="1"/>
  <c r="AQ26" i="42"/>
  <c r="AR26" i="42" s="1"/>
  <c r="AS26" i="42"/>
  <c r="AT26" i="42" s="1"/>
  <c r="AU26" i="42"/>
  <c r="AV26" i="42" s="1"/>
  <c r="AW26" i="42"/>
  <c r="AX26" i="42" s="1"/>
  <c r="AY26" i="42"/>
  <c r="AZ26" i="42" s="1"/>
  <c r="C27" i="42"/>
  <c r="E27" i="42"/>
  <c r="M27" i="42"/>
  <c r="O27" i="42"/>
  <c r="Q27" i="42"/>
  <c r="S27" i="42" s="1"/>
  <c r="R27" i="42"/>
  <c r="U27" i="42"/>
  <c r="W27" i="42"/>
  <c r="Y27" i="42"/>
  <c r="AA27" i="42"/>
  <c r="AC27" i="42"/>
  <c r="AE27" i="42"/>
  <c r="AF27" i="42"/>
  <c r="AG27" i="42"/>
  <c r="AH27" i="42"/>
  <c r="AI27" i="42"/>
  <c r="AJ27" i="42"/>
  <c r="AK27" i="42"/>
  <c r="AL27" i="42"/>
  <c r="AM27" i="42"/>
  <c r="AN27" i="42"/>
  <c r="AO27" i="42"/>
  <c r="AP27" i="42"/>
  <c r="AQ27" i="42"/>
  <c r="AR27" i="42"/>
  <c r="AS27" i="42"/>
  <c r="AT27" i="42"/>
  <c r="AU27" i="42"/>
  <c r="AV27" i="42"/>
  <c r="AW27" i="42"/>
  <c r="AX27" i="42"/>
  <c r="AY27" i="42"/>
  <c r="AZ27" i="42"/>
  <c r="C28" i="42"/>
  <c r="E28" i="42"/>
  <c r="M28" i="42"/>
  <c r="O28" i="42"/>
  <c r="Q28" i="42"/>
  <c r="S28" i="42"/>
  <c r="R28" i="42"/>
  <c r="U28" i="42"/>
  <c r="W28" i="42"/>
  <c r="Y28" i="42"/>
  <c r="AA28" i="42"/>
  <c r="AC28" i="42"/>
  <c r="AE28" i="42"/>
  <c r="AF28" i="42" s="1"/>
  <c r="AG28" i="42"/>
  <c r="AH28" i="42" s="1"/>
  <c r="AI28" i="42"/>
  <c r="AJ28" i="42" s="1"/>
  <c r="AK28" i="42"/>
  <c r="AL28" i="42"/>
  <c r="AM28" i="42"/>
  <c r="AN28" i="42" s="1"/>
  <c r="AO28" i="42"/>
  <c r="AP28" i="42" s="1"/>
  <c r="AQ28" i="42"/>
  <c r="AR28" i="42" s="1"/>
  <c r="AS28" i="42"/>
  <c r="AT28" i="42" s="1"/>
  <c r="AU28" i="42"/>
  <c r="AV28" i="42" s="1"/>
  <c r="AW28" i="42"/>
  <c r="AX28" i="42"/>
  <c r="AY28" i="42"/>
  <c r="AZ28" i="42" s="1"/>
  <c r="C29" i="42"/>
  <c r="E29" i="42"/>
  <c r="M29" i="42"/>
  <c r="O29" i="42"/>
  <c r="Q29" i="42"/>
  <c r="R29" i="42"/>
  <c r="S29" i="42"/>
  <c r="U29" i="42"/>
  <c r="W29" i="42"/>
  <c r="Y29" i="42"/>
  <c r="AA29" i="42"/>
  <c r="AC29" i="42"/>
  <c r="AE29" i="42"/>
  <c r="AF29" i="42" s="1"/>
  <c r="AG29" i="42"/>
  <c r="AH29" i="42" s="1"/>
  <c r="AI29" i="42"/>
  <c r="AJ29" i="42" s="1"/>
  <c r="AK29" i="42"/>
  <c r="AL29" i="42" s="1"/>
  <c r="AM29" i="42"/>
  <c r="AN29" i="42" s="1"/>
  <c r="AO29" i="42"/>
  <c r="AP29" i="42" s="1"/>
  <c r="AQ29" i="42"/>
  <c r="AR29" i="42" s="1"/>
  <c r="AS29" i="42"/>
  <c r="AT29" i="42" s="1"/>
  <c r="AU29" i="42"/>
  <c r="AV29" i="42" s="1"/>
  <c r="AW29" i="42"/>
  <c r="AX29" i="42" s="1"/>
  <c r="AY29" i="42"/>
  <c r="AZ29" i="42" s="1"/>
  <c r="C30" i="42"/>
  <c r="E30" i="42"/>
  <c r="M30" i="42"/>
  <c r="O30" i="42"/>
  <c r="Q30" i="42"/>
  <c r="S30" i="42" s="1"/>
  <c r="R30" i="42"/>
  <c r="U30" i="42"/>
  <c r="W30" i="42"/>
  <c r="Y30" i="42"/>
  <c r="AA30" i="42"/>
  <c r="AC30" i="42"/>
  <c r="AE30" i="42"/>
  <c r="AF30" i="42" s="1"/>
  <c r="AG30" i="42"/>
  <c r="AH30" i="42" s="1"/>
  <c r="AI30" i="42"/>
  <c r="AJ30" i="42" s="1"/>
  <c r="AK30" i="42"/>
  <c r="AL30" i="42" s="1"/>
  <c r="AM30" i="42"/>
  <c r="AN30" i="42" s="1"/>
  <c r="AO30" i="42"/>
  <c r="AP30" i="42"/>
  <c r="AQ30" i="42"/>
  <c r="AR30" i="42" s="1"/>
  <c r="AS30" i="42"/>
  <c r="AT30" i="42" s="1"/>
  <c r="AU30" i="42"/>
  <c r="AV30" i="42" s="1"/>
  <c r="AW30" i="42"/>
  <c r="AX30" i="42" s="1"/>
  <c r="AY30" i="42"/>
  <c r="AZ30" i="42" s="1"/>
  <c r="C31" i="42"/>
  <c r="E31" i="42"/>
  <c r="M31" i="42"/>
  <c r="O31" i="42"/>
  <c r="Q31" i="42"/>
  <c r="S31" i="42" s="1"/>
  <c r="R31" i="42"/>
  <c r="U31" i="42"/>
  <c r="W31" i="42"/>
  <c r="Y31" i="42"/>
  <c r="AA31" i="42"/>
  <c r="AC31" i="42"/>
  <c r="AE31" i="42"/>
  <c r="AF31" i="42" s="1"/>
  <c r="AG31" i="42"/>
  <c r="AH31" i="42" s="1"/>
  <c r="AI31" i="42"/>
  <c r="AJ31" i="42" s="1"/>
  <c r="AK31" i="42"/>
  <c r="AL31" i="42" s="1"/>
  <c r="AM31" i="42"/>
  <c r="AN31" i="42" s="1"/>
  <c r="AO31" i="42"/>
  <c r="AP31" i="42" s="1"/>
  <c r="AQ31" i="42"/>
  <c r="AR31" i="42" s="1"/>
  <c r="AS31" i="42"/>
  <c r="AT31" i="42" s="1"/>
  <c r="AU31" i="42"/>
  <c r="AV31" i="42" s="1"/>
  <c r="AW31" i="42"/>
  <c r="AX31" i="42" s="1"/>
  <c r="AY31" i="42"/>
  <c r="AZ31" i="42" s="1"/>
  <c r="C32" i="42"/>
  <c r="E32" i="42"/>
  <c r="M32" i="42"/>
  <c r="O32" i="42"/>
  <c r="Q32" i="42"/>
  <c r="S32" i="42" s="1"/>
  <c r="R32" i="42"/>
  <c r="U32" i="42"/>
  <c r="W32" i="42"/>
  <c r="Y32" i="42"/>
  <c r="AA32" i="42"/>
  <c r="AC32" i="42"/>
  <c r="AE32" i="42"/>
  <c r="AF32" i="42"/>
  <c r="AG32" i="42"/>
  <c r="AH32" i="42"/>
  <c r="AI32" i="42"/>
  <c r="AJ32" i="42"/>
  <c r="AK32" i="42"/>
  <c r="AL32" i="42"/>
  <c r="AM32" i="42"/>
  <c r="AN32" i="42"/>
  <c r="AO32" i="42"/>
  <c r="AP32" i="42"/>
  <c r="AQ32" i="42"/>
  <c r="AR32" i="42"/>
  <c r="AS32" i="42"/>
  <c r="AT32" i="42"/>
  <c r="AU32" i="42"/>
  <c r="AV32" i="42"/>
  <c r="AW32" i="42"/>
  <c r="AX32" i="42"/>
  <c r="AY32" i="42"/>
  <c r="AZ32" i="42"/>
  <c r="C33" i="42"/>
  <c r="E33" i="42"/>
  <c r="M33" i="42"/>
  <c r="O33" i="42"/>
  <c r="Q33" i="42"/>
  <c r="S33" i="42" s="1"/>
  <c r="R33" i="42"/>
  <c r="U33" i="42"/>
  <c r="W33" i="42"/>
  <c r="Y33" i="42"/>
  <c r="AA33" i="42"/>
  <c r="AC33" i="42"/>
  <c r="AE33" i="42"/>
  <c r="AF33" i="42"/>
  <c r="AG33" i="42"/>
  <c r="AH33" i="42"/>
  <c r="AI33" i="42"/>
  <c r="AJ33" i="42" s="1"/>
  <c r="AK33" i="42"/>
  <c r="AL33" i="42"/>
  <c r="AM33" i="42"/>
  <c r="AN33" i="42"/>
  <c r="AO33" i="42"/>
  <c r="AP33" i="42"/>
  <c r="AQ33" i="42"/>
  <c r="AR33" i="42"/>
  <c r="AS33" i="42"/>
  <c r="AT33" i="42"/>
  <c r="AU33" i="42"/>
  <c r="AV33" i="42" s="1"/>
  <c r="AW33" i="42"/>
  <c r="AX33" i="42"/>
  <c r="AY33" i="42"/>
  <c r="AZ33" i="42"/>
  <c r="C34" i="42"/>
  <c r="E34" i="42"/>
  <c r="M34" i="42"/>
  <c r="O34" i="42"/>
  <c r="Q34" i="42"/>
  <c r="S34" i="42"/>
  <c r="R34" i="42"/>
  <c r="U34" i="42"/>
  <c r="W34" i="42"/>
  <c r="Y34" i="42"/>
  <c r="AA34" i="42"/>
  <c r="AC34" i="42"/>
  <c r="AE34" i="42"/>
  <c r="AF34" i="42"/>
  <c r="AG34" i="42"/>
  <c r="AH34" i="42"/>
  <c r="AI34" i="42"/>
  <c r="AJ34" i="42"/>
  <c r="AK34" i="42"/>
  <c r="AL34" i="42" s="1"/>
  <c r="AM34" i="42"/>
  <c r="AN34" i="42"/>
  <c r="AO34" i="42"/>
  <c r="AP34" i="42"/>
  <c r="AQ34" i="42"/>
  <c r="AR34" i="42"/>
  <c r="AS34" i="42"/>
  <c r="AT34" i="42"/>
  <c r="AU34" i="42"/>
  <c r="AV34" i="42"/>
  <c r="AW34" i="42"/>
  <c r="AX34" i="42" s="1"/>
  <c r="AY34" i="42"/>
  <c r="AZ34" i="42"/>
  <c r="C35" i="42"/>
  <c r="E35" i="42"/>
  <c r="M35" i="42"/>
  <c r="O35" i="42"/>
  <c r="Q35" i="42"/>
  <c r="S35" i="42"/>
  <c r="R35" i="42"/>
  <c r="U35" i="42"/>
  <c r="W35" i="42"/>
  <c r="Y35" i="42"/>
  <c r="AA35" i="42"/>
  <c r="AC35" i="42"/>
  <c r="AE35" i="42"/>
  <c r="AF35" i="42"/>
  <c r="AG35" i="42"/>
  <c r="AH35" i="42"/>
  <c r="AI35" i="42"/>
  <c r="AJ35" i="42"/>
  <c r="AK35" i="42"/>
  <c r="AL35" i="42"/>
  <c r="AM35" i="42"/>
  <c r="AN35" i="42" s="1"/>
  <c r="AO35" i="42"/>
  <c r="AP35" i="42"/>
  <c r="AQ35" i="42"/>
  <c r="AR35" i="42"/>
  <c r="AS35" i="42"/>
  <c r="AT35" i="42"/>
  <c r="AU35" i="42"/>
  <c r="AV35" i="42"/>
  <c r="AW35" i="42"/>
  <c r="AX35" i="42"/>
  <c r="AY35" i="42"/>
  <c r="AZ35" i="42" s="1"/>
  <c r="C36" i="42"/>
  <c r="E36" i="42"/>
  <c r="M36" i="42"/>
  <c r="O36" i="42"/>
  <c r="Q36" i="42"/>
  <c r="S36" i="42"/>
  <c r="R36" i="42"/>
  <c r="U36" i="42"/>
  <c r="W36" i="42"/>
  <c r="Y36" i="42"/>
  <c r="AA36" i="42"/>
  <c r="AC36" i="42"/>
  <c r="AE36" i="42"/>
  <c r="AF36" i="42" s="1"/>
  <c r="AG36" i="42"/>
  <c r="AH36" i="42" s="1"/>
  <c r="AI36" i="42"/>
  <c r="AJ36" i="42" s="1"/>
  <c r="AK36" i="42"/>
  <c r="AL36" i="42" s="1"/>
  <c r="AM36" i="42"/>
  <c r="AN36" i="42" s="1"/>
  <c r="AO36" i="42"/>
  <c r="AP36" i="42" s="1"/>
  <c r="AQ36" i="42"/>
  <c r="AR36" i="42" s="1"/>
  <c r="AS36" i="42"/>
  <c r="AT36" i="42" s="1"/>
  <c r="AU36" i="42"/>
  <c r="AV36" i="42" s="1"/>
  <c r="AW36" i="42"/>
  <c r="AX36" i="42" s="1"/>
  <c r="AY36" i="42"/>
  <c r="AZ36" i="42" s="1"/>
  <c r="C37" i="42"/>
  <c r="E37" i="42"/>
  <c r="M37" i="42"/>
  <c r="O37" i="42"/>
  <c r="Q37" i="42"/>
  <c r="R37" i="42"/>
  <c r="S37" i="42"/>
  <c r="U37" i="42"/>
  <c r="W37" i="42"/>
  <c r="Y37" i="42"/>
  <c r="AA37" i="42"/>
  <c r="AC37" i="42"/>
  <c r="AE37" i="42"/>
  <c r="AF37" i="42" s="1"/>
  <c r="AG37" i="42"/>
  <c r="AH37" i="42" s="1"/>
  <c r="AI37" i="42"/>
  <c r="AJ37" i="42" s="1"/>
  <c r="AK37" i="42"/>
  <c r="AL37" i="42" s="1"/>
  <c r="AM37" i="42"/>
  <c r="AN37" i="42" s="1"/>
  <c r="AO37" i="42"/>
  <c r="AP37" i="42"/>
  <c r="AQ37" i="42"/>
  <c r="AR37" i="42" s="1"/>
  <c r="AS37" i="42"/>
  <c r="AT37" i="42" s="1"/>
  <c r="AU37" i="42"/>
  <c r="AV37" i="42" s="1"/>
  <c r="AW37" i="42"/>
  <c r="AX37" i="42" s="1"/>
  <c r="AY37" i="42"/>
  <c r="AZ37" i="42" s="1"/>
  <c r="C38" i="42"/>
  <c r="E38" i="42"/>
  <c r="M38" i="42"/>
  <c r="O38" i="42"/>
  <c r="Q38" i="42"/>
  <c r="S38" i="42" s="1"/>
  <c r="R38" i="42"/>
  <c r="U38" i="42"/>
  <c r="W38" i="42"/>
  <c r="Y38" i="42"/>
  <c r="AA38" i="42"/>
  <c r="AC38" i="42"/>
  <c r="AE38" i="42"/>
  <c r="AF38" i="42" s="1"/>
  <c r="AG38" i="42"/>
  <c r="AH38" i="42" s="1"/>
  <c r="AI38" i="42"/>
  <c r="AJ38" i="42" s="1"/>
  <c r="AK38" i="42"/>
  <c r="AL38" i="42" s="1"/>
  <c r="AM38" i="42"/>
  <c r="AN38" i="42" s="1"/>
  <c r="AO38" i="42"/>
  <c r="AP38" i="42" s="1"/>
  <c r="AQ38" i="42"/>
  <c r="AR38" i="42" s="1"/>
  <c r="AS38" i="42"/>
  <c r="AT38" i="42" s="1"/>
  <c r="AU38" i="42"/>
  <c r="AV38" i="42" s="1"/>
  <c r="AW38" i="42"/>
  <c r="AX38" i="42" s="1"/>
  <c r="AY38" i="42"/>
  <c r="AZ38" i="42" s="1"/>
  <c r="C39" i="42"/>
  <c r="E39" i="42"/>
  <c r="M39" i="42"/>
  <c r="O39" i="42"/>
  <c r="Q39" i="42"/>
  <c r="S39" i="42" s="1"/>
  <c r="R39" i="42"/>
  <c r="U39" i="42"/>
  <c r="W39" i="42"/>
  <c r="Y39" i="42"/>
  <c r="AA39" i="42"/>
  <c r="AC39" i="42"/>
  <c r="AE39" i="42"/>
  <c r="AF39" i="42" s="1"/>
  <c r="AG39" i="42"/>
  <c r="AH39" i="42" s="1"/>
  <c r="AI39" i="42"/>
  <c r="AJ39" i="42" s="1"/>
  <c r="AK39" i="42"/>
  <c r="AL39" i="42"/>
  <c r="AM39" i="42"/>
  <c r="AN39" i="42" s="1"/>
  <c r="AO39" i="42"/>
  <c r="AP39" i="42" s="1"/>
  <c r="AQ39" i="42"/>
  <c r="AR39" i="42"/>
  <c r="AS39" i="42"/>
  <c r="AT39" i="42" s="1"/>
  <c r="AU39" i="42"/>
  <c r="AV39" i="42" s="1"/>
  <c r="AW39" i="42"/>
  <c r="AX39" i="42"/>
  <c r="AY39" i="42"/>
  <c r="AZ39" i="42"/>
  <c r="C40" i="42"/>
  <c r="E40" i="42"/>
  <c r="M40" i="42"/>
  <c r="O40" i="42"/>
  <c r="Q40" i="42"/>
  <c r="S40" i="42" s="1"/>
  <c r="R40" i="42"/>
  <c r="U40" i="42"/>
  <c r="W40" i="42"/>
  <c r="Y40" i="42"/>
  <c r="AA40" i="42"/>
  <c r="AC40" i="42"/>
  <c r="AE40" i="42"/>
  <c r="AF40" i="42" s="1"/>
  <c r="AG40" i="42"/>
  <c r="AH40" i="42" s="1"/>
  <c r="AI40" i="42"/>
  <c r="AJ40" i="42" s="1"/>
  <c r="AK40" i="42"/>
  <c r="AL40" i="42"/>
  <c r="AM40" i="42"/>
  <c r="AN40" i="42"/>
  <c r="AO40" i="42"/>
  <c r="AP40" i="42"/>
  <c r="AQ40" i="42"/>
  <c r="AR40" i="42" s="1"/>
  <c r="AS40" i="42"/>
  <c r="AT40" i="42" s="1"/>
  <c r="AU40" i="42"/>
  <c r="AV40" i="42" s="1"/>
  <c r="AW40" i="42"/>
  <c r="AX40" i="42"/>
  <c r="AY40" i="42"/>
  <c r="AZ40" i="42"/>
  <c r="C41" i="42"/>
  <c r="E41" i="42"/>
  <c r="M41" i="42"/>
  <c r="O41" i="42"/>
  <c r="Q41" i="42"/>
  <c r="R41" i="42"/>
  <c r="S41" i="42"/>
  <c r="U41" i="42"/>
  <c r="W41" i="42"/>
  <c r="Y41" i="42"/>
  <c r="AA41" i="42"/>
  <c r="AC41" i="42"/>
  <c r="AE41" i="42"/>
  <c r="AF41" i="42"/>
  <c r="AG41" i="42"/>
  <c r="AH41" i="42" s="1"/>
  <c r="AI41" i="42"/>
  <c r="AJ41" i="42" s="1"/>
  <c r="AK41" i="42"/>
  <c r="AL41" i="42" s="1"/>
  <c r="AM41" i="42"/>
  <c r="AN41" i="42"/>
  <c r="AO41" i="42"/>
  <c r="AP41" i="42"/>
  <c r="AQ41" i="42"/>
  <c r="AR41" i="42"/>
  <c r="AS41" i="42"/>
  <c r="AT41" i="42" s="1"/>
  <c r="AU41" i="42"/>
  <c r="AV41" i="42" s="1"/>
  <c r="AW41" i="42"/>
  <c r="AX41" i="42" s="1"/>
  <c r="AY41" i="42"/>
  <c r="AZ41" i="42"/>
  <c r="C42" i="42"/>
  <c r="E42" i="42"/>
  <c r="M42" i="42"/>
  <c r="O42" i="42"/>
  <c r="Q42" i="42"/>
  <c r="S42" i="42" s="1"/>
  <c r="R42" i="42"/>
  <c r="U42" i="42"/>
  <c r="W42" i="42"/>
  <c r="Y42" i="42"/>
  <c r="AA42" i="42"/>
  <c r="AC42" i="42"/>
  <c r="AE42" i="42"/>
  <c r="AF42" i="42"/>
  <c r="AG42" i="42"/>
  <c r="AH42" i="42"/>
  <c r="AI42" i="42"/>
  <c r="AJ42" i="42" s="1"/>
  <c r="AK42" i="42"/>
  <c r="AL42" i="42" s="1"/>
  <c r="AM42" i="42"/>
  <c r="AN42" i="42" s="1"/>
  <c r="AO42" i="42"/>
  <c r="AP42" i="42"/>
  <c r="AQ42" i="42"/>
  <c r="AR42" i="42"/>
  <c r="AS42" i="42"/>
  <c r="AT42" i="42"/>
  <c r="AU42" i="42"/>
  <c r="AV42" i="42" s="1"/>
  <c r="AW42" i="42"/>
  <c r="AX42" i="42" s="1"/>
  <c r="AY42" i="42"/>
  <c r="AZ42" i="42" s="1"/>
  <c r="C43" i="42"/>
  <c r="E43" i="42"/>
  <c r="M43" i="42"/>
  <c r="O43" i="42"/>
  <c r="Q43" i="42"/>
  <c r="S43" i="42"/>
  <c r="R43" i="42"/>
  <c r="U43" i="42"/>
  <c r="W43" i="42"/>
  <c r="Y43" i="42"/>
  <c r="AA43" i="42"/>
  <c r="AC43" i="42"/>
  <c r="AE43" i="42"/>
  <c r="AF43" i="42"/>
  <c r="AG43" i="42"/>
  <c r="AH43" i="42"/>
  <c r="AI43" i="42"/>
  <c r="AJ43" i="42"/>
  <c r="AK43" i="42"/>
  <c r="AL43" i="42" s="1"/>
  <c r="AM43" i="42"/>
  <c r="AN43" i="42" s="1"/>
  <c r="AO43" i="42"/>
  <c r="AP43" i="42" s="1"/>
  <c r="AQ43" i="42"/>
  <c r="AR43" i="42"/>
  <c r="AS43" i="42"/>
  <c r="AT43" i="42"/>
  <c r="AU43" i="42"/>
  <c r="AV43" i="42"/>
  <c r="AW43" i="42"/>
  <c r="AX43" i="42" s="1"/>
  <c r="AY43" i="42"/>
  <c r="AZ43" i="42" s="1"/>
  <c r="C44" i="42"/>
  <c r="E44" i="42"/>
  <c r="M44" i="42"/>
  <c r="O44" i="42"/>
  <c r="Q44" i="42"/>
  <c r="S44" i="42"/>
  <c r="R44" i="42"/>
  <c r="U44" i="42"/>
  <c r="W44" i="42"/>
  <c r="Y44" i="42"/>
  <c r="AA44" i="42"/>
  <c r="AC44" i="42"/>
  <c r="AE44" i="42"/>
  <c r="AF44" i="42" s="1"/>
  <c r="AG44" i="42"/>
  <c r="AH44" i="42"/>
  <c r="AI44" i="42"/>
  <c r="AJ44" i="42"/>
  <c r="AK44" i="42"/>
  <c r="AL44" i="42"/>
  <c r="AM44" i="42"/>
  <c r="AN44" i="42" s="1"/>
  <c r="AO44" i="42"/>
  <c r="AP44" i="42" s="1"/>
  <c r="AQ44" i="42"/>
  <c r="AR44" i="42" s="1"/>
  <c r="AS44" i="42"/>
  <c r="AT44" i="42"/>
  <c r="AU44" i="42"/>
  <c r="AV44" i="42"/>
  <c r="AW44" i="42"/>
  <c r="AX44" i="42"/>
  <c r="AY44" i="42"/>
  <c r="AZ44" i="42" s="1"/>
  <c r="C45" i="42"/>
  <c r="E45" i="42"/>
  <c r="M45" i="42"/>
  <c r="O45" i="42"/>
  <c r="Q45" i="42"/>
  <c r="R45" i="42"/>
  <c r="S45" i="42"/>
  <c r="U45" i="42"/>
  <c r="W45" i="42"/>
  <c r="Y45" i="42"/>
  <c r="AA45" i="42"/>
  <c r="AC45" i="42"/>
  <c r="AE45" i="42"/>
  <c r="AF45" i="42" s="1"/>
  <c r="AG45" i="42"/>
  <c r="AH45" i="42" s="1"/>
  <c r="AI45" i="42"/>
  <c r="AJ45" i="42"/>
  <c r="AK45" i="42"/>
  <c r="AL45" i="42"/>
  <c r="AM45" i="42"/>
  <c r="AN45" i="42"/>
  <c r="AO45" i="42"/>
  <c r="AP45" i="42" s="1"/>
  <c r="AQ45" i="42"/>
  <c r="AR45" i="42" s="1"/>
  <c r="AS45" i="42"/>
  <c r="AT45" i="42" s="1"/>
  <c r="AU45" i="42"/>
  <c r="AV45" i="42"/>
  <c r="AW45" i="42"/>
  <c r="AX45" i="42"/>
  <c r="AY45" i="42"/>
  <c r="AZ45" i="42"/>
  <c r="C46" i="42"/>
  <c r="E46" i="42"/>
  <c r="M46" i="42"/>
  <c r="O46" i="42"/>
  <c r="Q46" i="42"/>
  <c r="S46" i="42" s="1"/>
  <c r="R46" i="42"/>
  <c r="U46" i="42"/>
  <c r="V46" i="42" s="1"/>
  <c r="W46" i="42"/>
  <c r="Y46" i="42"/>
  <c r="AA46" i="42"/>
  <c r="AC46" i="42"/>
  <c r="AE46" i="42"/>
  <c r="AF46" i="42" s="1"/>
  <c r="AG46" i="42"/>
  <c r="AH46" i="42"/>
  <c r="AI46" i="42"/>
  <c r="AJ46" i="42" s="1"/>
  <c r="AK46" i="42"/>
  <c r="AL46" i="42" s="1"/>
  <c r="AM46" i="42"/>
  <c r="AN46" i="42" s="1"/>
  <c r="AO46" i="42"/>
  <c r="AP46" i="42"/>
  <c r="AQ46" i="42"/>
  <c r="AR46" i="42" s="1"/>
  <c r="AS46" i="42"/>
  <c r="AT46" i="42"/>
  <c r="AU46" i="42"/>
  <c r="AV46" i="42" s="1"/>
  <c r="AW46" i="42"/>
  <c r="AX46" i="42" s="1"/>
  <c r="AY46" i="42"/>
  <c r="AZ46" i="42" s="1"/>
  <c r="C47" i="42"/>
  <c r="E47" i="42"/>
  <c r="M47" i="42"/>
  <c r="O47" i="42"/>
  <c r="Q47" i="42"/>
  <c r="S47" i="42"/>
  <c r="R47" i="42"/>
  <c r="U47" i="42"/>
  <c r="W47" i="42"/>
  <c r="Y47" i="42"/>
  <c r="AA47" i="42"/>
  <c r="AC47" i="42"/>
  <c r="AE47" i="42"/>
  <c r="AF47" i="42"/>
  <c r="AG47" i="42"/>
  <c r="AH47" i="42" s="1"/>
  <c r="AI47" i="42"/>
  <c r="AJ47" i="42"/>
  <c r="AK47" i="42"/>
  <c r="AL47" i="42" s="1"/>
  <c r="AM47" i="42"/>
  <c r="AN47" i="42" s="1"/>
  <c r="AO47" i="42"/>
  <c r="AP47" i="42" s="1"/>
  <c r="AQ47" i="42"/>
  <c r="AR47" i="42"/>
  <c r="AS47" i="42"/>
  <c r="AT47" i="42" s="1"/>
  <c r="AU47" i="42"/>
  <c r="AV47" i="42"/>
  <c r="AW47" i="42"/>
  <c r="AX47" i="42" s="1"/>
  <c r="AY47" i="42"/>
  <c r="AZ47" i="42" s="1"/>
  <c r="C48" i="42"/>
  <c r="E48" i="42"/>
  <c r="M48" i="42"/>
  <c r="O48" i="42"/>
  <c r="Q48" i="42"/>
  <c r="S48" i="42" s="1"/>
  <c r="R48" i="42"/>
  <c r="U48" i="42"/>
  <c r="W48" i="42"/>
  <c r="Y48" i="42"/>
  <c r="AA48" i="42"/>
  <c r="AC48" i="42"/>
  <c r="AE48" i="42"/>
  <c r="AF48" i="42" s="1"/>
  <c r="AG48" i="42"/>
  <c r="AH48" i="42"/>
  <c r="AI48" i="42"/>
  <c r="AJ48" i="42" s="1"/>
  <c r="AK48" i="42"/>
  <c r="AL48" i="42"/>
  <c r="AM48" i="42"/>
  <c r="AN48" i="42" s="1"/>
  <c r="AO48" i="42"/>
  <c r="AP48" i="42" s="1"/>
  <c r="AQ48" i="42"/>
  <c r="AR48" i="42" s="1"/>
  <c r="AS48" i="42"/>
  <c r="AT48" i="42"/>
  <c r="AU48" i="42"/>
  <c r="AV48" i="42" s="1"/>
  <c r="AW48" i="42"/>
  <c r="AX48" i="42"/>
  <c r="AY48" i="42"/>
  <c r="AZ48" i="42" s="1"/>
  <c r="C49" i="42"/>
  <c r="E49" i="42"/>
  <c r="M49" i="42"/>
  <c r="O49" i="42"/>
  <c r="Q49" i="42"/>
  <c r="R49" i="42"/>
  <c r="S49" i="42"/>
  <c r="U49" i="42"/>
  <c r="W49" i="42"/>
  <c r="Y49" i="42"/>
  <c r="AA49" i="42"/>
  <c r="AC49" i="42"/>
  <c r="AE49" i="42"/>
  <c r="AF49" i="42" s="1"/>
  <c r="AG49" i="42"/>
  <c r="AH49" i="42" s="1"/>
  <c r="AI49" i="42"/>
  <c r="AJ49" i="42"/>
  <c r="AK49" i="42"/>
  <c r="AL49" i="42" s="1"/>
  <c r="AM49" i="42"/>
  <c r="AN49" i="42"/>
  <c r="AO49" i="42"/>
  <c r="AP49" i="42" s="1"/>
  <c r="AQ49" i="42"/>
  <c r="AR49" i="42" s="1"/>
  <c r="AS49" i="42"/>
  <c r="AT49" i="42" s="1"/>
  <c r="AU49" i="42"/>
  <c r="AV49" i="42"/>
  <c r="AW49" i="42"/>
  <c r="AX49" i="42" s="1"/>
  <c r="AY49" i="42"/>
  <c r="AZ49" i="42"/>
  <c r="C50" i="42"/>
  <c r="E50" i="42"/>
  <c r="M50" i="42"/>
  <c r="O50" i="42"/>
  <c r="Q50" i="42"/>
  <c r="S50" i="42" s="1"/>
  <c r="R50" i="42"/>
  <c r="U50" i="42"/>
  <c r="W50" i="42"/>
  <c r="Y50" i="42"/>
  <c r="AA50" i="42"/>
  <c r="AC50" i="42"/>
  <c r="AE50" i="42"/>
  <c r="AF50" i="42" s="1"/>
  <c r="AG50" i="42"/>
  <c r="AH50" i="42" s="1"/>
  <c r="AI50" i="42"/>
  <c r="AJ50" i="42" s="1"/>
  <c r="AK50" i="42"/>
  <c r="AL50" i="42"/>
  <c r="AM50" i="42"/>
  <c r="AN50" i="42" s="1"/>
  <c r="AO50" i="42"/>
  <c r="AP50" i="42"/>
  <c r="AQ50" i="42"/>
  <c r="AR50" i="42" s="1"/>
  <c r="AS50" i="42"/>
  <c r="AT50" i="42" s="1"/>
  <c r="AU50" i="42"/>
  <c r="AV50" i="42" s="1"/>
  <c r="AW50" i="42"/>
  <c r="AX50" i="42"/>
  <c r="AY50" i="42"/>
  <c r="AZ50" i="42" s="1"/>
  <c r="C51" i="42"/>
  <c r="E51" i="42"/>
  <c r="M51" i="42"/>
  <c r="O51" i="42"/>
  <c r="Q51" i="42"/>
  <c r="S51" i="42" s="1"/>
  <c r="R51" i="42"/>
  <c r="U51" i="42"/>
  <c r="W51" i="42"/>
  <c r="Y51" i="42"/>
  <c r="AA51" i="42"/>
  <c r="AC51" i="42"/>
  <c r="AE51" i="42"/>
  <c r="AF51" i="42"/>
  <c r="AG51" i="42"/>
  <c r="AH51" i="42" s="1"/>
  <c r="AI51" i="42"/>
  <c r="AJ51" i="42" s="1"/>
  <c r="AK51" i="42"/>
  <c r="AL51" i="42" s="1"/>
  <c r="AM51" i="42"/>
  <c r="AN51" i="42"/>
  <c r="AO51" i="42"/>
  <c r="AP51" i="42" s="1"/>
  <c r="AQ51" i="42"/>
  <c r="AR51" i="42"/>
  <c r="AS51" i="42"/>
  <c r="AT51" i="42" s="1"/>
  <c r="AU51" i="42"/>
  <c r="AV51" i="42" s="1"/>
  <c r="AW51" i="42"/>
  <c r="AX51" i="42" s="1"/>
  <c r="AY51" i="42"/>
  <c r="AZ51" i="42"/>
  <c r="C52" i="42"/>
  <c r="E52" i="42"/>
  <c r="M52" i="42"/>
  <c r="O52" i="42"/>
  <c r="Q52" i="42"/>
  <c r="R52" i="42"/>
  <c r="S52" i="42"/>
  <c r="U52" i="42"/>
  <c r="W52" i="42"/>
  <c r="Y52" i="42"/>
  <c r="AA52" i="42"/>
  <c r="AC52" i="42"/>
  <c r="AE52" i="42"/>
  <c r="AF52" i="42" s="1"/>
  <c r="AG52" i="42"/>
  <c r="AH52" i="42"/>
  <c r="AI52" i="42"/>
  <c r="AJ52" i="42" s="1"/>
  <c r="AK52" i="42"/>
  <c r="AL52" i="42" s="1"/>
  <c r="AM52" i="42"/>
  <c r="AN52" i="42" s="1"/>
  <c r="AO52" i="42"/>
  <c r="AP52" i="42"/>
  <c r="AQ52" i="42"/>
  <c r="AR52" i="42" s="1"/>
  <c r="AS52" i="42"/>
  <c r="AT52" i="42"/>
  <c r="AU52" i="42"/>
  <c r="AV52" i="42" s="1"/>
  <c r="AW52" i="42"/>
  <c r="AX52" i="42" s="1"/>
  <c r="AY52" i="42"/>
  <c r="AZ52" i="42" s="1"/>
  <c r="C53" i="42"/>
  <c r="E53" i="42"/>
  <c r="M53" i="42"/>
  <c r="O53" i="42"/>
  <c r="Q53" i="42"/>
  <c r="S53" i="42" s="1"/>
  <c r="R53" i="42"/>
  <c r="U53" i="42"/>
  <c r="W53" i="42"/>
  <c r="Y53" i="42"/>
  <c r="AA53" i="42"/>
  <c r="AC53" i="42"/>
  <c r="AE53" i="42"/>
  <c r="AF53" i="42" s="1"/>
  <c r="AG53" i="42"/>
  <c r="AH53" i="42" s="1"/>
  <c r="AI53" i="42"/>
  <c r="AJ53" i="42" s="1"/>
  <c r="AK53" i="42"/>
  <c r="AL53" i="42"/>
  <c r="AM53" i="42"/>
  <c r="AN53" i="42"/>
  <c r="AO53" i="42"/>
  <c r="AP53" i="42"/>
  <c r="AQ53" i="42"/>
  <c r="AR53" i="42" s="1"/>
  <c r="AS53" i="42"/>
  <c r="AT53" i="42" s="1"/>
  <c r="AU53" i="42"/>
  <c r="AV53" i="42" s="1"/>
  <c r="AW53" i="42"/>
  <c r="AX53" i="42"/>
  <c r="AY53" i="42"/>
  <c r="AZ53" i="42"/>
  <c r="C54" i="42"/>
  <c r="E54" i="42"/>
  <c r="M54" i="42"/>
  <c r="O54" i="42"/>
  <c r="Q54" i="42"/>
  <c r="S54" i="42" s="1"/>
  <c r="R54" i="42"/>
  <c r="U54" i="42"/>
  <c r="W54" i="42"/>
  <c r="Y54" i="42"/>
  <c r="AA54" i="42"/>
  <c r="AC54" i="42"/>
  <c r="AE54" i="42"/>
  <c r="AF54" i="42"/>
  <c r="AG54" i="42"/>
  <c r="AH54" i="42" s="1"/>
  <c r="AI54" i="42"/>
  <c r="AJ54" i="42" s="1"/>
  <c r="AK54" i="42"/>
  <c r="AL54" i="42" s="1"/>
  <c r="AM54" i="42"/>
  <c r="AN54" i="42"/>
  <c r="AO54" i="42"/>
  <c r="AP54" i="42"/>
  <c r="AQ54" i="42"/>
  <c r="AR54" i="42"/>
  <c r="AS54" i="42"/>
  <c r="AT54" i="42" s="1"/>
  <c r="AU54" i="42"/>
  <c r="AV54" i="42" s="1"/>
  <c r="AW54" i="42"/>
  <c r="AX54" i="42" s="1"/>
  <c r="AY54" i="42"/>
  <c r="AZ54" i="42"/>
  <c r="C55" i="42"/>
  <c r="E55" i="42"/>
  <c r="M55" i="42"/>
  <c r="O55" i="42"/>
  <c r="Q55" i="42"/>
  <c r="S55" i="42" s="1"/>
  <c r="R55" i="42"/>
  <c r="U55" i="42"/>
  <c r="W55" i="42"/>
  <c r="Y55" i="42"/>
  <c r="Z55" i="42" s="1"/>
  <c r="AA55" i="42"/>
  <c r="AC55" i="42"/>
  <c r="AE55" i="42"/>
  <c r="AF55" i="42"/>
  <c r="AG55" i="42"/>
  <c r="AH55" i="42" s="1"/>
  <c r="AI55" i="42"/>
  <c r="AJ55" i="42" s="1"/>
  <c r="AK55" i="42"/>
  <c r="AL55" i="42" s="1"/>
  <c r="AM55" i="42"/>
  <c r="AN55" i="42"/>
  <c r="AO55" i="42"/>
  <c r="AP55" i="42"/>
  <c r="AQ55" i="42"/>
  <c r="AR55" i="42"/>
  <c r="AS55" i="42"/>
  <c r="AT55" i="42" s="1"/>
  <c r="AU55" i="42"/>
  <c r="AV55" i="42" s="1"/>
  <c r="AW55" i="42"/>
  <c r="AX55" i="42" s="1"/>
  <c r="AY55" i="42"/>
  <c r="AZ55" i="42"/>
  <c r="C56" i="42"/>
  <c r="E56" i="42"/>
  <c r="M56" i="42"/>
  <c r="O56" i="42"/>
  <c r="Q56" i="42"/>
  <c r="S56" i="42" s="1"/>
  <c r="R56" i="42"/>
  <c r="U56" i="42"/>
  <c r="W56" i="42"/>
  <c r="Y56" i="42"/>
  <c r="Z56" i="42" s="1"/>
  <c r="AA56" i="42"/>
  <c r="AC56" i="42"/>
  <c r="AE56" i="42"/>
  <c r="AF56" i="42" s="1"/>
  <c r="AG56" i="42"/>
  <c r="AH56" i="42"/>
  <c r="AI56" i="42"/>
  <c r="AJ56" i="42" s="1"/>
  <c r="AK56" i="42"/>
  <c r="AL56" i="42"/>
  <c r="AM56" i="42"/>
  <c r="AN56" i="42" s="1"/>
  <c r="AO56" i="42"/>
  <c r="AP56" i="42" s="1"/>
  <c r="AQ56" i="42"/>
  <c r="AR56" i="42" s="1"/>
  <c r="AS56" i="42"/>
  <c r="AT56" i="42"/>
  <c r="AU56" i="42"/>
  <c r="AV56" i="42" s="1"/>
  <c r="AW56" i="42"/>
  <c r="AX56" i="42"/>
  <c r="AY56" i="42"/>
  <c r="AZ56" i="42" s="1"/>
  <c r="C57" i="42"/>
  <c r="E57" i="42"/>
  <c r="M57" i="42"/>
  <c r="O57" i="42"/>
  <c r="Q57" i="42"/>
  <c r="R57" i="42"/>
  <c r="S57" i="42"/>
  <c r="U57" i="42"/>
  <c r="W57" i="42"/>
  <c r="Y57" i="42"/>
  <c r="AA57" i="42"/>
  <c r="AC57" i="42"/>
  <c r="AE57" i="42"/>
  <c r="AF57" i="42" s="1"/>
  <c r="AG57" i="42"/>
  <c r="AH57" i="42" s="1"/>
  <c r="AI57" i="42"/>
  <c r="AJ57" i="42"/>
  <c r="AK57" i="42"/>
  <c r="AL57" i="42" s="1"/>
  <c r="AM57" i="42"/>
  <c r="AN57" i="42"/>
  <c r="AO57" i="42"/>
  <c r="AP57" i="42" s="1"/>
  <c r="AQ57" i="42"/>
  <c r="AR57" i="42" s="1"/>
  <c r="AS57" i="42"/>
  <c r="AT57" i="42" s="1"/>
  <c r="AU57" i="42"/>
  <c r="AV57" i="42"/>
  <c r="AW57" i="42"/>
  <c r="AX57" i="42" s="1"/>
  <c r="AY57" i="42"/>
  <c r="AZ57" i="42"/>
  <c r="C58" i="42"/>
  <c r="E58" i="42"/>
  <c r="M58" i="42"/>
  <c r="O58" i="42"/>
  <c r="Q58" i="42"/>
  <c r="S58" i="42" s="1"/>
  <c r="R58" i="42"/>
  <c r="U58" i="42"/>
  <c r="W58" i="42"/>
  <c r="Y58" i="42"/>
  <c r="AA58" i="42"/>
  <c r="AC58" i="42"/>
  <c r="AD58" i="42" s="1"/>
  <c r="AE58" i="42"/>
  <c r="AF58" i="42" s="1"/>
  <c r="AG58" i="42"/>
  <c r="AH58" i="42" s="1"/>
  <c r="AI58" i="42"/>
  <c r="AJ58" i="42" s="1"/>
  <c r="AK58" i="42"/>
  <c r="AL58" i="42"/>
  <c r="AM58" i="42"/>
  <c r="AN58" i="42" s="1"/>
  <c r="AO58" i="42"/>
  <c r="AP58" i="42"/>
  <c r="AQ58" i="42"/>
  <c r="AR58" i="42" s="1"/>
  <c r="AS58" i="42"/>
  <c r="AT58" i="42" s="1"/>
  <c r="AU58" i="42"/>
  <c r="AV58" i="42" s="1"/>
  <c r="AW58" i="42"/>
  <c r="AX58" i="42"/>
  <c r="AY58" i="42"/>
  <c r="AZ58" i="42" s="1"/>
  <c r="C59" i="42"/>
  <c r="E59" i="42"/>
  <c r="M59" i="42"/>
  <c r="O59" i="42"/>
  <c r="Q59" i="42"/>
  <c r="S59" i="42" s="1"/>
  <c r="R59" i="42"/>
  <c r="U59" i="42"/>
  <c r="W59" i="42"/>
  <c r="Y59" i="42"/>
  <c r="AA59" i="42"/>
  <c r="AC59" i="42"/>
  <c r="AE59" i="42"/>
  <c r="AF59" i="42"/>
  <c r="AG59" i="42"/>
  <c r="AH59" i="42" s="1"/>
  <c r="AI59" i="42"/>
  <c r="AJ59" i="42" s="1"/>
  <c r="AK59" i="42"/>
  <c r="AL59" i="42" s="1"/>
  <c r="AM59" i="42"/>
  <c r="AN59" i="42"/>
  <c r="AO59" i="42"/>
  <c r="AP59" i="42" s="1"/>
  <c r="AQ59" i="42"/>
  <c r="AR59" i="42"/>
  <c r="AS59" i="42"/>
  <c r="AT59" i="42" s="1"/>
  <c r="AU59" i="42"/>
  <c r="AV59" i="42" s="1"/>
  <c r="AW59" i="42"/>
  <c r="AX59" i="42" s="1"/>
  <c r="AY59" i="42"/>
  <c r="AZ59" i="42"/>
  <c r="C60" i="42"/>
  <c r="E60" i="42"/>
  <c r="M60" i="42"/>
  <c r="O60" i="42"/>
  <c r="Q60" i="42"/>
  <c r="R60" i="42"/>
  <c r="S60" i="42"/>
  <c r="U60" i="42"/>
  <c r="W60" i="42"/>
  <c r="Y60" i="42"/>
  <c r="AA60" i="42"/>
  <c r="AC60" i="42"/>
  <c r="AE60" i="42"/>
  <c r="AF60" i="42"/>
  <c r="AG60" i="42"/>
  <c r="AH60" i="42" s="1"/>
  <c r="AI60" i="42"/>
  <c r="AJ60" i="42" s="1"/>
  <c r="AK60" i="42"/>
  <c r="AL60" i="42" s="1"/>
  <c r="AM60" i="42"/>
  <c r="AN60" i="42"/>
  <c r="AO60" i="42"/>
  <c r="AP60" i="42" s="1"/>
  <c r="AQ60" i="42"/>
  <c r="AR60" i="42"/>
  <c r="AS60" i="42"/>
  <c r="AT60" i="42" s="1"/>
  <c r="AU60" i="42"/>
  <c r="AV60" i="42" s="1"/>
  <c r="AW60" i="42"/>
  <c r="AX60" i="42" s="1"/>
  <c r="AY60" i="42"/>
  <c r="AZ60" i="42"/>
  <c r="C61" i="42"/>
  <c r="E61" i="42"/>
  <c r="M61" i="42"/>
  <c r="O61" i="42"/>
  <c r="Q61" i="42"/>
  <c r="S61" i="42" s="1"/>
  <c r="R61" i="42"/>
  <c r="U61" i="42"/>
  <c r="W61" i="42"/>
  <c r="Y61" i="42"/>
  <c r="AA61" i="42"/>
  <c r="AB61" i="42" s="1"/>
  <c r="AC61" i="42"/>
  <c r="AE61" i="42"/>
  <c r="AF61" i="42"/>
  <c r="AG61" i="42"/>
  <c r="AH61" i="42" s="1"/>
  <c r="AI61" i="42"/>
  <c r="AJ61" i="42" s="1"/>
  <c r="AK61" i="42"/>
  <c r="AL61" i="42" s="1"/>
  <c r="AM61" i="42"/>
  <c r="AN61" i="42"/>
  <c r="AO61" i="42"/>
  <c r="AP61" i="42" s="1"/>
  <c r="AQ61" i="42"/>
  <c r="AR61" i="42"/>
  <c r="AS61" i="42"/>
  <c r="AT61" i="42" s="1"/>
  <c r="AU61" i="42"/>
  <c r="AV61" i="42" s="1"/>
  <c r="AW61" i="42"/>
  <c r="AX61" i="42" s="1"/>
  <c r="AY61" i="42"/>
  <c r="AZ61" i="42"/>
  <c r="C62" i="42"/>
  <c r="E62" i="42"/>
  <c r="M62" i="42"/>
  <c r="O62" i="42"/>
  <c r="Q62" i="42"/>
  <c r="S62" i="42" s="1"/>
  <c r="R62" i="42"/>
  <c r="U62" i="42"/>
  <c r="W62" i="42"/>
  <c r="Y62" i="42"/>
  <c r="AA62" i="42"/>
  <c r="AB62" i="42" s="1"/>
  <c r="AC62" i="42"/>
  <c r="AE62" i="42"/>
  <c r="AF62" i="42"/>
  <c r="AG62" i="42"/>
  <c r="AH62" i="42" s="1"/>
  <c r="AI62" i="42"/>
  <c r="AJ62" i="42" s="1"/>
  <c r="AK62" i="42"/>
  <c r="AL62" i="42" s="1"/>
  <c r="AM62" i="42"/>
  <c r="AN62" i="42"/>
  <c r="AO62" i="42"/>
  <c r="AP62" i="42" s="1"/>
  <c r="AQ62" i="42"/>
  <c r="AR62" i="42"/>
  <c r="AS62" i="42"/>
  <c r="AT62" i="42" s="1"/>
  <c r="AU62" i="42"/>
  <c r="AV62" i="42" s="1"/>
  <c r="AW62" i="42"/>
  <c r="AX62" i="42" s="1"/>
  <c r="AY62" i="42"/>
  <c r="AZ62" i="42"/>
  <c r="C63" i="42"/>
  <c r="E63" i="42"/>
  <c r="L63" i="42"/>
  <c r="N63" i="42"/>
  <c r="P63" i="42" s="1"/>
  <c r="M63" i="42"/>
  <c r="O63" i="42"/>
  <c r="Q63" i="42"/>
  <c r="S63" i="42"/>
  <c r="R63" i="42"/>
  <c r="U63" i="42"/>
  <c r="V63" i="42"/>
  <c r="W63" i="42"/>
  <c r="X63" i="42" s="1"/>
  <c r="Y63" i="42"/>
  <c r="Z63" i="42"/>
  <c r="AA63" i="42"/>
  <c r="AB63" i="42" s="1"/>
  <c r="AC63" i="42"/>
  <c r="AD63" i="42" s="1"/>
  <c r="AE63" i="42"/>
  <c r="AF63" i="42" s="1"/>
  <c r="AG63" i="42"/>
  <c r="AH63" i="42"/>
  <c r="AI63" i="42"/>
  <c r="AJ63" i="42" s="1"/>
  <c r="AK63" i="42"/>
  <c r="AL63" i="42"/>
  <c r="AM63" i="42"/>
  <c r="AN63" i="42" s="1"/>
  <c r="AO63" i="42"/>
  <c r="AP63" i="42" s="1"/>
  <c r="AQ63" i="42"/>
  <c r="AR63" i="42" s="1"/>
  <c r="AS63" i="42"/>
  <c r="AT63" i="42"/>
  <c r="AU63" i="42"/>
  <c r="AV63" i="42" s="1"/>
  <c r="AW63" i="42"/>
  <c r="AX63" i="42"/>
  <c r="AY63" i="42"/>
  <c r="AZ63" i="42" s="1"/>
  <c r="BC63" i="42"/>
  <c r="C64" i="42"/>
  <c r="E64" i="42"/>
  <c r="L64" i="42"/>
  <c r="M64" i="42"/>
  <c r="N64" i="42"/>
  <c r="O64" i="42"/>
  <c r="Q64" i="42"/>
  <c r="R64" i="42"/>
  <c r="S64" i="42"/>
  <c r="U64" i="42"/>
  <c r="V64" i="42" s="1"/>
  <c r="W64" i="42"/>
  <c r="X64" i="42" s="1"/>
  <c r="Y64" i="42"/>
  <c r="Z64" i="42" s="1"/>
  <c r="AA64" i="42"/>
  <c r="AB64" i="42"/>
  <c r="AC64" i="42"/>
  <c r="AD64" i="42" s="1"/>
  <c r="AE64" i="42"/>
  <c r="AF64" i="42"/>
  <c r="AG64" i="42"/>
  <c r="AH64" i="42" s="1"/>
  <c r="AI64" i="42"/>
  <c r="AJ64" i="42" s="1"/>
  <c r="AK64" i="42"/>
  <c r="AL64" i="42" s="1"/>
  <c r="AM64" i="42"/>
  <c r="AN64" i="42"/>
  <c r="AO64" i="42"/>
  <c r="AP64" i="42" s="1"/>
  <c r="AQ64" i="42"/>
  <c r="AR64" i="42"/>
  <c r="AS64" i="42"/>
  <c r="AT64" i="42" s="1"/>
  <c r="AU64" i="42"/>
  <c r="AV64" i="42" s="1"/>
  <c r="AW64" i="42"/>
  <c r="AX64" i="42" s="1"/>
  <c r="AY64" i="42"/>
  <c r="AZ64" i="42"/>
  <c r="BC64" i="42"/>
  <c r="C65" i="42"/>
  <c r="E65" i="42"/>
  <c r="L65" i="42"/>
  <c r="N65" i="42" s="1"/>
  <c r="M65" i="42"/>
  <c r="O65" i="42"/>
  <c r="P65" i="42" s="1"/>
  <c r="Q65" i="42"/>
  <c r="S65" i="42" s="1"/>
  <c r="R65" i="42"/>
  <c r="U65" i="42"/>
  <c r="V65" i="42" s="1"/>
  <c r="W65" i="42"/>
  <c r="X65" i="42" s="1"/>
  <c r="Y65" i="42"/>
  <c r="Z65" i="42" s="1"/>
  <c r="AA65" i="42"/>
  <c r="AB65" i="42"/>
  <c r="AC65" i="42"/>
  <c r="AD65" i="42"/>
  <c r="AE65" i="42"/>
  <c r="AF65" i="42"/>
  <c r="AG65" i="42"/>
  <c r="AH65" i="42" s="1"/>
  <c r="AI65" i="42"/>
  <c r="AJ65" i="42" s="1"/>
  <c r="AK65" i="42"/>
  <c r="AL65" i="42" s="1"/>
  <c r="AM65" i="42"/>
  <c r="AN65" i="42"/>
  <c r="AO65" i="42"/>
  <c r="AP65" i="42"/>
  <c r="AQ65" i="42"/>
  <c r="AR65" i="42"/>
  <c r="AS65" i="42"/>
  <c r="AT65" i="42" s="1"/>
  <c r="AU65" i="42"/>
  <c r="AV65" i="42" s="1"/>
  <c r="AW65" i="42"/>
  <c r="AX65" i="42" s="1"/>
  <c r="AY65" i="42"/>
  <c r="AZ65" i="42"/>
  <c r="BC65" i="42"/>
  <c r="C66" i="42"/>
  <c r="E66" i="42"/>
  <c r="L66" i="42"/>
  <c r="N66" i="42"/>
  <c r="M66" i="42"/>
  <c r="O66" i="42"/>
  <c r="P66" i="42" s="1"/>
  <c r="Q66" i="42"/>
  <c r="S66" i="42" s="1"/>
  <c r="R66" i="42"/>
  <c r="U66" i="42"/>
  <c r="V66" i="42" s="1"/>
  <c r="W66" i="42"/>
  <c r="X66" i="42" s="1"/>
  <c r="Y66" i="42"/>
  <c r="Z66" i="42"/>
  <c r="AA66" i="42"/>
  <c r="AB66" i="42" s="1"/>
  <c r="AC66" i="42"/>
  <c r="AD66" i="42"/>
  <c r="AE66" i="42"/>
  <c r="AF66" i="42" s="1"/>
  <c r="AG66" i="42"/>
  <c r="AH66" i="42" s="1"/>
  <c r="AI66" i="42"/>
  <c r="AJ66" i="42" s="1"/>
  <c r="AK66" i="42"/>
  <c r="AL66" i="42"/>
  <c r="AM66" i="42"/>
  <c r="AN66" i="42" s="1"/>
  <c r="AO66" i="42"/>
  <c r="AP66" i="42"/>
  <c r="AQ66" i="42"/>
  <c r="AR66" i="42" s="1"/>
  <c r="AS66" i="42"/>
  <c r="AT66" i="42" s="1"/>
  <c r="AU66" i="42"/>
  <c r="AV66" i="42" s="1"/>
  <c r="AW66" i="42"/>
  <c r="AX66" i="42"/>
  <c r="AY66" i="42"/>
  <c r="AZ66" i="42" s="1"/>
  <c r="BC66" i="42"/>
  <c r="C67" i="42"/>
  <c r="E67" i="42"/>
  <c r="L67" i="42"/>
  <c r="N67" i="42"/>
  <c r="M67" i="42"/>
  <c r="O67" i="42"/>
  <c r="Q67" i="42"/>
  <c r="S67" i="42"/>
  <c r="R67" i="42"/>
  <c r="U67" i="42"/>
  <c r="V67" i="42" s="1"/>
  <c r="W67" i="42"/>
  <c r="X67" i="42"/>
  <c r="Y67" i="42"/>
  <c r="Z67" i="42" s="1"/>
  <c r="AA67" i="42"/>
  <c r="AB67" i="42" s="1"/>
  <c r="AC67" i="42"/>
  <c r="AD67" i="42" s="1"/>
  <c r="AE67" i="42"/>
  <c r="AF67" i="42"/>
  <c r="AG67" i="42"/>
  <c r="AH67" i="42" s="1"/>
  <c r="AI67" i="42"/>
  <c r="AJ67" i="42"/>
  <c r="AK67" i="42"/>
  <c r="AL67" i="42" s="1"/>
  <c r="AM67" i="42"/>
  <c r="AN67" i="42" s="1"/>
  <c r="AO67" i="42"/>
  <c r="AP67" i="42" s="1"/>
  <c r="AQ67" i="42"/>
  <c r="AR67" i="42"/>
  <c r="AS67" i="42"/>
  <c r="AT67" i="42" s="1"/>
  <c r="AU67" i="42"/>
  <c r="AV67" i="42"/>
  <c r="AW67" i="42"/>
  <c r="AX67" i="42" s="1"/>
  <c r="AY67" i="42"/>
  <c r="AZ67" i="42" s="1"/>
  <c r="BC67" i="42"/>
  <c r="C68" i="42"/>
  <c r="E68" i="42"/>
  <c r="L68" i="42"/>
  <c r="N68" i="42" s="1"/>
  <c r="M68" i="42"/>
  <c r="O68" i="42"/>
  <c r="P68" i="42"/>
  <c r="Q68" i="42"/>
  <c r="S68" i="42" s="1"/>
  <c r="R68" i="42"/>
  <c r="U68" i="42"/>
  <c r="V68" i="42"/>
  <c r="W68" i="42"/>
  <c r="X68" i="42"/>
  <c r="Y68" i="42"/>
  <c r="Z68" i="42" s="1"/>
  <c r="AA68" i="42"/>
  <c r="AB68" i="42" s="1"/>
  <c r="AC68" i="42"/>
  <c r="AD68" i="42" s="1"/>
  <c r="AE68" i="42"/>
  <c r="AF68" i="42"/>
  <c r="AG68" i="42"/>
  <c r="AH68" i="42"/>
  <c r="AI68" i="42"/>
  <c r="AJ68" i="42"/>
  <c r="AK68" i="42"/>
  <c r="AL68" i="42" s="1"/>
  <c r="AM68" i="42"/>
  <c r="AN68" i="42" s="1"/>
  <c r="AO68" i="42"/>
  <c r="AP68" i="42" s="1"/>
  <c r="AQ68" i="42"/>
  <c r="AR68" i="42"/>
  <c r="AS68" i="42"/>
  <c r="AT68" i="42"/>
  <c r="AU68" i="42"/>
  <c r="AV68" i="42"/>
  <c r="AW68" i="42"/>
  <c r="AX68" i="42" s="1"/>
  <c r="AY68" i="42"/>
  <c r="AZ68" i="42" s="1"/>
  <c r="BC68" i="42"/>
  <c r="C69" i="42"/>
  <c r="E69" i="42"/>
  <c r="L69" i="42"/>
  <c r="N69" i="42" s="1"/>
  <c r="M69" i="42"/>
  <c r="O69" i="42"/>
  <c r="Q69" i="42"/>
  <c r="R69" i="42"/>
  <c r="S69" i="42"/>
  <c r="U69" i="42"/>
  <c r="V69" i="42" s="1"/>
  <c r="W69" i="42"/>
  <c r="X69" i="42" s="1"/>
  <c r="Y69" i="42"/>
  <c r="Z69" i="42"/>
  <c r="AA69" i="42"/>
  <c r="AB69" i="42"/>
  <c r="AC69" i="42"/>
  <c r="AD69" i="42"/>
  <c r="AE69" i="42"/>
  <c r="AF69" i="42" s="1"/>
  <c r="AG69" i="42"/>
  <c r="AH69" i="42" s="1"/>
  <c r="AI69" i="42"/>
  <c r="AJ69" i="42" s="1"/>
  <c r="AK69" i="42"/>
  <c r="AL69" i="42"/>
  <c r="AM69" i="42"/>
  <c r="AN69" i="42"/>
  <c r="AO69" i="42"/>
  <c r="AP69" i="42"/>
  <c r="AQ69" i="42"/>
  <c r="AR69" i="42" s="1"/>
  <c r="AS69" i="42"/>
  <c r="AT69" i="42" s="1"/>
  <c r="AU69" i="42"/>
  <c r="AV69" i="42" s="1"/>
  <c r="AW69" i="42"/>
  <c r="AX69" i="42"/>
  <c r="AY69" i="42"/>
  <c r="AZ69" i="42"/>
  <c r="BC69" i="42"/>
  <c r="C70" i="42"/>
  <c r="E70" i="42"/>
  <c r="L70" i="42"/>
  <c r="M70" i="42"/>
  <c r="O70" i="42"/>
  <c r="Q70" i="42"/>
  <c r="S70" i="42"/>
  <c r="R70" i="42"/>
  <c r="U70" i="42"/>
  <c r="V70" i="42" s="1"/>
  <c r="W70" i="42"/>
  <c r="X70" i="42"/>
  <c r="Y70" i="42"/>
  <c r="Z70" i="42" s="1"/>
  <c r="AA70" i="42"/>
  <c r="AB70" i="42"/>
  <c r="AC70" i="42"/>
  <c r="AD70" i="42" s="1"/>
  <c r="AE70" i="42"/>
  <c r="AF70" i="42" s="1"/>
  <c r="AG70" i="42"/>
  <c r="AH70" i="42" s="1"/>
  <c r="AI70" i="42"/>
  <c r="AJ70" i="42"/>
  <c r="AK70" i="42"/>
  <c r="AL70" i="42" s="1"/>
  <c r="AM70" i="42"/>
  <c r="AN70" i="42"/>
  <c r="AO70" i="42"/>
  <c r="AP70" i="42" s="1"/>
  <c r="AQ70" i="42"/>
  <c r="AR70" i="42" s="1"/>
  <c r="AS70" i="42"/>
  <c r="AT70" i="42" s="1"/>
  <c r="AU70" i="42"/>
  <c r="AV70" i="42"/>
  <c r="AW70" i="42"/>
  <c r="AX70" i="42" s="1"/>
  <c r="AY70" i="42"/>
  <c r="AZ70" i="42"/>
  <c r="BC70" i="42"/>
  <c r="C71" i="42"/>
  <c r="E71" i="42"/>
  <c r="L71" i="42"/>
  <c r="N71" i="42" s="1"/>
  <c r="M71" i="42"/>
  <c r="O71" i="42"/>
  <c r="P71" i="42" s="1"/>
  <c r="Q71" i="42"/>
  <c r="S71" i="42" s="1"/>
  <c r="R71" i="42"/>
  <c r="U71" i="42"/>
  <c r="V71" i="42" s="1"/>
  <c r="W71" i="42"/>
  <c r="X71" i="42"/>
  <c r="Y71" i="42"/>
  <c r="Z71" i="42"/>
  <c r="AA71" i="42"/>
  <c r="AB71" i="42"/>
  <c r="AC71" i="42"/>
  <c r="AD71" i="42" s="1"/>
  <c r="AE71" i="42"/>
  <c r="AF71" i="42" s="1"/>
  <c r="AG71" i="42"/>
  <c r="AH71" i="42" s="1"/>
  <c r="AI71" i="42"/>
  <c r="AJ71" i="42"/>
  <c r="AK71" i="42"/>
  <c r="AL71" i="42"/>
  <c r="AM71" i="42"/>
  <c r="AN71" i="42"/>
  <c r="AO71" i="42"/>
  <c r="AP71" i="42" s="1"/>
  <c r="AQ71" i="42"/>
  <c r="AR71" i="42" s="1"/>
  <c r="AS71" i="42"/>
  <c r="AT71" i="42" s="1"/>
  <c r="AU71" i="42"/>
  <c r="AV71" i="42"/>
  <c r="AW71" i="42"/>
  <c r="AX71" i="42"/>
  <c r="AY71" i="42"/>
  <c r="AZ71" i="42"/>
  <c r="BC71" i="42"/>
  <c r="C72" i="42"/>
  <c r="E72" i="42"/>
  <c r="L72" i="42"/>
  <c r="M72" i="42"/>
  <c r="O72" i="42"/>
  <c r="Q72" i="42"/>
  <c r="S72" i="42" s="1"/>
  <c r="R72" i="42"/>
  <c r="U72" i="42"/>
  <c r="V72" i="42"/>
  <c r="W72" i="42"/>
  <c r="X72" i="42" s="1"/>
  <c r="Y72" i="42"/>
  <c r="Z72" i="42"/>
  <c r="AA72" i="42"/>
  <c r="AB72" i="42" s="1"/>
  <c r="AC72" i="42"/>
  <c r="AD72" i="42" s="1"/>
  <c r="AE72" i="42"/>
  <c r="AF72" i="42" s="1"/>
  <c r="AG72" i="42"/>
  <c r="AH72" i="42"/>
  <c r="AI72" i="42"/>
  <c r="AJ72" i="42" s="1"/>
  <c r="AK72" i="42"/>
  <c r="AL72" i="42"/>
  <c r="AM72" i="42"/>
  <c r="AN72" i="42" s="1"/>
  <c r="AO72" i="42"/>
  <c r="AP72" i="42" s="1"/>
  <c r="AQ72" i="42"/>
  <c r="AR72" i="42" s="1"/>
  <c r="AS72" i="42"/>
  <c r="AT72" i="42"/>
  <c r="AU72" i="42"/>
  <c r="AV72" i="42" s="1"/>
  <c r="AW72" i="42"/>
  <c r="AX72" i="42"/>
  <c r="AY72" i="42"/>
  <c r="AZ72" i="42" s="1"/>
  <c r="BC72" i="42"/>
  <c r="C73" i="42"/>
  <c r="E73" i="42"/>
  <c r="L73" i="42"/>
  <c r="M73" i="42"/>
  <c r="N73" i="42" s="1"/>
  <c r="O73" i="42"/>
  <c r="Q73" i="42"/>
  <c r="S73" i="42"/>
  <c r="R73" i="42"/>
  <c r="U73" i="42"/>
  <c r="V73" i="42"/>
  <c r="W73" i="42"/>
  <c r="X73" i="42"/>
  <c r="Y73" i="42"/>
  <c r="Z73" i="42"/>
  <c r="AA73" i="42"/>
  <c r="AB73" i="42" s="1"/>
  <c r="AC73" i="42"/>
  <c r="AD73" i="42" s="1"/>
  <c r="AE73" i="42"/>
  <c r="AF73" i="42" s="1"/>
  <c r="AG73" i="42"/>
  <c r="AH73" i="42"/>
  <c r="AI73" i="42"/>
  <c r="AJ73" i="42"/>
  <c r="AK73" i="42"/>
  <c r="AL73" i="42"/>
  <c r="AM73" i="42"/>
  <c r="AN73" i="42" s="1"/>
  <c r="AO73" i="42"/>
  <c r="AP73" i="42" s="1"/>
  <c r="AQ73" i="42"/>
  <c r="AR73" i="42" s="1"/>
  <c r="AS73" i="42"/>
  <c r="AT73" i="42"/>
  <c r="AU73" i="42"/>
  <c r="AV73" i="42"/>
  <c r="AW73" i="42"/>
  <c r="AX73" i="42"/>
  <c r="AY73" i="42"/>
  <c r="AZ73" i="42" s="1"/>
  <c r="BC73" i="42"/>
  <c r="C74" i="42"/>
  <c r="E74" i="42"/>
  <c r="L74" i="42"/>
  <c r="N74" i="42" s="1"/>
  <c r="P74" i="42" s="1"/>
  <c r="M74" i="42"/>
  <c r="O74" i="42"/>
  <c r="Q74" i="42"/>
  <c r="S74" i="42"/>
  <c r="R74" i="42"/>
  <c r="U74" i="42"/>
  <c r="V74" i="42" s="1"/>
  <c r="W74" i="42"/>
  <c r="X74" i="42"/>
  <c r="Y74" i="42"/>
  <c r="Z74" i="42" s="1"/>
  <c r="AA74" i="42"/>
  <c r="AB74" i="42" s="1"/>
  <c r="AC74" i="42"/>
  <c r="AD74" i="42" s="1"/>
  <c r="AE74" i="42"/>
  <c r="AF74" i="42"/>
  <c r="AG74" i="42"/>
  <c r="AH74" i="42" s="1"/>
  <c r="AI74" i="42"/>
  <c r="AJ74" i="42"/>
  <c r="AK74" i="42"/>
  <c r="AL74" i="42" s="1"/>
  <c r="AM74" i="42"/>
  <c r="AN74" i="42" s="1"/>
  <c r="AO74" i="42"/>
  <c r="AP74" i="42" s="1"/>
  <c r="AQ74" i="42"/>
  <c r="AR74" i="42"/>
  <c r="AS74" i="42"/>
  <c r="AT74" i="42" s="1"/>
  <c r="AU74" i="42"/>
  <c r="AV74" i="42"/>
  <c r="AW74" i="42"/>
  <c r="AX74" i="42" s="1"/>
  <c r="AY74" i="42"/>
  <c r="AZ74" i="42" s="1"/>
  <c r="BC74" i="42"/>
  <c r="C75" i="42"/>
  <c r="E75" i="42"/>
  <c r="L75" i="42"/>
  <c r="M75" i="42"/>
  <c r="O75" i="42"/>
  <c r="Q75" i="42"/>
  <c r="S75" i="42"/>
  <c r="R75" i="42"/>
  <c r="U75" i="42"/>
  <c r="V75" i="42"/>
  <c r="W75" i="42"/>
  <c r="X75" i="42"/>
  <c r="Y75" i="42"/>
  <c r="Z75" i="42"/>
  <c r="AA75" i="42"/>
  <c r="AB75" i="42" s="1"/>
  <c r="AC75" i="42"/>
  <c r="AD75" i="42" s="1"/>
  <c r="AE75" i="42"/>
  <c r="AF75" i="42" s="1"/>
  <c r="AG75" i="42"/>
  <c r="AH75" i="42"/>
  <c r="AI75" i="42"/>
  <c r="AJ75" i="42"/>
  <c r="AK75" i="42"/>
  <c r="AL75" i="42"/>
  <c r="AM75" i="42"/>
  <c r="AN75" i="42" s="1"/>
  <c r="AO75" i="42"/>
  <c r="AP75" i="42" s="1"/>
  <c r="AQ75" i="42"/>
  <c r="AR75" i="42" s="1"/>
  <c r="AS75" i="42"/>
  <c r="AT75" i="42"/>
  <c r="AU75" i="42"/>
  <c r="AV75" i="42"/>
  <c r="AW75" i="42"/>
  <c r="AX75" i="42"/>
  <c r="AY75" i="42"/>
  <c r="AZ75" i="42" s="1"/>
  <c r="BC75" i="42"/>
  <c r="C76" i="42"/>
  <c r="E76" i="42"/>
  <c r="L76" i="42"/>
  <c r="M76" i="42"/>
  <c r="N76" i="42"/>
  <c r="P76" i="42" s="1"/>
  <c r="O76" i="42"/>
  <c r="Q76" i="42"/>
  <c r="S76" i="42"/>
  <c r="R76" i="42"/>
  <c r="U76" i="42"/>
  <c r="V76" i="42" s="1"/>
  <c r="W76" i="42"/>
  <c r="X76" i="42"/>
  <c r="Y76" i="42"/>
  <c r="Z76" i="42" s="1"/>
  <c r="AA76" i="42"/>
  <c r="AB76" i="42" s="1"/>
  <c r="AC76" i="42"/>
  <c r="AD76" i="42" s="1"/>
  <c r="AE76" i="42"/>
  <c r="AF76" i="42"/>
  <c r="AG76" i="42"/>
  <c r="AH76" i="42" s="1"/>
  <c r="AI76" i="42"/>
  <c r="AJ76" i="42"/>
  <c r="AK76" i="42"/>
  <c r="AL76" i="42" s="1"/>
  <c r="AM76" i="42"/>
  <c r="AN76" i="42" s="1"/>
  <c r="AO76" i="42"/>
  <c r="AP76" i="42" s="1"/>
  <c r="AQ76" i="42"/>
  <c r="AR76" i="42"/>
  <c r="AS76" i="42"/>
  <c r="AT76" i="42" s="1"/>
  <c r="AU76" i="42"/>
  <c r="AV76" i="42"/>
  <c r="AW76" i="42"/>
  <c r="AX76" i="42" s="1"/>
  <c r="AY76" i="42"/>
  <c r="AZ76" i="42" s="1"/>
  <c r="BC76" i="42"/>
  <c r="F77" i="42"/>
  <c r="AW78" i="42"/>
  <c r="AX78" i="42"/>
  <c r="AY78" i="42"/>
  <c r="AZ78" i="42" s="1"/>
  <c r="D8" i="40"/>
  <c r="H8" i="40"/>
  <c r="AD8" i="40"/>
  <c r="E9" i="40"/>
  <c r="F9" i="40"/>
  <c r="G9" i="40"/>
  <c r="H9" i="40"/>
  <c r="I9" i="40"/>
  <c r="J9" i="40"/>
  <c r="E10" i="40"/>
  <c r="AM16" i="40" s="1"/>
  <c r="F10" i="40"/>
  <c r="G10" i="40"/>
  <c r="Z61" i="3" s="1"/>
  <c r="Z17" i="42"/>
  <c r="H10" i="40"/>
  <c r="AB50" i="3" s="1"/>
  <c r="I10" i="40"/>
  <c r="AD61" i="3" s="1"/>
  <c r="B11" i="40"/>
  <c r="C11" i="40"/>
  <c r="F11" i="40"/>
  <c r="G11" i="40"/>
  <c r="H11" i="40"/>
  <c r="I11" i="40"/>
  <c r="J11" i="40"/>
  <c r="AE11" i="40"/>
  <c r="AG11" i="40"/>
  <c r="AH11" i="40"/>
  <c r="AI11" i="40"/>
  <c r="B12" i="40"/>
  <c r="C12" i="40"/>
  <c r="AE12" i="40"/>
  <c r="AI12" i="40"/>
  <c r="AH12" i="40" s="1"/>
  <c r="B13" i="40"/>
  <c r="C13" i="40"/>
  <c r="AE13" i="40"/>
  <c r="AG13" i="40"/>
  <c r="AI13" i="40"/>
  <c r="AH13" i="40" s="1"/>
  <c r="B14" i="40"/>
  <c r="C14" i="40"/>
  <c r="AE14" i="40"/>
  <c r="AI14" i="40"/>
  <c r="AH14" i="40" s="1"/>
  <c r="B15" i="40"/>
  <c r="C15" i="40"/>
  <c r="AE15" i="40"/>
  <c r="AG15" i="40"/>
  <c r="AI15" i="40"/>
  <c r="AH15" i="40" s="1"/>
  <c r="B16" i="40"/>
  <c r="C16" i="40"/>
  <c r="AE16" i="40"/>
  <c r="AG16" i="40"/>
  <c r="AI16" i="40"/>
  <c r="AH16" i="40" s="1"/>
  <c r="B17" i="40"/>
  <c r="C17" i="40"/>
  <c r="AE17" i="40"/>
  <c r="AG17" i="40"/>
  <c r="AI17" i="40"/>
  <c r="AH17" i="40" s="1"/>
  <c r="B18" i="40"/>
  <c r="C18" i="40"/>
  <c r="AM18" i="40"/>
  <c r="AE18" i="40"/>
  <c r="AH18" i="40"/>
  <c r="AI18" i="40"/>
  <c r="B19" i="40"/>
  <c r="C19" i="40"/>
  <c r="AE19" i="40"/>
  <c r="AG19" i="40"/>
  <c r="AI19" i="40"/>
  <c r="AH19" i="40" s="1"/>
  <c r="B20" i="40"/>
  <c r="C20" i="40"/>
  <c r="AM20" i="40"/>
  <c r="AE20" i="40"/>
  <c r="AI20" i="40"/>
  <c r="AH20" i="40" s="1"/>
  <c r="B21" i="40"/>
  <c r="C21" i="40"/>
  <c r="AE21" i="40"/>
  <c r="AG21" i="40"/>
  <c r="AH21" i="40"/>
  <c r="AI21" i="40"/>
  <c r="B22" i="40"/>
  <c r="C22" i="40"/>
  <c r="AE22" i="40"/>
  <c r="AI22" i="40"/>
  <c r="AH22" i="40" s="1"/>
  <c r="B23" i="40"/>
  <c r="C23" i="40"/>
  <c r="AE23" i="40"/>
  <c r="AG23" i="40"/>
  <c r="AI23" i="40"/>
  <c r="AH23" i="40"/>
  <c r="B24" i="40"/>
  <c r="C24" i="40"/>
  <c r="AM24" i="40"/>
  <c r="AK24" i="40"/>
  <c r="AJ24" i="40" s="1"/>
  <c r="H30" i="3" s="1"/>
  <c r="AE24" i="40"/>
  <c r="AH24" i="40"/>
  <c r="AI24" i="40"/>
  <c r="B25" i="40"/>
  <c r="C25" i="40"/>
  <c r="AM25" i="40"/>
  <c r="AE25" i="40"/>
  <c r="AG25" i="40"/>
  <c r="AI25" i="40"/>
  <c r="AH25" i="40" s="1"/>
  <c r="B26" i="40"/>
  <c r="C26" i="40"/>
  <c r="AM26" i="40"/>
  <c r="AE26" i="40"/>
  <c r="AG26" i="40"/>
  <c r="AH26" i="40"/>
  <c r="AI26" i="40"/>
  <c r="AL26" i="40"/>
  <c r="AK26" i="40"/>
  <c r="AJ26" i="40"/>
  <c r="H32" i="3"/>
  <c r="B27" i="40"/>
  <c r="C27" i="40"/>
  <c r="AE27" i="40"/>
  <c r="AG27" i="40"/>
  <c r="AH27" i="40"/>
  <c r="AI27" i="40"/>
  <c r="B28" i="40"/>
  <c r="C28" i="40"/>
  <c r="AE28" i="40"/>
  <c r="AI28" i="40"/>
  <c r="AH28" i="40"/>
  <c r="B29" i="40"/>
  <c r="C29" i="40"/>
  <c r="AL29" i="40"/>
  <c r="AK29" i="40"/>
  <c r="AJ29" i="40" s="1"/>
  <c r="H35" i="3" s="1"/>
  <c r="AE29" i="40"/>
  <c r="AG29" i="40"/>
  <c r="AI29" i="40"/>
  <c r="AH29" i="40" s="1"/>
  <c r="B30" i="40"/>
  <c r="C30" i="40"/>
  <c r="AE30" i="40"/>
  <c r="AI30" i="40"/>
  <c r="AH30" i="40"/>
  <c r="B31" i="40"/>
  <c r="C31" i="40"/>
  <c r="AE31" i="40"/>
  <c r="AG31" i="40"/>
  <c r="AH31" i="40"/>
  <c r="AI31" i="40"/>
  <c r="B32" i="40"/>
  <c r="C32" i="40"/>
  <c r="AE32" i="40"/>
  <c r="AI32" i="40"/>
  <c r="AH32" i="40" s="1"/>
  <c r="B33" i="40"/>
  <c r="C33" i="40"/>
  <c r="AL33" i="40"/>
  <c r="AE33" i="40"/>
  <c r="AG33" i="40"/>
  <c r="AI33" i="40"/>
  <c r="AH33" i="40"/>
  <c r="B34" i="40"/>
  <c r="C34" i="40"/>
  <c r="AK34" i="40"/>
  <c r="AJ34" i="40"/>
  <c r="H40" i="3" s="1"/>
  <c r="AE34" i="40"/>
  <c r="AH34" i="40"/>
  <c r="AI34" i="40"/>
  <c r="B35" i="40"/>
  <c r="C35" i="40"/>
  <c r="AE35" i="40"/>
  <c r="AG35" i="40"/>
  <c r="AI35" i="40"/>
  <c r="AH35" i="40" s="1"/>
  <c r="B36" i="40"/>
  <c r="C36" i="40"/>
  <c r="AE36" i="40"/>
  <c r="AI36" i="40"/>
  <c r="AH36" i="40"/>
  <c r="B37" i="40"/>
  <c r="C37" i="40"/>
  <c r="AM37" i="40"/>
  <c r="AL37" i="40"/>
  <c r="AE37" i="40"/>
  <c r="AG37" i="40"/>
  <c r="AI37" i="40"/>
  <c r="AH37" i="40" s="1"/>
  <c r="B38" i="40"/>
  <c r="C38" i="40"/>
  <c r="AE38" i="40"/>
  <c r="AI38" i="40"/>
  <c r="AH38" i="40" s="1"/>
  <c r="B39" i="40"/>
  <c r="C39" i="40"/>
  <c r="AE39" i="40"/>
  <c r="AG39" i="40"/>
  <c r="AH39" i="40"/>
  <c r="AI39" i="40"/>
  <c r="B40" i="40"/>
  <c r="C40" i="40"/>
  <c r="AE40" i="40"/>
  <c r="AI40" i="40"/>
  <c r="AH40" i="40" s="1"/>
  <c r="A42" i="40"/>
  <c r="AD43" i="40"/>
  <c r="B45" i="40"/>
  <c r="C45" i="40"/>
  <c r="E45" i="40"/>
  <c r="F45" i="40"/>
  <c r="G45" i="40"/>
  <c r="H45" i="40"/>
  <c r="I45" i="40"/>
  <c r="J45" i="40"/>
  <c r="AE45" i="40"/>
  <c r="AG45" i="40"/>
  <c r="AI45" i="40"/>
  <c r="AH45" i="40" s="1"/>
  <c r="B46" i="40"/>
  <c r="C46" i="40"/>
  <c r="AM46" i="40"/>
  <c r="AE46" i="40"/>
  <c r="AG46" i="40"/>
  <c r="AH46" i="40"/>
  <c r="AI46" i="40"/>
  <c r="B47" i="40"/>
  <c r="C47" i="40"/>
  <c r="AE47" i="40"/>
  <c r="AG47" i="40"/>
  <c r="AI47" i="40"/>
  <c r="AH47" i="40" s="1"/>
  <c r="B48" i="40"/>
  <c r="C48" i="40"/>
  <c r="AE48" i="40"/>
  <c r="AG48" i="40"/>
  <c r="AI48" i="40"/>
  <c r="AH48" i="40"/>
  <c r="B49" i="40"/>
  <c r="C49" i="40"/>
  <c r="AE49" i="40"/>
  <c r="AG49" i="40"/>
  <c r="AH49" i="40"/>
  <c r="AI49" i="40"/>
  <c r="B50" i="40"/>
  <c r="C50" i="40"/>
  <c r="AL50" i="40"/>
  <c r="AK50" i="40"/>
  <c r="AJ50" i="40"/>
  <c r="H52" i="3" s="1"/>
  <c r="AE50" i="40"/>
  <c r="AG50" i="40"/>
  <c r="AI50" i="40"/>
  <c r="AH50" i="40" s="1"/>
  <c r="B51" i="40"/>
  <c r="C51" i="40"/>
  <c r="AE51" i="40"/>
  <c r="AG51" i="40"/>
  <c r="AI51" i="40"/>
  <c r="AH51" i="40"/>
  <c r="B52" i="40"/>
  <c r="C52" i="40"/>
  <c r="AE52" i="40"/>
  <c r="AG52" i="40"/>
  <c r="AH52" i="40"/>
  <c r="AI52" i="40"/>
  <c r="B53" i="40"/>
  <c r="C53" i="40"/>
  <c r="AM53" i="40"/>
  <c r="AE53" i="40"/>
  <c r="AG53" i="40"/>
  <c r="AH53" i="40"/>
  <c r="AI53" i="40"/>
  <c r="B54" i="40"/>
  <c r="C54" i="40"/>
  <c r="AM54" i="40"/>
  <c r="AE54" i="40"/>
  <c r="AG54" i="40"/>
  <c r="AI54" i="40"/>
  <c r="AH54" i="40" s="1"/>
  <c r="B55" i="40"/>
  <c r="C55" i="40"/>
  <c r="AL55" i="40"/>
  <c r="AK55" i="40"/>
  <c r="AJ55" i="40" s="1"/>
  <c r="H57" i="3" s="1"/>
  <c r="AE55" i="40"/>
  <c r="AG55" i="40"/>
  <c r="AI55" i="40"/>
  <c r="AH55" i="40"/>
  <c r="B56" i="40"/>
  <c r="C56" i="40"/>
  <c r="AL56" i="40"/>
  <c r="AJ56" i="40"/>
  <c r="H58" i="3" s="1"/>
  <c r="AE56" i="40"/>
  <c r="AG56" i="40"/>
  <c r="AI56" i="40"/>
  <c r="AH56" i="40" s="1"/>
  <c r="AG57" i="40"/>
  <c r="AI57" i="40"/>
  <c r="AH57" i="40" s="1"/>
  <c r="AM57" i="40"/>
  <c r="AL57" i="40"/>
  <c r="AK57" i="40"/>
  <c r="AJ57" i="40" s="1"/>
  <c r="H59" i="3" s="1"/>
  <c r="AF58" i="40"/>
  <c r="G60" i="3" s="1"/>
  <c r="AG58" i="40"/>
  <c r="AH58" i="40"/>
  <c r="AI58" i="40"/>
  <c r="AL58" i="40"/>
  <c r="AK58" i="40"/>
  <c r="AJ58" i="40"/>
  <c r="H60" i="3"/>
  <c r="AM58" i="40"/>
  <c r="AG59" i="40"/>
  <c r="AH59" i="40"/>
  <c r="AI59" i="40"/>
  <c r="AM59" i="40"/>
  <c r="AL59" i="40"/>
  <c r="AK59" i="40"/>
  <c r="AJ59" i="40" s="1"/>
  <c r="H61" i="3" s="1"/>
  <c r="AF60" i="40"/>
  <c r="G62" i="3" s="1"/>
  <c r="AG60" i="40"/>
  <c r="AI60" i="40"/>
  <c r="AH60" i="40"/>
  <c r="AL60" i="40"/>
  <c r="AH61" i="40"/>
  <c r="AG61" i="40" s="1"/>
  <c r="AF61" i="40" s="1"/>
  <c r="AI61" i="40"/>
  <c r="AM61" i="40"/>
  <c r="AL61" i="40"/>
  <c r="AK61" i="40" s="1"/>
  <c r="AJ61" i="40" s="1"/>
  <c r="AN61" i="40"/>
  <c r="AG62" i="40"/>
  <c r="AF62" i="40" s="1"/>
  <c r="AI62" i="40"/>
  <c r="AH62" i="40"/>
  <c r="AM62" i="40"/>
  <c r="AL62" i="40"/>
  <c r="AK62" i="40" s="1"/>
  <c r="AJ62" i="40" s="1"/>
  <c r="AN62" i="40"/>
  <c r="AI63" i="40"/>
  <c r="AH63" i="40" s="1"/>
  <c r="AG63" i="40" s="1"/>
  <c r="AF63" i="40" s="1"/>
  <c r="AM63" i="40"/>
  <c r="AL63" i="40" s="1"/>
  <c r="AK63" i="40" s="1"/>
  <c r="AJ63" i="40" s="1"/>
  <c r="AN63" i="40"/>
  <c r="AI64" i="40"/>
  <c r="AH64" i="40" s="1"/>
  <c r="AG64" i="40" s="1"/>
  <c r="AF64" i="40" s="1"/>
  <c r="AL64" i="40"/>
  <c r="AK64" i="40" s="1"/>
  <c r="AJ64" i="40"/>
  <c r="AM64" i="40"/>
  <c r="AN64" i="40"/>
  <c r="AI65" i="40"/>
  <c r="AH65" i="40" s="1"/>
  <c r="AG65" i="40" s="1"/>
  <c r="AF65" i="40" s="1"/>
  <c r="AM65" i="40"/>
  <c r="AL65" i="40"/>
  <c r="AK65" i="40" s="1"/>
  <c r="AJ65" i="40" s="1"/>
  <c r="AN65" i="40"/>
  <c r="AF66" i="40"/>
  <c r="AI66" i="40"/>
  <c r="AH66" i="40" s="1"/>
  <c r="AG66" i="40" s="1"/>
  <c r="AM66" i="40"/>
  <c r="AL66" i="40"/>
  <c r="AK66" i="40" s="1"/>
  <c r="AJ66" i="40" s="1"/>
  <c r="AN66" i="40"/>
  <c r="AI67" i="40"/>
  <c r="AH67" i="40" s="1"/>
  <c r="AG67" i="40" s="1"/>
  <c r="AF67" i="40" s="1"/>
  <c r="AM67" i="40"/>
  <c r="AL67" i="40" s="1"/>
  <c r="AK67" i="40" s="1"/>
  <c r="AJ67" i="40" s="1"/>
  <c r="AN67" i="40"/>
  <c r="AI68" i="40"/>
  <c r="AH68" i="40"/>
  <c r="AG68" i="40"/>
  <c r="AF68" i="40" s="1"/>
  <c r="AM68" i="40"/>
  <c r="AL68" i="40" s="1"/>
  <c r="AK68" i="40" s="1"/>
  <c r="AJ68" i="40" s="1"/>
  <c r="AN68" i="40"/>
  <c r="AI69" i="40"/>
  <c r="AH69" i="40"/>
  <c r="AG69" i="40" s="1"/>
  <c r="AF69" i="40" s="1"/>
  <c r="AM69" i="40"/>
  <c r="AL69" i="40"/>
  <c r="AK69" i="40" s="1"/>
  <c r="AJ69" i="40" s="1"/>
  <c r="AN69" i="40"/>
  <c r="AG70" i="40"/>
  <c r="AF70" i="40" s="1"/>
  <c r="AI70" i="40"/>
  <c r="AH70" i="40"/>
  <c r="AM70" i="40"/>
  <c r="AL70" i="40"/>
  <c r="AK70" i="40" s="1"/>
  <c r="AJ70" i="40" s="1"/>
  <c r="AN70" i="40"/>
  <c r="AI71" i="40"/>
  <c r="AH71" i="40" s="1"/>
  <c r="AG71" i="40" s="1"/>
  <c r="AF71" i="40" s="1"/>
  <c r="AM71" i="40"/>
  <c r="AL71" i="40" s="1"/>
  <c r="AK71" i="40" s="1"/>
  <c r="AJ71" i="40" s="1"/>
  <c r="AN71" i="40"/>
  <c r="AI72" i="40"/>
  <c r="AH72" i="40" s="1"/>
  <c r="AG72" i="40" s="1"/>
  <c r="AF72" i="40" s="1"/>
  <c r="AL72" i="40"/>
  <c r="AK72" i="40" s="1"/>
  <c r="AJ72" i="40" s="1"/>
  <c r="AM72" i="40"/>
  <c r="AN72" i="40"/>
  <c r="AI73" i="40"/>
  <c r="AH73" i="40" s="1"/>
  <c r="AG73" i="40" s="1"/>
  <c r="AF73" i="40" s="1"/>
  <c r="AM73" i="40"/>
  <c r="AL73" i="40"/>
  <c r="AK73" i="40" s="1"/>
  <c r="AJ73" i="40" s="1"/>
  <c r="AN73" i="40"/>
  <c r="AI74" i="40"/>
  <c r="AH74" i="40" s="1"/>
  <c r="AG74" i="40" s="1"/>
  <c r="AF74" i="40" s="1"/>
  <c r="AM74" i="40"/>
  <c r="AL74" i="40"/>
  <c r="AK74" i="40" s="1"/>
  <c r="AJ74" i="40" s="1"/>
  <c r="AN74" i="40"/>
  <c r="M77" i="40"/>
  <c r="C2" i="28"/>
  <c r="BA2" i="28"/>
  <c r="E7" i="28"/>
  <c r="I7" i="28"/>
  <c r="O7" i="28"/>
  <c r="AX7" i="28"/>
  <c r="T7" i="28"/>
  <c r="BF7" i="28"/>
  <c r="B11" i="28"/>
  <c r="B12" i="28"/>
  <c r="B13" i="28"/>
  <c r="B14" i="28"/>
  <c r="B15" i="28"/>
  <c r="B16" i="28"/>
  <c r="B17" i="28"/>
  <c r="B18" i="28"/>
  <c r="B19" i="28"/>
  <c r="B20" i="28"/>
  <c r="B21" i="28"/>
  <c r="B22" i="28"/>
  <c r="B23" i="28"/>
  <c r="B24" i="28"/>
  <c r="B25" i="28"/>
  <c r="B26" i="28"/>
  <c r="B27" i="28"/>
  <c r="B28" i="28"/>
  <c r="B29" i="28"/>
  <c r="B30" i="28"/>
  <c r="B31" i="28"/>
  <c r="B32" i="28"/>
  <c r="B33" i="28"/>
  <c r="B34" i="28"/>
  <c r="B35" i="28"/>
  <c r="B36" i="28"/>
  <c r="B37" i="28"/>
  <c r="B38" i="28"/>
  <c r="B39" i="28"/>
  <c r="B40" i="28"/>
  <c r="Y43" i="28"/>
  <c r="B45" i="28"/>
  <c r="B46" i="28"/>
  <c r="B47" i="28"/>
  <c r="B48" i="28"/>
  <c r="B49" i="28"/>
  <c r="B50" i="28"/>
  <c r="B51" i="28"/>
  <c r="B52" i="28"/>
  <c r="B53" i="28"/>
  <c r="B54" i="28"/>
  <c r="B55" i="28"/>
  <c r="B56" i="28"/>
  <c r="O77" i="28"/>
  <c r="T2" i="27"/>
  <c r="T17" i="42"/>
  <c r="Z2" i="27"/>
  <c r="AB2" i="27"/>
  <c r="T3" i="27"/>
  <c r="T18" i="42"/>
  <c r="Z3" i="27"/>
  <c r="AB3" i="27"/>
  <c r="T4" i="27"/>
  <c r="T19" i="3" s="1"/>
  <c r="Z4" i="27"/>
  <c r="AB4" i="27"/>
  <c r="T5" i="27"/>
  <c r="T20" i="3"/>
  <c r="Z5" i="27"/>
  <c r="AB5" i="27"/>
  <c r="T6" i="27"/>
  <c r="T21" i="42"/>
  <c r="Z6" i="27"/>
  <c r="AB6" i="27"/>
  <c r="T7" i="27"/>
  <c r="T22" i="42" s="1"/>
  <c r="Z7" i="27"/>
  <c r="AB7" i="27"/>
  <c r="T8" i="27"/>
  <c r="T23" i="3"/>
  <c r="Z8" i="27"/>
  <c r="AB8" i="27"/>
  <c r="T9" i="27"/>
  <c r="T24" i="3"/>
  <c r="Z9" i="27"/>
  <c r="AB9" i="27"/>
  <c r="T10" i="27"/>
  <c r="T25" i="42" s="1"/>
  <c r="Z10" i="27"/>
  <c r="AB10" i="27"/>
  <c r="T11" i="27"/>
  <c r="T26" i="42"/>
  <c r="Z11" i="27"/>
  <c r="AB11" i="27"/>
  <c r="T12" i="27"/>
  <c r="T27" i="3"/>
  <c r="Z12" i="27"/>
  <c r="AB12" i="27"/>
  <c r="T13" i="27"/>
  <c r="T28" i="3" s="1"/>
  <c r="Z13" i="27"/>
  <c r="AB13" i="27"/>
  <c r="T14" i="27"/>
  <c r="T29" i="42"/>
  <c r="Z14" i="27"/>
  <c r="AB14" i="27"/>
  <c r="T15" i="27"/>
  <c r="T30" i="42"/>
  <c r="Z15" i="27"/>
  <c r="AB15" i="27"/>
  <c r="T16" i="27"/>
  <c r="T31" i="3" s="1"/>
  <c r="Z16" i="27"/>
  <c r="AB16" i="27"/>
  <c r="T17" i="27"/>
  <c r="T32" i="3"/>
  <c r="Z17" i="27"/>
  <c r="AB17" i="27"/>
  <c r="T18" i="27"/>
  <c r="T33" i="42"/>
  <c r="Z18" i="27"/>
  <c r="AB18" i="27"/>
  <c r="T19" i="27"/>
  <c r="T34" i="42" s="1"/>
  <c r="Z19" i="27"/>
  <c r="AB19" i="27"/>
  <c r="T20" i="27"/>
  <c r="T35" i="3"/>
  <c r="Z20" i="27"/>
  <c r="AB20" i="27"/>
  <c r="T21" i="27"/>
  <c r="T36" i="3"/>
  <c r="Z21" i="27"/>
  <c r="AB21" i="27"/>
  <c r="T22" i="27"/>
  <c r="T37" i="42" s="1"/>
  <c r="Z22" i="27"/>
  <c r="AB22" i="27"/>
  <c r="T23" i="27"/>
  <c r="T38" i="42"/>
  <c r="Z23" i="27"/>
  <c r="AB23" i="27"/>
  <c r="T24" i="27"/>
  <c r="T39" i="3"/>
  <c r="Z24" i="27"/>
  <c r="AB24" i="27"/>
  <c r="T25" i="27"/>
  <c r="Z25" i="27"/>
  <c r="AB25" i="27"/>
  <c r="T26" i="27"/>
  <c r="T41" i="42"/>
  <c r="Z26" i="27"/>
  <c r="AB26" i="27"/>
  <c r="T27" i="27"/>
  <c r="T42" i="42"/>
  <c r="Z27" i="27"/>
  <c r="AB27" i="27"/>
  <c r="T28" i="27"/>
  <c r="T43" i="3" s="1"/>
  <c r="Z28" i="27"/>
  <c r="AB28" i="27"/>
  <c r="T29" i="27"/>
  <c r="T44" i="3"/>
  <c r="Z29" i="27"/>
  <c r="AB29" i="27"/>
  <c r="T30" i="27"/>
  <c r="T45" i="42"/>
  <c r="Z30" i="27"/>
  <c r="AB30" i="27"/>
  <c r="T31" i="27"/>
  <c r="T46" i="42" s="1"/>
  <c r="Z31" i="27"/>
  <c r="AB31" i="27"/>
  <c r="T32" i="27"/>
  <c r="T47" i="3"/>
  <c r="Z32" i="27"/>
  <c r="AB32" i="27"/>
  <c r="T33" i="27"/>
  <c r="T48" i="3"/>
  <c r="Z33" i="27"/>
  <c r="AB33" i="27"/>
  <c r="T34" i="27"/>
  <c r="T49" i="3" s="1"/>
  <c r="Z34" i="27"/>
  <c r="AB34" i="27"/>
  <c r="T35" i="27"/>
  <c r="T50" i="42"/>
  <c r="Z35" i="27"/>
  <c r="AB35" i="27"/>
  <c r="T36" i="27"/>
  <c r="T51" i="42"/>
  <c r="Z36" i="27"/>
  <c r="AB36" i="27"/>
  <c r="T37" i="27"/>
  <c r="T52" i="3" s="1"/>
  <c r="Z37" i="27"/>
  <c r="AB37" i="27"/>
  <c r="T38" i="27"/>
  <c r="T53" i="3"/>
  <c r="Z38" i="27"/>
  <c r="AB38" i="27"/>
  <c r="T39" i="27"/>
  <c r="T54" i="42" s="1"/>
  <c r="Z39" i="27"/>
  <c r="AB39" i="27"/>
  <c r="T40" i="27"/>
  <c r="T55" i="42" s="1"/>
  <c r="Z40" i="27"/>
  <c r="AB40" i="27"/>
  <c r="T41" i="27"/>
  <c r="T56" i="3"/>
  <c r="Z41" i="27"/>
  <c r="AB41" i="27"/>
  <c r="T42" i="27"/>
  <c r="T57" i="3" s="1"/>
  <c r="Z42" i="27"/>
  <c r="AB42" i="27"/>
  <c r="T43" i="27"/>
  <c r="Z43" i="27"/>
  <c r="AB43" i="27"/>
  <c r="T44" i="27"/>
  <c r="T59" i="3" s="1"/>
  <c r="T63" i="3"/>
  <c r="Z44" i="27"/>
  <c r="AB44" i="27"/>
  <c r="T45" i="27"/>
  <c r="T60" i="3" s="1"/>
  <c r="Z45" i="27"/>
  <c r="AB45" i="27"/>
  <c r="T46" i="27"/>
  <c r="Z46" i="27"/>
  <c r="AB46" i="27"/>
  <c r="T47" i="27"/>
  <c r="T62" i="42"/>
  <c r="Z47" i="27"/>
  <c r="AB47" i="27"/>
  <c r="T48" i="27"/>
  <c r="T67" i="3" s="1"/>
  <c r="Z48" i="27"/>
  <c r="AB48" i="27"/>
  <c r="T49" i="27"/>
  <c r="Z49" i="27"/>
  <c r="AB49" i="27"/>
  <c r="T50" i="27"/>
  <c r="T69" i="3"/>
  <c r="Z50" i="27"/>
  <c r="AB50" i="27"/>
  <c r="T51" i="27"/>
  <c r="T66" i="42" s="1"/>
  <c r="Z51" i="27"/>
  <c r="AB51" i="27"/>
  <c r="T52" i="27"/>
  <c r="T67" i="42" s="1"/>
  <c r="Z52" i="27"/>
  <c r="AB52" i="27"/>
  <c r="T53" i="27"/>
  <c r="T72" i="3"/>
  <c r="Z53" i="27"/>
  <c r="AB53" i="27"/>
  <c r="T54" i="27"/>
  <c r="T73" i="3" s="1"/>
  <c r="Z54" i="27"/>
  <c r="AB54" i="27"/>
  <c r="T55" i="27"/>
  <c r="T74" i="3" s="1"/>
  <c r="Z55" i="27"/>
  <c r="AB55" i="27"/>
  <c r="T56" i="27"/>
  <c r="T75" i="3"/>
  <c r="Z56" i="27"/>
  <c r="AB56" i="27"/>
  <c r="T57" i="27"/>
  <c r="T72" i="42" s="1"/>
  <c r="Z57" i="27"/>
  <c r="AB57" i="27"/>
  <c r="T58" i="27"/>
  <c r="T73" i="42" s="1"/>
  <c r="Z58" i="27"/>
  <c r="AB58" i="27"/>
  <c r="T59" i="27"/>
  <c r="T78" i="3"/>
  <c r="Z59" i="27"/>
  <c r="AB59" i="27"/>
  <c r="T60" i="27"/>
  <c r="T79" i="3" s="1"/>
  <c r="Z60" i="27"/>
  <c r="AB60" i="27"/>
  <c r="T61" i="27"/>
  <c r="T76" i="42" s="1"/>
  <c r="Z61" i="27"/>
  <c r="AB61" i="27"/>
  <c r="Q4" i="58"/>
  <c r="K28" i="11"/>
  <c r="L28" i="11"/>
  <c r="K32" i="11"/>
  <c r="L32" i="11"/>
  <c r="L37" i="11"/>
  <c r="L41" i="11"/>
  <c r="J47" i="11"/>
  <c r="J52" i="11"/>
  <c r="A4" i="65"/>
  <c r="A6" i="65"/>
  <c r="G6" i="65"/>
  <c r="B8" i="65"/>
  <c r="C8" i="65"/>
  <c r="D8" i="65"/>
  <c r="B9" i="65"/>
  <c r="C9" i="65"/>
  <c r="D9" i="65"/>
  <c r="B10" i="65"/>
  <c r="C10" i="65"/>
  <c r="D10" i="65"/>
  <c r="B11" i="65"/>
  <c r="C11" i="65"/>
  <c r="D11" i="65"/>
  <c r="B12" i="65"/>
  <c r="C12" i="65"/>
  <c r="D12" i="65"/>
  <c r="B13" i="65"/>
  <c r="C13" i="65"/>
  <c r="D13" i="65"/>
  <c r="B14" i="65"/>
  <c r="C14" i="65"/>
  <c r="D14" i="65"/>
  <c r="B15" i="65"/>
  <c r="C15" i="65"/>
  <c r="D15" i="65"/>
  <c r="B16" i="65"/>
  <c r="C16" i="65"/>
  <c r="D16" i="65"/>
  <c r="B17" i="65"/>
  <c r="C17" i="65"/>
  <c r="D17" i="65"/>
  <c r="B18" i="65"/>
  <c r="C18" i="65"/>
  <c r="D18" i="65"/>
  <c r="B19" i="65"/>
  <c r="C19" i="65"/>
  <c r="D19" i="65"/>
  <c r="B20" i="65"/>
  <c r="C20" i="65"/>
  <c r="D20" i="65"/>
  <c r="B21" i="65"/>
  <c r="C21" i="65"/>
  <c r="D21" i="65"/>
  <c r="B22" i="65"/>
  <c r="C22" i="65"/>
  <c r="D22" i="65"/>
  <c r="B23" i="65"/>
  <c r="C23" i="65"/>
  <c r="D23" i="65"/>
  <c r="B24" i="65"/>
  <c r="C24" i="65"/>
  <c r="D24" i="65"/>
  <c r="B25" i="65"/>
  <c r="C25" i="65"/>
  <c r="D25" i="65"/>
  <c r="B26" i="65"/>
  <c r="C26" i="65"/>
  <c r="D26" i="65"/>
  <c r="B27" i="65"/>
  <c r="C27" i="65"/>
  <c r="D27" i="65"/>
  <c r="B28" i="65"/>
  <c r="C28" i="65"/>
  <c r="D28" i="65"/>
  <c r="B29" i="65"/>
  <c r="C29" i="65"/>
  <c r="D29" i="65"/>
  <c r="B30" i="65"/>
  <c r="C30" i="65"/>
  <c r="D30" i="65"/>
  <c r="B31" i="65"/>
  <c r="C31" i="65"/>
  <c r="D31" i="65"/>
  <c r="B32" i="65"/>
  <c r="C32" i="65"/>
  <c r="D32" i="65"/>
  <c r="B33" i="65"/>
  <c r="C33" i="65"/>
  <c r="D33" i="65"/>
  <c r="B34" i="65"/>
  <c r="C34" i="65"/>
  <c r="D34" i="65"/>
  <c r="B35" i="65"/>
  <c r="C35" i="65"/>
  <c r="D35" i="65"/>
  <c r="B36" i="65"/>
  <c r="C36" i="65"/>
  <c r="D36" i="65"/>
  <c r="B37" i="65"/>
  <c r="C37" i="65"/>
  <c r="D37" i="65"/>
  <c r="B51" i="65"/>
  <c r="C51" i="65"/>
  <c r="D51" i="65"/>
  <c r="B52" i="65"/>
  <c r="C52" i="65"/>
  <c r="D52" i="65"/>
  <c r="B53" i="65"/>
  <c r="C53" i="65"/>
  <c r="D53" i="65"/>
  <c r="B54" i="65"/>
  <c r="C54" i="65"/>
  <c r="D54" i="65"/>
  <c r="B55" i="65"/>
  <c r="C55" i="65"/>
  <c r="D55" i="65"/>
  <c r="B56" i="65"/>
  <c r="C56" i="65"/>
  <c r="D56" i="65"/>
  <c r="B57" i="65"/>
  <c r="C57" i="65"/>
  <c r="D57" i="65"/>
  <c r="B58" i="65"/>
  <c r="C58" i="65"/>
  <c r="D58" i="65"/>
  <c r="B59" i="65"/>
  <c r="C59" i="65"/>
  <c r="D59" i="65"/>
  <c r="B60" i="65"/>
  <c r="C60" i="65"/>
  <c r="D60" i="65"/>
  <c r="B61" i="65"/>
  <c r="C61" i="65"/>
  <c r="D61" i="65"/>
  <c r="B62" i="65"/>
  <c r="C62" i="65"/>
  <c r="D62" i="65"/>
  <c r="B63" i="65"/>
  <c r="C63" i="65"/>
  <c r="D63" i="65"/>
  <c r="B64" i="65"/>
  <c r="C64" i="65"/>
  <c r="D64" i="65"/>
  <c r="B65" i="65"/>
  <c r="C65" i="65"/>
  <c r="D65" i="65"/>
  <c r="B66" i="65"/>
  <c r="C66" i="65"/>
  <c r="D66" i="65"/>
  <c r="B67" i="65"/>
  <c r="C67" i="65"/>
  <c r="D67" i="65"/>
  <c r="I67" i="65"/>
  <c r="B68" i="65"/>
  <c r="C68" i="65"/>
  <c r="D68" i="65"/>
  <c r="I68" i="65"/>
  <c r="B69" i="65"/>
  <c r="C69" i="65"/>
  <c r="D69" i="65"/>
  <c r="I69" i="65"/>
  <c r="B70" i="65"/>
  <c r="C70" i="65"/>
  <c r="D70" i="65"/>
  <c r="I70" i="65"/>
  <c r="B71" i="65"/>
  <c r="C71" i="65"/>
  <c r="D71" i="65"/>
  <c r="I71" i="65"/>
  <c r="B72" i="65"/>
  <c r="C72" i="65"/>
  <c r="D72" i="65"/>
  <c r="I72" i="65"/>
  <c r="B73" i="65"/>
  <c r="C73" i="65"/>
  <c r="D73" i="65"/>
  <c r="I73" i="65"/>
  <c r="B74" i="65"/>
  <c r="C74" i="65"/>
  <c r="D74" i="65"/>
  <c r="I74" i="65"/>
  <c r="B75" i="65"/>
  <c r="C75" i="65"/>
  <c r="D75" i="65"/>
  <c r="I75" i="65"/>
  <c r="B76" i="65"/>
  <c r="C76" i="65"/>
  <c r="D76" i="65"/>
  <c r="I76" i="65"/>
  <c r="B77" i="65"/>
  <c r="C77" i="65"/>
  <c r="D77" i="65"/>
  <c r="I77" i="65"/>
  <c r="B78" i="65"/>
  <c r="C78" i="65"/>
  <c r="D78" i="65"/>
  <c r="I78" i="65"/>
  <c r="B79" i="65"/>
  <c r="C79" i="65"/>
  <c r="D79" i="65"/>
  <c r="I79" i="65"/>
  <c r="E80" i="65"/>
  <c r="H87" i="65"/>
  <c r="E38" i="66"/>
  <c r="E81" i="66"/>
  <c r="F6" i="67"/>
  <c r="F9" i="67" s="1"/>
  <c r="C7" i="67"/>
  <c r="C11" i="67"/>
  <c r="F15" i="67"/>
  <c r="E26" i="67" s="1"/>
  <c r="A26" i="67" s="1"/>
  <c r="F19" i="67"/>
  <c r="B22" i="67"/>
  <c r="D8" i="70"/>
  <c r="F8" i="70"/>
  <c r="O8" i="70"/>
  <c r="P8" i="70"/>
  <c r="Q8" i="70"/>
  <c r="R8" i="70"/>
  <c r="S8" i="70"/>
  <c r="T8" i="70"/>
  <c r="U8" i="70"/>
  <c r="V8" i="70"/>
  <c r="W8" i="70"/>
  <c r="X8" i="70"/>
  <c r="Y8" i="70"/>
  <c r="Z8" i="70"/>
  <c r="AA8" i="70"/>
  <c r="AB8" i="70"/>
  <c r="AC8" i="70"/>
  <c r="AD8" i="70"/>
  <c r="E9" i="70"/>
  <c r="F9" i="70"/>
  <c r="G9" i="70"/>
  <c r="H9" i="70"/>
  <c r="I9" i="70"/>
  <c r="J9" i="70"/>
  <c r="E10" i="70"/>
  <c r="F10" i="70"/>
  <c r="G10" i="70"/>
  <c r="H10" i="70"/>
  <c r="I10" i="70"/>
  <c r="J10" i="70"/>
  <c r="B11" i="70"/>
  <c r="C11" i="70"/>
  <c r="E11" i="70"/>
  <c r="F11" i="70"/>
  <c r="G11" i="70"/>
  <c r="H11" i="70"/>
  <c r="I11" i="70"/>
  <c r="J11" i="70"/>
  <c r="AE11" i="70"/>
  <c r="AH11" i="70"/>
  <c r="AG11" i="70" s="1"/>
  <c r="AI11" i="70"/>
  <c r="B12" i="70"/>
  <c r="C12" i="70"/>
  <c r="E12" i="70"/>
  <c r="AF12" i="70"/>
  <c r="F12" i="70"/>
  <c r="G12" i="70"/>
  <c r="H12" i="70"/>
  <c r="I12" i="70"/>
  <c r="J12" i="70"/>
  <c r="AE12" i="70"/>
  <c r="AI12" i="70"/>
  <c r="AH12" i="70"/>
  <c r="AG12" i="70" s="1"/>
  <c r="B13" i="70"/>
  <c r="C13" i="70"/>
  <c r="E13" i="70"/>
  <c r="F13" i="70"/>
  <c r="G13" i="70"/>
  <c r="H13" i="70"/>
  <c r="I13" i="70"/>
  <c r="J13" i="70"/>
  <c r="AE13" i="70"/>
  <c r="AI13" i="70"/>
  <c r="AH13" i="70"/>
  <c r="AG13" i="70" s="1"/>
  <c r="B14" i="70"/>
  <c r="C14" i="70"/>
  <c r="E14" i="70"/>
  <c r="F14" i="70"/>
  <c r="G14" i="70"/>
  <c r="H14" i="70"/>
  <c r="I14" i="70"/>
  <c r="J14" i="70"/>
  <c r="AE14" i="70"/>
  <c r="AH14" i="70"/>
  <c r="AG14" i="70"/>
  <c r="AI14" i="70"/>
  <c r="B15" i="70"/>
  <c r="C15" i="70"/>
  <c r="E15" i="70"/>
  <c r="AM15" i="70" s="1"/>
  <c r="F15" i="70"/>
  <c r="G15" i="70"/>
  <c r="H15" i="70"/>
  <c r="I15" i="70"/>
  <c r="J15" i="70"/>
  <c r="AE15" i="70"/>
  <c r="AI15" i="70"/>
  <c r="AH15" i="70" s="1"/>
  <c r="AG15" i="70"/>
  <c r="B16" i="70"/>
  <c r="C16" i="70"/>
  <c r="E16" i="70"/>
  <c r="AF16" i="70"/>
  <c r="F16" i="70"/>
  <c r="G16" i="70"/>
  <c r="AD16" i="70" s="1"/>
  <c r="AN16" i="70" s="1"/>
  <c r="H16" i="70"/>
  <c r="I16" i="70"/>
  <c r="J16" i="70"/>
  <c r="AE16" i="70"/>
  <c r="AI16" i="70"/>
  <c r="AH16" i="70"/>
  <c r="AG16" i="70" s="1"/>
  <c r="B17" i="70"/>
  <c r="C17" i="70"/>
  <c r="E17" i="70"/>
  <c r="F17" i="70"/>
  <c r="G17" i="70"/>
  <c r="AD17" i="70" s="1"/>
  <c r="AN17" i="70" s="1"/>
  <c r="H17" i="70"/>
  <c r="I17" i="70"/>
  <c r="J17" i="70"/>
  <c r="AL17" i="70" s="1"/>
  <c r="AK17" i="70" s="1"/>
  <c r="AJ17" i="70" s="1"/>
  <c r="AE17" i="70"/>
  <c r="AI17" i="70"/>
  <c r="AH17" i="70" s="1"/>
  <c r="AG17" i="70"/>
  <c r="B18" i="70"/>
  <c r="C18" i="70"/>
  <c r="E18" i="70"/>
  <c r="AM18" i="70"/>
  <c r="F18" i="70"/>
  <c r="G18" i="70"/>
  <c r="H18" i="70"/>
  <c r="I18" i="70"/>
  <c r="J18" i="70"/>
  <c r="AE18" i="70"/>
  <c r="AI18" i="70"/>
  <c r="AH18" i="70"/>
  <c r="AG18" i="70" s="1"/>
  <c r="B19" i="70"/>
  <c r="C19" i="70"/>
  <c r="E19" i="70"/>
  <c r="AM19" i="70" s="1"/>
  <c r="F19" i="70"/>
  <c r="G19" i="70"/>
  <c r="H19" i="70"/>
  <c r="AD19" i="70" s="1"/>
  <c r="AN19" i="70" s="1"/>
  <c r="I19" i="70"/>
  <c r="J19" i="70"/>
  <c r="AE19" i="70"/>
  <c r="AH19" i="70"/>
  <c r="AG19" i="70" s="1"/>
  <c r="AI19" i="70"/>
  <c r="B20" i="70"/>
  <c r="C20" i="70"/>
  <c r="E20" i="70"/>
  <c r="F20" i="70"/>
  <c r="G20" i="70"/>
  <c r="H20" i="70"/>
  <c r="I20" i="70"/>
  <c r="AD20" i="70" s="1"/>
  <c r="AN20" i="70" s="1"/>
  <c r="J20" i="70"/>
  <c r="AL20" i="70" s="1"/>
  <c r="AK20" i="70" s="1"/>
  <c r="AJ20" i="70" s="1"/>
  <c r="AE20" i="70"/>
  <c r="AI20" i="70"/>
  <c r="AH20" i="70" s="1"/>
  <c r="AG20" i="70" s="1"/>
  <c r="B21" i="70"/>
  <c r="C21" i="70"/>
  <c r="E21" i="70"/>
  <c r="AM21" i="70"/>
  <c r="F21" i="70"/>
  <c r="G21" i="70"/>
  <c r="H21" i="70"/>
  <c r="AD21" i="70" s="1"/>
  <c r="AN21" i="70" s="1"/>
  <c r="I21" i="70"/>
  <c r="J21" i="70"/>
  <c r="AE21" i="70"/>
  <c r="AH21" i="70"/>
  <c r="AG21" i="70" s="1"/>
  <c r="AI21" i="70"/>
  <c r="B22" i="70"/>
  <c r="C22" i="70"/>
  <c r="E22" i="70"/>
  <c r="AM22" i="70"/>
  <c r="F22" i="70"/>
  <c r="G22" i="70"/>
  <c r="H22" i="70"/>
  <c r="I22" i="70"/>
  <c r="J22" i="70"/>
  <c r="AE22" i="70"/>
  <c r="AI22" i="70"/>
  <c r="AH22" i="70"/>
  <c r="AG22" i="70" s="1"/>
  <c r="B23" i="70"/>
  <c r="C23" i="70"/>
  <c r="E23" i="70"/>
  <c r="F23" i="70"/>
  <c r="G23" i="70"/>
  <c r="H23" i="70"/>
  <c r="I23" i="70"/>
  <c r="AD23" i="70" s="1"/>
  <c r="AN23" i="70" s="1"/>
  <c r="J23" i="70"/>
  <c r="AL23" i="70" s="1"/>
  <c r="AK23" i="70" s="1"/>
  <c r="AJ23" i="70" s="1"/>
  <c r="AE23" i="70"/>
  <c r="AI23" i="70"/>
  <c r="AH23" i="70"/>
  <c r="AG23" i="70" s="1"/>
  <c r="B24" i="70"/>
  <c r="C24" i="70"/>
  <c r="E24" i="70"/>
  <c r="AF24" i="70"/>
  <c r="F24" i="70"/>
  <c r="AD24" i="70" s="1"/>
  <c r="G24" i="70"/>
  <c r="H24" i="70"/>
  <c r="I24" i="70"/>
  <c r="J24" i="70"/>
  <c r="AL24" i="70"/>
  <c r="AK24" i="70"/>
  <c r="AJ24" i="70" s="1"/>
  <c r="AE24" i="70"/>
  <c r="AI24" i="70"/>
  <c r="AH24" i="70" s="1"/>
  <c r="AG24" i="70"/>
  <c r="B25" i="70"/>
  <c r="C25" i="70"/>
  <c r="E25" i="70"/>
  <c r="F25" i="70"/>
  <c r="G25" i="70"/>
  <c r="AD25" i="70"/>
  <c r="AN25" i="70" s="1"/>
  <c r="H25" i="70"/>
  <c r="I25" i="70"/>
  <c r="J25" i="70"/>
  <c r="AL25" i="70" s="1"/>
  <c r="AK25" i="70"/>
  <c r="AJ25" i="70"/>
  <c r="AE25" i="70"/>
  <c r="AI25" i="70"/>
  <c r="AH25" i="70"/>
  <c r="AG25" i="70" s="1"/>
  <c r="B26" i="70"/>
  <c r="C26" i="70"/>
  <c r="E26" i="70"/>
  <c r="F26" i="70"/>
  <c r="G26" i="70"/>
  <c r="H26" i="70"/>
  <c r="I26" i="70"/>
  <c r="J26" i="70"/>
  <c r="AL26" i="70"/>
  <c r="AK26" i="70" s="1"/>
  <c r="AJ26" i="70" s="1"/>
  <c r="AE26" i="70"/>
  <c r="AI26" i="70"/>
  <c r="AH26" i="70" s="1"/>
  <c r="AG26" i="70" s="1"/>
  <c r="B27" i="70"/>
  <c r="C27" i="70"/>
  <c r="E27" i="70"/>
  <c r="AM27" i="70"/>
  <c r="F27" i="70"/>
  <c r="G27" i="70"/>
  <c r="H27" i="70"/>
  <c r="I27" i="70"/>
  <c r="J27" i="70"/>
  <c r="AL27" i="70"/>
  <c r="AK27" i="70" s="1"/>
  <c r="AJ27" i="70" s="1"/>
  <c r="AE27" i="70"/>
  <c r="AH27" i="70"/>
  <c r="AG27" i="70"/>
  <c r="AI27" i="70"/>
  <c r="B28" i="70"/>
  <c r="C28" i="70"/>
  <c r="E28" i="70"/>
  <c r="AF28" i="70"/>
  <c r="F28" i="70"/>
  <c r="G28" i="70"/>
  <c r="H28" i="70"/>
  <c r="I28" i="70"/>
  <c r="J28" i="70"/>
  <c r="AE28" i="70"/>
  <c r="AI28" i="70"/>
  <c r="AH28" i="70" s="1"/>
  <c r="AG28" i="70" s="1"/>
  <c r="B29" i="70"/>
  <c r="C29" i="70"/>
  <c r="E29" i="70"/>
  <c r="F29" i="70"/>
  <c r="G29" i="70"/>
  <c r="H29" i="70"/>
  <c r="I29" i="70"/>
  <c r="J29" i="70"/>
  <c r="AE29" i="70"/>
  <c r="AI29" i="70"/>
  <c r="AH29" i="70"/>
  <c r="AG29" i="70" s="1"/>
  <c r="B30" i="70"/>
  <c r="C30" i="70"/>
  <c r="E30" i="70"/>
  <c r="AM30" i="70"/>
  <c r="F30" i="70"/>
  <c r="G30" i="70"/>
  <c r="H30" i="70"/>
  <c r="AD30" i="70" s="1"/>
  <c r="AN30" i="70" s="1"/>
  <c r="I30" i="70"/>
  <c r="J30" i="70"/>
  <c r="AE30" i="70"/>
  <c r="AH30" i="70"/>
  <c r="AG30" i="70" s="1"/>
  <c r="AI30" i="70"/>
  <c r="B31" i="70"/>
  <c r="C31" i="70"/>
  <c r="E31" i="70"/>
  <c r="F31" i="70"/>
  <c r="G31" i="70"/>
  <c r="H31" i="70"/>
  <c r="AD31" i="70" s="1"/>
  <c r="AN31" i="70" s="1"/>
  <c r="I31" i="70"/>
  <c r="J31" i="70"/>
  <c r="AL31" i="70"/>
  <c r="AK31" i="70"/>
  <c r="AE31" i="70"/>
  <c r="AI31" i="70"/>
  <c r="AH31" i="70" s="1"/>
  <c r="AG31" i="70" s="1"/>
  <c r="B32" i="70"/>
  <c r="C32" i="70"/>
  <c r="E32" i="70"/>
  <c r="F32" i="70"/>
  <c r="G32" i="70"/>
  <c r="H32" i="70"/>
  <c r="I32" i="70"/>
  <c r="J32" i="70"/>
  <c r="AE32" i="70"/>
  <c r="AG32" i="70"/>
  <c r="AI32" i="70"/>
  <c r="AH32" i="70"/>
  <c r="B33" i="70"/>
  <c r="C33" i="70"/>
  <c r="E33" i="70"/>
  <c r="AM33" i="70" s="1"/>
  <c r="AF33" i="70"/>
  <c r="F33" i="70"/>
  <c r="G33" i="70"/>
  <c r="H33" i="70"/>
  <c r="I33" i="70"/>
  <c r="J33" i="70"/>
  <c r="AL33" i="70" s="1"/>
  <c r="AK33" i="70" s="1"/>
  <c r="AJ33" i="70" s="1"/>
  <c r="AE33" i="70"/>
  <c r="AI33" i="70"/>
  <c r="AH33" i="70" s="1"/>
  <c r="AG33" i="70"/>
  <c r="B34" i="70"/>
  <c r="C34" i="70"/>
  <c r="E34" i="70"/>
  <c r="F34" i="70"/>
  <c r="G34" i="70"/>
  <c r="H34" i="70"/>
  <c r="I34" i="70"/>
  <c r="J34" i="70"/>
  <c r="AE34" i="70"/>
  <c r="AI34" i="70"/>
  <c r="AH34" i="70" s="1"/>
  <c r="AG34" i="70"/>
  <c r="B35" i="70"/>
  <c r="C35" i="70"/>
  <c r="E35" i="70"/>
  <c r="F35" i="70"/>
  <c r="G35" i="70"/>
  <c r="H35" i="70"/>
  <c r="I35" i="70"/>
  <c r="J35" i="70"/>
  <c r="AL35" i="70" s="1"/>
  <c r="AK35" i="70"/>
  <c r="AJ35" i="70" s="1"/>
  <c r="AE35" i="70"/>
  <c r="AI35" i="70"/>
  <c r="AH35" i="70"/>
  <c r="AG35" i="70"/>
  <c r="B36" i="70"/>
  <c r="C36" i="70"/>
  <c r="E36" i="70"/>
  <c r="F36" i="70"/>
  <c r="G36" i="70"/>
  <c r="H36" i="70"/>
  <c r="I36" i="70"/>
  <c r="J36" i="70"/>
  <c r="AL36" i="70"/>
  <c r="AK36" i="70"/>
  <c r="AJ36" i="70"/>
  <c r="AE36" i="70"/>
  <c r="AI36" i="70"/>
  <c r="AH36" i="70"/>
  <c r="AG36" i="70" s="1"/>
  <c r="B37" i="70"/>
  <c r="C37" i="70"/>
  <c r="E37" i="70"/>
  <c r="F37" i="70"/>
  <c r="G37" i="70"/>
  <c r="H37" i="70"/>
  <c r="I37" i="70"/>
  <c r="J37" i="70"/>
  <c r="AL37" i="70"/>
  <c r="AK37" i="70" s="1"/>
  <c r="AJ37" i="70" s="1"/>
  <c r="AE37" i="70"/>
  <c r="AI37" i="70"/>
  <c r="AH37" i="70"/>
  <c r="AG37" i="70"/>
  <c r="B38" i="70"/>
  <c r="C38" i="70"/>
  <c r="E38" i="70"/>
  <c r="AM38" i="70"/>
  <c r="F38" i="70"/>
  <c r="AD38" i="70" s="1"/>
  <c r="G38" i="70"/>
  <c r="AN38" i="70"/>
  <c r="H38" i="70"/>
  <c r="I38" i="70"/>
  <c r="J38" i="70"/>
  <c r="AE38" i="70"/>
  <c r="AI38" i="70"/>
  <c r="AH38" i="70" s="1"/>
  <c r="AG38" i="70" s="1"/>
  <c r="B39" i="70"/>
  <c r="C39" i="70"/>
  <c r="E39" i="70"/>
  <c r="AM39" i="70"/>
  <c r="F39" i="70"/>
  <c r="G39" i="70"/>
  <c r="AD39" i="70" s="1"/>
  <c r="AN39" i="70" s="1"/>
  <c r="H39" i="70"/>
  <c r="I39" i="70"/>
  <c r="J39" i="70"/>
  <c r="AL39" i="70"/>
  <c r="AK39" i="70" s="1"/>
  <c r="AJ39" i="70" s="1"/>
  <c r="AE39" i="70"/>
  <c r="AI39" i="70"/>
  <c r="AH39" i="70"/>
  <c r="AG39" i="70"/>
  <c r="B40" i="70"/>
  <c r="C40" i="70"/>
  <c r="E40" i="70"/>
  <c r="F40" i="70"/>
  <c r="G40" i="70"/>
  <c r="H40" i="70"/>
  <c r="I40" i="70"/>
  <c r="J40" i="70"/>
  <c r="AL40" i="70" s="1"/>
  <c r="AK40" i="70" s="1"/>
  <c r="AJ40" i="70" s="1"/>
  <c r="AE40" i="70"/>
  <c r="AI40" i="70"/>
  <c r="AH40" i="70"/>
  <c r="AG40" i="70" s="1"/>
  <c r="A42" i="70"/>
  <c r="AD43" i="70"/>
  <c r="B45" i="70"/>
  <c r="C45" i="70"/>
  <c r="E45" i="70"/>
  <c r="AM45" i="70" s="1"/>
  <c r="F45" i="70"/>
  <c r="G45" i="70"/>
  <c r="H45" i="70"/>
  <c r="I45" i="70"/>
  <c r="J45" i="70"/>
  <c r="AL45" i="70" s="1"/>
  <c r="AK45" i="70" s="1"/>
  <c r="AE45" i="70"/>
  <c r="AI45" i="70"/>
  <c r="AH45" i="70"/>
  <c r="AG45" i="70"/>
  <c r="B46" i="70"/>
  <c r="C46" i="70"/>
  <c r="E46" i="70"/>
  <c r="F46" i="70"/>
  <c r="G46" i="70"/>
  <c r="H46" i="70"/>
  <c r="I46" i="70"/>
  <c r="J46" i="70"/>
  <c r="AL46" i="70" s="1"/>
  <c r="AK46" i="70" s="1"/>
  <c r="AE46" i="70"/>
  <c r="AI46" i="70"/>
  <c r="AH46" i="70"/>
  <c r="AG46" i="70" s="1"/>
  <c r="B47" i="70"/>
  <c r="C47" i="70"/>
  <c r="E47" i="70"/>
  <c r="F47" i="70"/>
  <c r="G47" i="70"/>
  <c r="H47" i="70"/>
  <c r="I47" i="70"/>
  <c r="J47" i="70"/>
  <c r="AE47" i="70"/>
  <c r="AI47" i="70"/>
  <c r="AH47" i="70"/>
  <c r="AG47" i="70"/>
  <c r="B48" i="70"/>
  <c r="C48" i="70"/>
  <c r="E48" i="70"/>
  <c r="AF48" i="70"/>
  <c r="F48" i="70"/>
  <c r="G48" i="70"/>
  <c r="H48" i="70"/>
  <c r="I48" i="70"/>
  <c r="AD48" i="70" s="1"/>
  <c r="AN48" i="70" s="1"/>
  <c r="J48" i="70"/>
  <c r="AE48" i="70"/>
  <c r="AH48" i="70"/>
  <c r="AG48" i="70"/>
  <c r="AI48" i="70"/>
  <c r="B49" i="70"/>
  <c r="C49" i="70"/>
  <c r="E49" i="70"/>
  <c r="AM49" i="70"/>
  <c r="F49" i="70"/>
  <c r="G49" i="70"/>
  <c r="H49" i="70"/>
  <c r="AD49" i="70" s="1"/>
  <c r="AN49" i="70" s="1"/>
  <c r="I49" i="70"/>
  <c r="J49" i="70"/>
  <c r="AL49" i="70"/>
  <c r="AK49" i="70"/>
  <c r="AJ49" i="70" s="1"/>
  <c r="AE49" i="70"/>
  <c r="AI49" i="70"/>
  <c r="AH49" i="70"/>
  <c r="AG49" i="70"/>
  <c r="B50" i="70"/>
  <c r="C50" i="70"/>
  <c r="E50" i="70"/>
  <c r="F50" i="70"/>
  <c r="G50" i="70"/>
  <c r="H50" i="70"/>
  <c r="I50" i="70"/>
  <c r="J50" i="70"/>
  <c r="AL50" i="70" s="1"/>
  <c r="AK50" i="70" s="1"/>
  <c r="AJ50" i="70" s="1"/>
  <c r="AE50" i="70"/>
  <c r="AI50" i="70"/>
  <c r="AH50" i="70"/>
  <c r="AG50" i="70" s="1"/>
  <c r="B51" i="70"/>
  <c r="C51" i="70"/>
  <c r="E51" i="70"/>
  <c r="AM51" i="70" s="1"/>
  <c r="F51" i="70"/>
  <c r="G51" i="70"/>
  <c r="H51" i="70"/>
  <c r="I51" i="70"/>
  <c r="J51" i="70"/>
  <c r="AE51" i="70"/>
  <c r="AI51" i="70"/>
  <c r="AH51" i="70" s="1"/>
  <c r="AG51" i="70" s="1"/>
  <c r="B52" i="70"/>
  <c r="C52" i="70"/>
  <c r="E52" i="70"/>
  <c r="AM52" i="70"/>
  <c r="F52" i="70"/>
  <c r="G52" i="70"/>
  <c r="H52" i="70"/>
  <c r="I52" i="70"/>
  <c r="J52" i="70"/>
  <c r="AL52" i="70"/>
  <c r="AK52" i="70" s="1"/>
  <c r="AJ52" i="70" s="1"/>
  <c r="AE52" i="70"/>
  <c r="AH52" i="70"/>
  <c r="AG52" i="70" s="1"/>
  <c r="AI52" i="70"/>
  <c r="B53" i="70"/>
  <c r="C53" i="70"/>
  <c r="E53" i="70"/>
  <c r="AF53" i="70" s="1"/>
  <c r="F53" i="70"/>
  <c r="G53" i="70"/>
  <c r="AD53" i="70" s="1"/>
  <c r="H53" i="70"/>
  <c r="I53" i="70"/>
  <c r="J53" i="70"/>
  <c r="AL53" i="70"/>
  <c r="AK53" i="70" s="1"/>
  <c r="AJ53" i="70" s="1"/>
  <c r="AE53" i="70"/>
  <c r="AI53" i="70"/>
  <c r="AH53" i="70"/>
  <c r="AG53" i="70"/>
  <c r="B54" i="70"/>
  <c r="C54" i="70"/>
  <c r="E54" i="70"/>
  <c r="AM54" i="70" s="1"/>
  <c r="F54" i="70"/>
  <c r="G54" i="70"/>
  <c r="H54" i="70"/>
  <c r="I54" i="70"/>
  <c r="J54" i="70"/>
  <c r="AE54" i="70"/>
  <c r="AI54" i="70"/>
  <c r="AH54" i="70"/>
  <c r="AG54" i="70" s="1"/>
  <c r="B55" i="70"/>
  <c r="C55" i="70"/>
  <c r="E55" i="70"/>
  <c r="AF55" i="70"/>
  <c r="AM55" i="70"/>
  <c r="F55" i="70"/>
  <c r="G55" i="70"/>
  <c r="H55" i="70"/>
  <c r="I55" i="70"/>
  <c r="J55" i="70"/>
  <c r="AL55" i="70"/>
  <c r="AK55" i="70" s="1"/>
  <c r="AJ55" i="70"/>
  <c r="AE55" i="70"/>
  <c r="AI55" i="70"/>
  <c r="AH55" i="70" s="1"/>
  <c r="AG55" i="70" s="1"/>
  <c r="B56" i="70"/>
  <c r="C56" i="70"/>
  <c r="E56" i="70"/>
  <c r="F56" i="70"/>
  <c r="G56" i="70"/>
  <c r="H56" i="70"/>
  <c r="I56" i="70"/>
  <c r="J56" i="70"/>
  <c r="AE56" i="70"/>
  <c r="AH56" i="70"/>
  <c r="AG56" i="70"/>
  <c r="AI56" i="70"/>
  <c r="AI57" i="70"/>
  <c r="AH57" i="70" s="1"/>
  <c r="AG57" i="70" s="1"/>
  <c r="AF57" i="70" s="1"/>
  <c r="AM57" i="70"/>
  <c r="AL57" i="70" s="1"/>
  <c r="AK57" i="70" s="1"/>
  <c r="AJ57" i="70" s="1"/>
  <c r="AN57" i="70"/>
  <c r="AI58" i="70"/>
  <c r="AH58" i="70"/>
  <c r="AG58" i="70" s="1"/>
  <c r="AF58" i="70" s="1"/>
  <c r="AM58" i="70"/>
  <c r="AL58" i="70"/>
  <c r="AK58" i="70" s="1"/>
  <c r="AJ58" i="70" s="1"/>
  <c r="AN58" i="70"/>
  <c r="AI59" i="70"/>
  <c r="AH59" i="70"/>
  <c r="AG59" i="70"/>
  <c r="AF59" i="70" s="1"/>
  <c r="AM59" i="70"/>
  <c r="AL59" i="70" s="1"/>
  <c r="AK59" i="70" s="1"/>
  <c r="AJ59" i="70" s="1"/>
  <c r="AN59" i="70"/>
  <c r="AI60" i="70"/>
  <c r="AH60" i="70"/>
  <c r="AG60" i="70" s="1"/>
  <c r="AF60" i="70" s="1"/>
  <c r="AM60" i="70"/>
  <c r="AL60" i="70"/>
  <c r="AK60" i="70" s="1"/>
  <c r="AJ60" i="70" s="1"/>
  <c r="AN60" i="70"/>
  <c r="AI61" i="70"/>
  <c r="AH61" i="70" s="1"/>
  <c r="AG61" i="70" s="1"/>
  <c r="AF61" i="70" s="1"/>
  <c r="AM61" i="70"/>
  <c r="AL61" i="70" s="1"/>
  <c r="AK61" i="70" s="1"/>
  <c r="AJ61" i="70" s="1"/>
  <c r="AN61" i="70"/>
  <c r="AI62" i="70"/>
  <c r="AH62" i="70"/>
  <c r="AG62" i="70" s="1"/>
  <c r="AF62" i="70" s="1"/>
  <c r="AM62" i="70"/>
  <c r="AL62" i="70"/>
  <c r="AK62" i="70" s="1"/>
  <c r="AJ62" i="70" s="1"/>
  <c r="AN62" i="70"/>
  <c r="AH63" i="70"/>
  <c r="AG63" i="70"/>
  <c r="AF63" i="70" s="1"/>
  <c r="AI63" i="70"/>
  <c r="AM63" i="70"/>
  <c r="AL63" i="70" s="1"/>
  <c r="AK63" i="70" s="1"/>
  <c r="AJ63" i="70" s="1"/>
  <c r="AN63" i="70"/>
  <c r="AI64" i="70"/>
  <c r="AH64" i="70"/>
  <c r="AG64" i="70" s="1"/>
  <c r="AF64" i="70" s="1"/>
  <c r="AM64" i="70"/>
  <c r="AL64" i="70"/>
  <c r="AK64" i="70" s="1"/>
  <c r="AJ64" i="70" s="1"/>
  <c r="AN64" i="70"/>
  <c r="AI65" i="70"/>
  <c r="AH65" i="70" s="1"/>
  <c r="AG65" i="70" s="1"/>
  <c r="AF65" i="70" s="1"/>
  <c r="AM65" i="70"/>
  <c r="AL65" i="70" s="1"/>
  <c r="AK65" i="70" s="1"/>
  <c r="AJ65" i="70" s="1"/>
  <c r="AN65" i="70"/>
  <c r="AI66" i="70"/>
  <c r="AH66" i="70"/>
  <c r="AG66" i="70" s="1"/>
  <c r="AF66" i="70" s="1"/>
  <c r="AM66" i="70"/>
  <c r="AL66" i="70"/>
  <c r="AK66" i="70" s="1"/>
  <c r="AJ66" i="70" s="1"/>
  <c r="AN66" i="70"/>
  <c r="AI67" i="70"/>
  <c r="AH67" i="70"/>
  <c r="AG67" i="70"/>
  <c r="AF67" i="70" s="1"/>
  <c r="AM67" i="70"/>
  <c r="AL67" i="70" s="1"/>
  <c r="AK67" i="70" s="1"/>
  <c r="AJ67" i="70" s="1"/>
  <c r="AN67" i="70"/>
  <c r="AI68" i="70"/>
  <c r="AH68" i="70"/>
  <c r="AG68" i="70" s="1"/>
  <c r="AF68" i="70" s="1"/>
  <c r="AM68" i="70"/>
  <c r="AL68" i="70"/>
  <c r="AK68" i="70" s="1"/>
  <c r="AJ68" i="70" s="1"/>
  <c r="AN68" i="70"/>
  <c r="AI69" i="70"/>
  <c r="AH69" i="70" s="1"/>
  <c r="AG69" i="70" s="1"/>
  <c r="AF69" i="70" s="1"/>
  <c r="AM69" i="70"/>
  <c r="AL69" i="70" s="1"/>
  <c r="AK69" i="70" s="1"/>
  <c r="AJ69" i="70" s="1"/>
  <c r="AN69" i="70"/>
  <c r="AI70" i="70"/>
  <c r="AH70" i="70"/>
  <c r="AG70" i="70" s="1"/>
  <c r="AF70" i="70" s="1"/>
  <c r="AM70" i="70"/>
  <c r="AL70" i="70"/>
  <c r="AK70" i="70" s="1"/>
  <c r="AJ70" i="70" s="1"/>
  <c r="AN70" i="70"/>
  <c r="AH71" i="70"/>
  <c r="AG71" i="70"/>
  <c r="AF71" i="70"/>
  <c r="AI71" i="70"/>
  <c r="AM71" i="70"/>
  <c r="AL71" i="70" s="1"/>
  <c r="AK71" i="70" s="1"/>
  <c r="AJ71" i="70" s="1"/>
  <c r="AN71" i="70"/>
  <c r="AI72" i="70"/>
  <c r="AH72" i="70"/>
  <c r="AG72" i="70" s="1"/>
  <c r="AF72" i="70" s="1"/>
  <c r="AM72" i="70"/>
  <c r="AL72" i="70"/>
  <c r="AK72" i="70" s="1"/>
  <c r="AJ72" i="70" s="1"/>
  <c r="AN72" i="70"/>
  <c r="AI73" i="70"/>
  <c r="AH73" i="70" s="1"/>
  <c r="AG73" i="70" s="1"/>
  <c r="AF73" i="70" s="1"/>
  <c r="AM73" i="70"/>
  <c r="AL73" i="70" s="1"/>
  <c r="AK73" i="70" s="1"/>
  <c r="AJ73" i="70" s="1"/>
  <c r="AN73" i="70"/>
  <c r="AI74" i="70"/>
  <c r="AH74" i="70"/>
  <c r="AG74" i="70" s="1"/>
  <c r="AF74" i="70" s="1"/>
  <c r="AM74" i="70"/>
  <c r="AL74" i="70" s="1"/>
  <c r="AK74" i="70" s="1"/>
  <c r="AJ74" i="70" s="1"/>
  <c r="AN74" i="70"/>
  <c r="A76" i="70"/>
  <c r="AD77" i="70"/>
  <c r="C11" i="71"/>
  <c r="G11" i="71"/>
  <c r="C12" i="71"/>
  <c r="C14" i="71" s="1"/>
  <c r="K14" i="71"/>
  <c r="B17" i="71"/>
  <c r="C17" i="71"/>
  <c r="D17" i="71"/>
  <c r="E17" i="71"/>
  <c r="B18" i="71"/>
  <c r="C18" i="71"/>
  <c r="D18" i="71"/>
  <c r="E18" i="71"/>
  <c r="B19" i="71"/>
  <c r="C19" i="71"/>
  <c r="D19" i="71"/>
  <c r="E19" i="71"/>
  <c r="B20" i="71"/>
  <c r="C20" i="71"/>
  <c r="D20" i="71"/>
  <c r="E20" i="71"/>
  <c r="B21" i="71"/>
  <c r="C21" i="71"/>
  <c r="D21" i="71"/>
  <c r="E21" i="71"/>
  <c r="B22" i="71"/>
  <c r="C22" i="71"/>
  <c r="D22" i="71"/>
  <c r="E22" i="71"/>
  <c r="B23" i="71"/>
  <c r="C23" i="71"/>
  <c r="D23" i="71"/>
  <c r="E23" i="71"/>
  <c r="B24" i="71"/>
  <c r="C24" i="71"/>
  <c r="D24" i="71"/>
  <c r="E24" i="71"/>
  <c r="B25" i="71"/>
  <c r="C25" i="71"/>
  <c r="D25" i="71"/>
  <c r="E25" i="71"/>
  <c r="B26" i="71"/>
  <c r="C26" i="71"/>
  <c r="D26" i="71"/>
  <c r="E26" i="71"/>
  <c r="B27" i="71"/>
  <c r="C27" i="71"/>
  <c r="D27" i="71"/>
  <c r="E27" i="71"/>
  <c r="B28" i="71"/>
  <c r="C28" i="71"/>
  <c r="D28" i="71"/>
  <c r="E28" i="71"/>
  <c r="B29" i="71"/>
  <c r="C29" i="71"/>
  <c r="D29" i="71"/>
  <c r="E29" i="71"/>
  <c r="B30" i="71"/>
  <c r="C30" i="71"/>
  <c r="D30" i="71"/>
  <c r="E30" i="71"/>
  <c r="B31" i="71"/>
  <c r="C31" i="71"/>
  <c r="D31" i="71"/>
  <c r="E31" i="71"/>
  <c r="B32" i="71"/>
  <c r="C32" i="71"/>
  <c r="D32" i="71"/>
  <c r="E32" i="71"/>
  <c r="B33" i="71"/>
  <c r="C33" i="71"/>
  <c r="D33" i="71"/>
  <c r="E33" i="71"/>
  <c r="B34" i="71"/>
  <c r="C34" i="71"/>
  <c r="D34" i="71"/>
  <c r="E34" i="71"/>
  <c r="B35" i="71"/>
  <c r="C35" i="71"/>
  <c r="D35" i="71"/>
  <c r="E35" i="71"/>
  <c r="B36" i="71"/>
  <c r="C36" i="71"/>
  <c r="D36" i="71"/>
  <c r="E36" i="71"/>
  <c r="B37" i="71"/>
  <c r="C37" i="71"/>
  <c r="D37" i="71"/>
  <c r="E37" i="71"/>
  <c r="B38" i="71"/>
  <c r="C38" i="71"/>
  <c r="D38" i="71"/>
  <c r="E38" i="71"/>
  <c r="B39" i="71"/>
  <c r="C39" i="71"/>
  <c r="D39" i="71"/>
  <c r="E39" i="71"/>
  <c r="B40" i="71"/>
  <c r="C40" i="71"/>
  <c r="D40" i="71"/>
  <c r="E40" i="71"/>
  <c r="B41" i="71"/>
  <c r="C41" i="71"/>
  <c r="D41" i="71"/>
  <c r="E41" i="71"/>
  <c r="B42" i="71"/>
  <c r="C42" i="71"/>
  <c r="D42" i="71"/>
  <c r="E42" i="71"/>
  <c r="B43" i="71"/>
  <c r="C43" i="71"/>
  <c r="D43" i="71"/>
  <c r="E43" i="71"/>
  <c r="B44" i="71"/>
  <c r="C44" i="71"/>
  <c r="D44" i="71"/>
  <c r="E44" i="71"/>
  <c r="B45" i="71"/>
  <c r="C45" i="71"/>
  <c r="D45" i="71"/>
  <c r="E45" i="71"/>
  <c r="B46" i="71"/>
  <c r="C46" i="71"/>
  <c r="D46" i="71"/>
  <c r="E46" i="71"/>
  <c r="B47" i="71"/>
  <c r="C47" i="71"/>
  <c r="D47" i="71"/>
  <c r="E47" i="71"/>
  <c r="B48" i="71"/>
  <c r="C48" i="71"/>
  <c r="D48" i="71"/>
  <c r="E48" i="71"/>
  <c r="B49" i="71"/>
  <c r="C49" i="71"/>
  <c r="D49" i="71"/>
  <c r="E49" i="71"/>
  <c r="B50" i="71"/>
  <c r="C50" i="71"/>
  <c r="D50" i="71"/>
  <c r="E50" i="71"/>
  <c r="B51" i="71"/>
  <c r="C51" i="71"/>
  <c r="D51" i="71"/>
  <c r="E51" i="71"/>
  <c r="B52" i="71"/>
  <c r="C52" i="71"/>
  <c r="D52" i="71"/>
  <c r="E52" i="71"/>
  <c r="B53" i="71"/>
  <c r="C53" i="71"/>
  <c r="D53" i="71"/>
  <c r="E53" i="71"/>
  <c r="B54" i="71"/>
  <c r="C54" i="71"/>
  <c r="D54" i="71"/>
  <c r="E54" i="71"/>
  <c r="B55" i="71"/>
  <c r="C55" i="71"/>
  <c r="D55" i="71"/>
  <c r="E55" i="71"/>
  <c r="B56" i="71"/>
  <c r="C56" i="71"/>
  <c r="D56" i="71"/>
  <c r="E56" i="71"/>
  <c r="B57" i="71"/>
  <c r="C57" i="71"/>
  <c r="D57" i="71"/>
  <c r="E57" i="71"/>
  <c r="B58" i="71"/>
  <c r="C58" i="71"/>
  <c r="D58" i="71"/>
  <c r="E58" i="71"/>
  <c r="B59" i="71"/>
  <c r="C59" i="71"/>
  <c r="D59" i="71"/>
  <c r="E59" i="71"/>
  <c r="B60" i="71"/>
  <c r="C60" i="71"/>
  <c r="D60" i="71"/>
  <c r="E60" i="71"/>
  <c r="B61" i="71"/>
  <c r="C61" i="71"/>
  <c r="D61" i="71"/>
  <c r="E61" i="71"/>
  <c r="B62" i="71"/>
  <c r="C62" i="71"/>
  <c r="D62" i="71"/>
  <c r="E62" i="71"/>
  <c r="H10" i="53"/>
  <c r="H10" i="21"/>
  <c r="AM48" i="70"/>
  <c r="AL49" i="40"/>
  <c r="AK49" i="40"/>
  <c r="AJ49" i="40"/>
  <c r="H51" i="3" s="1"/>
  <c r="AF54" i="40"/>
  <c r="G56" i="3"/>
  <c r="AJ46" i="70"/>
  <c r="AL53" i="40"/>
  <c r="AK53" i="40"/>
  <c r="AJ53" i="40"/>
  <c r="H55" i="3"/>
  <c r="AF45" i="40"/>
  <c r="G47" i="3"/>
  <c r="AF52" i="40"/>
  <c r="G54" i="3"/>
  <c r="AL30" i="70"/>
  <c r="AK30" i="70"/>
  <c r="AJ30" i="70"/>
  <c r="AK40" i="40"/>
  <c r="AJ40" i="40" s="1"/>
  <c r="H46" i="3" s="1"/>
  <c r="AK32" i="40"/>
  <c r="AJ32" i="40"/>
  <c r="H38" i="3" s="1"/>
  <c r="AK22" i="40"/>
  <c r="AJ22" i="40" s="1"/>
  <c r="H28" i="3" s="1"/>
  <c r="AF22" i="40"/>
  <c r="G28" i="3"/>
  <c r="AK20" i="40"/>
  <c r="AJ20" i="40"/>
  <c r="H26" i="3" s="1"/>
  <c r="AF17" i="40"/>
  <c r="G23" i="3"/>
  <c r="AF17" i="3"/>
  <c r="AL19" i="70"/>
  <c r="AK19" i="70"/>
  <c r="AJ19" i="70" s="1"/>
  <c r="AF38" i="40"/>
  <c r="G44" i="3"/>
  <c r="AK30" i="40"/>
  <c r="AJ30" i="40"/>
  <c r="H36" i="3"/>
  <c r="AF30" i="40"/>
  <c r="G36" i="3" s="1"/>
  <c r="AD25" i="40"/>
  <c r="AF18" i="40"/>
  <c r="G24" i="3" s="1"/>
  <c r="AL16" i="40"/>
  <c r="AK16" i="40"/>
  <c r="AJ16" i="40"/>
  <c r="H22" i="3"/>
  <c r="AF13" i="40"/>
  <c r="G19" i="3"/>
  <c r="Y26" i="35"/>
  <c r="U29" i="14"/>
  <c r="AL14" i="70"/>
  <c r="AK14" i="70"/>
  <c r="AJ14" i="70" s="1"/>
  <c r="AK36" i="40"/>
  <c r="AJ36" i="40" s="1"/>
  <c r="H42" i="3" s="1"/>
  <c r="AK28" i="40"/>
  <c r="AJ28" i="40"/>
  <c r="H34" i="3"/>
  <c r="AF25" i="40"/>
  <c r="G31" i="3" s="1"/>
  <c r="AK14" i="40"/>
  <c r="AJ14" i="40"/>
  <c r="H20" i="3"/>
  <c r="AF14" i="40"/>
  <c r="G20" i="3"/>
  <c r="AK18" i="40"/>
  <c r="AJ18" i="40"/>
  <c r="H24" i="3"/>
  <c r="X11" i="14"/>
  <c r="AF13" i="70"/>
  <c r="AF34" i="40"/>
  <c r="G40" i="3" s="1"/>
  <c r="AF26" i="40"/>
  <c r="G32" i="3"/>
  <c r="AK12" i="40"/>
  <c r="AJ12" i="40" s="1"/>
  <c r="H18" i="3" s="1"/>
  <c r="AG21" i="35"/>
  <c r="AM36" i="70"/>
  <c r="AM25" i="70"/>
  <c r="AF25" i="70"/>
  <c r="AF38" i="70"/>
  <c r="AF30" i="70"/>
  <c r="AF18" i="70"/>
  <c r="AM13" i="70"/>
  <c r="AF46" i="40"/>
  <c r="G48" i="3"/>
  <c r="AL25" i="40"/>
  <c r="AL21" i="40"/>
  <c r="AK21" i="40"/>
  <c r="AJ21" i="40"/>
  <c r="H27" i="3"/>
  <c r="AL17" i="40"/>
  <c r="AD16" i="40"/>
  <c r="AL13" i="40"/>
  <c r="Y37" i="35"/>
  <c r="AQ37" i="28" s="1"/>
  <c r="AH28" i="35"/>
  <c r="AG66" i="35"/>
  <c r="AG63" i="35"/>
  <c r="AG62" i="35"/>
  <c r="AL22" i="70"/>
  <c r="AK22" i="70" s="1"/>
  <c r="AJ22" i="70"/>
  <c r="AF56" i="40"/>
  <c r="G58" i="3" s="1"/>
  <c r="AA63" i="35"/>
  <c r="AL38" i="70"/>
  <c r="AK38" i="70"/>
  <c r="AJ38" i="70" s="1"/>
  <c r="AF36" i="70"/>
  <c r="AF50" i="40"/>
  <c r="G52" i="3"/>
  <c r="AF37" i="40"/>
  <c r="G43" i="3"/>
  <c r="AF33" i="40"/>
  <c r="G39" i="3" s="1"/>
  <c r="AF29" i="40"/>
  <c r="G35" i="3"/>
  <c r="AD26" i="40"/>
  <c r="M32" i="71"/>
  <c r="AF23" i="40"/>
  <c r="G29" i="3"/>
  <c r="AF19" i="40"/>
  <c r="G25" i="3"/>
  <c r="AF15" i="40"/>
  <c r="G21" i="3"/>
  <c r="AF12" i="40"/>
  <c r="G18" i="3" s="1"/>
  <c r="AF11" i="40"/>
  <c r="G17" i="3"/>
  <c r="AG67" i="35"/>
  <c r="V18" i="3"/>
  <c r="AC50" i="14"/>
  <c r="AC28" i="14"/>
  <c r="AC13" i="14"/>
  <c r="AD11" i="14"/>
  <c r="AC16" i="14"/>
  <c r="U54" i="14"/>
  <c r="AE54" i="14" s="1"/>
  <c r="AC20" i="14"/>
  <c r="AC11" i="14"/>
  <c r="AC46" i="14"/>
  <c r="AC24" i="14"/>
  <c r="AF52" i="70"/>
  <c r="AF39" i="70"/>
  <c r="AF37" i="70"/>
  <c r="AM37" i="70"/>
  <c r="AM53" i="70"/>
  <c r="AF49" i="70"/>
  <c r="AF31" i="70"/>
  <c r="AM28" i="70"/>
  <c r="AL18" i="70"/>
  <c r="AK18" i="70"/>
  <c r="AJ18" i="70"/>
  <c r="AF15" i="70"/>
  <c r="AM12" i="70"/>
  <c r="AL12" i="70"/>
  <c r="AK12" i="70" s="1"/>
  <c r="AJ12" i="70" s="1"/>
  <c r="AF53" i="40"/>
  <c r="G55" i="3"/>
  <c r="AM52" i="40"/>
  <c r="AL52" i="40"/>
  <c r="AK52" i="40" s="1"/>
  <c r="AJ52" i="40" s="1"/>
  <c r="H54" i="3" s="1"/>
  <c r="AL51" i="40"/>
  <c r="AK51" i="40"/>
  <c r="AJ51" i="40"/>
  <c r="H53" i="3" s="1"/>
  <c r="AF51" i="40"/>
  <c r="G53" i="3"/>
  <c r="AF49" i="40"/>
  <c r="G51" i="3" s="1"/>
  <c r="AM48" i="40"/>
  <c r="AL48" i="40"/>
  <c r="AK48" i="40"/>
  <c r="AJ48" i="40"/>
  <c r="H50" i="3"/>
  <c r="AL47" i="40"/>
  <c r="AK47" i="40"/>
  <c r="AJ47" i="40" s="1"/>
  <c r="H49" i="3" s="1"/>
  <c r="AF47" i="40"/>
  <c r="G49" i="3"/>
  <c r="AL46" i="40"/>
  <c r="AK46" i="40"/>
  <c r="AJ46" i="40" s="1"/>
  <c r="H48" i="3" s="1"/>
  <c r="AJ31" i="70"/>
  <c r="AF27" i="70"/>
  <c r="AL15" i="70"/>
  <c r="AK15" i="70" s="1"/>
  <c r="AJ15" i="70" s="1"/>
  <c r="AF55" i="40"/>
  <c r="G57" i="3" s="1"/>
  <c r="AF40" i="40"/>
  <c r="G46" i="3" s="1"/>
  <c r="AM39" i="40"/>
  <c r="AL39" i="40"/>
  <c r="AK39" i="40"/>
  <c r="AJ39" i="40" s="1"/>
  <c r="H45" i="3"/>
  <c r="AF36" i="40"/>
  <c r="G42" i="3" s="1"/>
  <c r="AM35" i="40"/>
  <c r="AL35" i="40"/>
  <c r="AK35" i="40"/>
  <c r="AJ35" i="40"/>
  <c r="H41" i="3" s="1"/>
  <c r="AF32" i="40"/>
  <c r="G38" i="3"/>
  <c r="AM31" i="40"/>
  <c r="AL31" i="40"/>
  <c r="AK31" i="40"/>
  <c r="AJ31" i="40" s="1"/>
  <c r="H37" i="3" s="1"/>
  <c r="AF28" i="40"/>
  <c r="G34" i="3"/>
  <c r="AM27" i="40"/>
  <c r="AL27" i="40"/>
  <c r="AK27" i="40"/>
  <c r="AJ27" i="40"/>
  <c r="H33" i="3"/>
  <c r="AF54" i="70"/>
  <c r="AL32" i="70"/>
  <c r="AK32" i="70"/>
  <c r="AJ32" i="70" s="1"/>
  <c r="AF21" i="70"/>
  <c r="AM16" i="70"/>
  <c r="AL16" i="70"/>
  <c r="AK16" i="70" s="1"/>
  <c r="AJ16" i="70" s="1"/>
  <c r="AL54" i="40"/>
  <c r="AK54" i="40"/>
  <c r="AJ54" i="40"/>
  <c r="H56" i="3"/>
  <c r="AF39" i="40"/>
  <c r="G45" i="3"/>
  <c r="AF35" i="40"/>
  <c r="G41" i="3" s="1"/>
  <c r="AF31" i="40"/>
  <c r="G37" i="3"/>
  <c r="AF27" i="40"/>
  <c r="G33" i="3"/>
  <c r="AM45" i="40"/>
  <c r="AL45" i="40"/>
  <c r="AK45" i="40"/>
  <c r="AJ45" i="40"/>
  <c r="H47" i="3" s="1"/>
  <c r="AF24" i="40"/>
  <c r="G30" i="3" s="1"/>
  <c r="AM23" i="40"/>
  <c r="AL23" i="40"/>
  <c r="AK23" i="40"/>
  <c r="AJ23" i="40" s="1"/>
  <c r="H29" i="3" s="1"/>
  <c r="AF20" i="40"/>
  <c r="G26" i="3"/>
  <c r="AM19" i="40"/>
  <c r="AL19" i="40"/>
  <c r="AK19" i="40"/>
  <c r="AJ19" i="40"/>
  <c r="H25" i="3" s="1"/>
  <c r="AF16" i="40"/>
  <c r="G22" i="3"/>
  <c r="AM15" i="40"/>
  <c r="AL15" i="40"/>
  <c r="AK15" i="40"/>
  <c r="AJ15" i="40" s="1"/>
  <c r="H21" i="3" s="1"/>
  <c r="AM11" i="40"/>
  <c r="AL11" i="40"/>
  <c r="AK11" i="40"/>
  <c r="AJ11" i="40"/>
  <c r="H17" i="3" s="1"/>
  <c r="AA64" i="35"/>
  <c r="AH64" i="35"/>
  <c r="AG64" i="35"/>
  <c r="AA67" i="35"/>
  <c r="AA61" i="35"/>
  <c r="AH56" i="35"/>
  <c r="AH52" i="35"/>
  <c r="AH36" i="35"/>
  <c r="AG36" i="35"/>
  <c r="AH13" i="35"/>
  <c r="AG13" i="35" s="1"/>
  <c r="X60" i="14"/>
  <c r="AD60" i="14"/>
  <c r="Y59" i="14"/>
  <c r="AD37" i="3"/>
  <c r="V37" i="3"/>
  <c r="G28" i="60"/>
  <c r="T28" i="60" s="1"/>
  <c r="AJ18" i="3"/>
  <c r="Y66" i="14"/>
  <c r="X66" i="14"/>
  <c r="AC66" i="14"/>
  <c r="AH37" i="3"/>
  <c r="Z37" i="3"/>
  <c r="Y34" i="14"/>
  <c r="AC34" i="14"/>
  <c r="AD17" i="14"/>
  <c r="AC17" i="14"/>
  <c r="G27" i="60"/>
  <c r="H27" i="60" s="1"/>
  <c r="AH18" i="3"/>
  <c r="G24" i="60"/>
  <c r="Z24" i="60"/>
  <c r="AB18" i="3"/>
  <c r="D28" i="57"/>
  <c r="D28" i="58"/>
  <c r="E28" i="58"/>
  <c r="AJ17" i="3"/>
  <c r="D25" i="58"/>
  <c r="K25" i="58"/>
  <c r="D25" i="57"/>
  <c r="AD17" i="3"/>
  <c r="X52" i="14"/>
  <c r="AD52" i="14"/>
  <c r="Y51" i="14"/>
  <c r="AC51" i="14"/>
  <c r="G23" i="60"/>
  <c r="K23" i="60" s="1"/>
  <c r="W23" i="60"/>
  <c r="Z18" i="3"/>
  <c r="D24" i="58"/>
  <c r="E24" i="58"/>
  <c r="D24" i="57"/>
  <c r="E24" i="57"/>
  <c r="AB17" i="3"/>
  <c r="D21" i="58"/>
  <c r="D21" i="57"/>
  <c r="E21" i="57"/>
  <c r="V17" i="3"/>
  <c r="AD67" i="14"/>
  <c r="AC67" i="14"/>
  <c r="U66" i="14"/>
  <c r="AE66" i="14"/>
  <c r="U65" i="14"/>
  <c r="AE65" i="14"/>
  <c r="AD64" i="14"/>
  <c r="AC64" i="14" s="1"/>
  <c r="Y63" i="14"/>
  <c r="X63" i="14" s="1"/>
  <c r="AC63" i="14"/>
  <c r="U63" i="14"/>
  <c r="AE63" i="14"/>
  <c r="G26" i="60"/>
  <c r="K26" i="60" s="1"/>
  <c r="AF18" i="3"/>
  <c r="D27" i="58"/>
  <c r="E27" i="58"/>
  <c r="D27" i="57"/>
  <c r="K27" i="57" s="1"/>
  <c r="AH17" i="3"/>
  <c r="AD65" i="14"/>
  <c r="AC65" i="14" s="1"/>
  <c r="X59" i="14"/>
  <c r="X56" i="14"/>
  <c r="AD56" i="14"/>
  <c r="AC55" i="14"/>
  <c r="Y36" i="14"/>
  <c r="AC36" i="14"/>
  <c r="AC21" i="14"/>
  <c r="X21" i="14"/>
  <c r="AD21" i="14"/>
  <c r="Y38" i="14"/>
  <c r="AC38" i="14"/>
  <c r="AC25" i="14"/>
  <c r="X25" i="14"/>
  <c r="AD25" i="14"/>
  <c r="G22" i="60"/>
  <c r="W22" i="60"/>
  <c r="H22" i="60"/>
  <c r="X18" i="3"/>
  <c r="D26" i="58"/>
  <c r="D26" i="57"/>
  <c r="E26" i="57"/>
  <c r="D23" i="58"/>
  <c r="N23" i="58" s="1"/>
  <c r="D23" i="57"/>
  <c r="Z17" i="3"/>
  <c r="X48" i="14"/>
  <c r="AD48" i="14"/>
  <c r="Y47" i="14"/>
  <c r="AC47" i="14"/>
  <c r="Y40" i="14"/>
  <c r="AC40" i="14"/>
  <c r="Y32" i="14"/>
  <c r="AC32" i="14"/>
  <c r="X29" i="14"/>
  <c r="AD29" i="14"/>
  <c r="AC29" i="14"/>
  <c r="X13" i="14"/>
  <c r="X57" i="14"/>
  <c r="X53" i="14"/>
  <c r="X49" i="14"/>
  <c r="X39" i="14"/>
  <c r="X37" i="14"/>
  <c r="X35" i="14"/>
  <c r="X33" i="14"/>
  <c r="X31" i="14"/>
  <c r="X28" i="14"/>
  <c r="X24" i="14"/>
  <c r="X20" i="14"/>
  <c r="X16" i="14"/>
  <c r="AC12" i="14"/>
  <c r="X12" i="14"/>
  <c r="AD61" i="14"/>
  <c r="AC60" i="14"/>
  <c r="X58" i="14"/>
  <c r="AD57" i="14"/>
  <c r="AC57" i="14"/>
  <c r="AC56" i="14"/>
  <c r="X54" i="14"/>
  <c r="AD53" i="14"/>
  <c r="AC53" i="14"/>
  <c r="X50" i="14"/>
  <c r="AD49" i="14"/>
  <c r="AC49" i="14"/>
  <c r="AC48" i="14"/>
  <c r="X46" i="14"/>
  <c r="AD39" i="14"/>
  <c r="AD37" i="14"/>
  <c r="AC37" i="14"/>
  <c r="AD35" i="14"/>
  <c r="AC35" i="14"/>
  <c r="AD33" i="14"/>
  <c r="AC33" i="14"/>
  <c r="AD31" i="14"/>
  <c r="AC31" i="14"/>
  <c r="X27" i="14"/>
  <c r="AC23" i="14"/>
  <c r="X23" i="14"/>
  <c r="AC19" i="14"/>
  <c r="X19" i="14"/>
  <c r="AC15" i="14"/>
  <c r="X15" i="14"/>
  <c r="X55" i="14"/>
  <c r="X51" i="14"/>
  <c r="X40" i="14"/>
  <c r="X38" i="14"/>
  <c r="X36" i="14"/>
  <c r="X34" i="14"/>
  <c r="X32" i="14"/>
  <c r="AC22" i="14"/>
  <c r="X22" i="14"/>
  <c r="AC18" i="14"/>
  <c r="X18" i="14"/>
  <c r="AC14" i="14"/>
  <c r="X14" i="14"/>
  <c r="T77" i="3"/>
  <c r="T80" i="3"/>
  <c r="T76" i="3"/>
  <c r="T75" i="42"/>
  <c r="T74" i="42"/>
  <c r="T71" i="42"/>
  <c r="T70" i="42"/>
  <c r="T71" i="3"/>
  <c r="T70" i="3"/>
  <c r="T69" i="42"/>
  <c r="T68" i="42"/>
  <c r="T65" i="42"/>
  <c r="T66" i="3"/>
  <c r="T62" i="3"/>
  <c r="T54" i="3"/>
  <c r="T50" i="3"/>
  <c r="T45" i="3"/>
  <c r="T41" i="3"/>
  <c r="T37" i="3"/>
  <c r="T33" i="3"/>
  <c r="T29" i="3"/>
  <c r="T25" i="3"/>
  <c r="T21" i="3"/>
  <c r="T17" i="3"/>
  <c r="V40" i="60"/>
  <c r="R40" i="60"/>
  <c r="S39" i="60"/>
  <c r="U38" i="60"/>
  <c r="P38" i="60"/>
  <c r="V37" i="60"/>
  <c r="O37" i="60"/>
  <c r="U36" i="60"/>
  <c r="S35" i="60"/>
  <c r="R34" i="60"/>
  <c r="P33" i="60"/>
  <c r="S32" i="60"/>
  <c r="P31" i="60"/>
  <c r="R30" i="60"/>
  <c r="V29" i="60"/>
  <c r="P29" i="60"/>
  <c r="V28" i="60"/>
  <c r="P28" i="60"/>
  <c r="O27" i="60"/>
  <c r="U26" i="60"/>
  <c r="O26" i="60"/>
  <c r="R25" i="60"/>
  <c r="P24" i="60"/>
  <c r="O23" i="60"/>
  <c r="V22" i="60"/>
  <c r="S21" i="60"/>
  <c r="T47" i="42"/>
  <c r="T65" i="3"/>
  <c r="T55" i="3"/>
  <c r="T51" i="3"/>
  <c r="T46" i="3"/>
  <c r="T42" i="3"/>
  <c r="T38" i="3"/>
  <c r="T34" i="3"/>
  <c r="T30" i="3"/>
  <c r="T26" i="3"/>
  <c r="T22" i="3"/>
  <c r="T18" i="3"/>
  <c r="S8" i="58"/>
  <c r="S8" i="57"/>
  <c r="U40" i="60"/>
  <c r="P40" i="60"/>
  <c r="P39" i="60"/>
  <c r="S38" i="60"/>
  <c r="O38" i="60"/>
  <c r="U37" i="60"/>
  <c r="S36" i="60"/>
  <c r="P35" i="60"/>
  <c r="V33" i="60"/>
  <c r="R32" i="60"/>
  <c r="V31" i="60"/>
  <c r="V30" i="60"/>
  <c r="U29" i="60"/>
  <c r="U28" i="60"/>
  <c r="O28" i="60"/>
  <c r="U27" i="60"/>
  <c r="V25" i="60"/>
  <c r="P25" i="60"/>
  <c r="V24" i="60"/>
  <c r="O24" i="60"/>
  <c r="U23" i="60"/>
  <c r="U22" i="60"/>
  <c r="O22" i="60"/>
  <c r="R21" i="60"/>
  <c r="T63" i="42"/>
  <c r="T60" i="42"/>
  <c r="T59" i="42"/>
  <c r="T57" i="42"/>
  <c r="T56" i="42"/>
  <c r="T53" i="42"/>
  <c r="T52" i="42"/>
  <c r="T49" i="42"/>
  <c r="T48" i="42"/>
  <c r="T44" i="42"/>
  <c r="T43" i="42"/>
  <c r="T39" i="42"/>
  <c r="T36" i="42"/>
  <c r="T35" i="42"/>
  <c r="T32" i="42"/>
  <c r="T31" i="42"/>
  <c r="T28" i="42"/>
  <c r="T27" i="42"/>
  <c r="T23" i="42"/>
  <c r="T20" i="42"/>
  <c r="T19" i="42"/>
  <c r="L12" i="58"/>
  <c r="L12" i="57"/>
  <c r="O21" i="58"/>
  <c r="L22" i="58"/>
  <c r="P22" i="58"/>
  <c r="M23" i="58"/>
  <c r="S23" i="58"/>
  <c r="P24" i="58"/>
  <c r="M25" i="58"/>
  <c r="S25" i="58"/>
  <c r="L26" i="58"/>
  <c r="R26" i="58"/>
  <c r="O27" i="58"/>
  <c r="L28" i="58"/>
  <c r="R28" i="58"/>
  <c r="O29" i="58"/>
  <c r="M30" i="58"/>
  <c r="S30" i="58"/>
  <c r="P31" i="58"/>
  <c r="M32" i="58"/>
  <c r="S32" i="58"/>
  <c r="P33" i="58"/>
  <c r="O34" i="58"/>
  <c r="L35" i="58"/>
  <c r="R35" i="58"/>
  <c r="O36" i="58"/>
  <c r="L37" i="58"/>
  <c r="R37" i="58"/>
  <c r="P38" i="58"/>
  <c r="M39" i="58"/>
  <c r="S39" i="58"/>
  <c r="P40" i="58"/>
  <c r="E8" i="57"/>
  <c r="M21" i="57"/>
  <c r="R21" i="57"/>
  <c r="L22" i="57"/>
  <c r="P22" i="57"/>
  <c r="O23" i="57"/>
  <c r="P24" i="57"/>
  <c r="O25" i="57"/>
  <c r="S26" i="57"/>
  <c r="L27" i="57"/>
  <c r="R27" i="57"/>
  <c r="M28" i="57"/>
  <c r="S28" i="57"/>
  <c r="L21" i="58"/>
  <c r="P21" i="58"/>
  <c r="M22" i="58"/>
  <c r="R22" i="58"/>
  <c r="O23" i="58"/>
  <c r="L24" i="58"/>
  <c r="R24" i="58"/>
  <c r="O25" i="58"/>
  <c r="M26" i="58"/>
  <c r="S26" i="58"/>
  <c r="P27" i="58"/>
  <c r="M28" i="58"/>
  <c r="S28" i="58"/>
  <c r="P29" i="58"/>
  <c r="O30" i="58"/>
  <c r="L31" i="58"/>
  <c r="R31" i="58"/>
  <c r="O32" i="58"/>
  <c r="L33" i="58"/>
  <c r="R33" i="58"/>
  <c r="P34" i="58"/>
  <c r="M35" i="58"/>
  <c r="S35" i="58"/>
  <c r="P36" i="58"/>
  <c r="M37" i="58"/>
  <c r="S37" i="58"/>
  <c r="L38" i="58"/>
  <c r="R38" i="58"/>
  <c r="E8" i="58"/>
  <c r="M21" i="58"/>
  <c r="R21" i="58"/>
  <c r="S22" i="58"/>
  <c r="P23" i="58"/>
  <c r="M24" i="58"/>
  <c r="S24" i="58"/>
  <c r="P25" i="58"/>
  <c r="O26" i="58"/>
  <c r="L27" i="58"/>
  <c r="R27" i="58"/>
  <c r="O28" i="58"/>
  <c r="L29" i="58"/>
  <c r="R29" i="58"/>
  <c r="P30" i="58"/>
  <c r="M31" i="58"/>
  <c r="S31" i="58"/>
  <c r="P32" i="58"/>
  <c r="M33" i="58"/>
  <c r="S33" i="58"/>
  <c r="L34" i="58"/>
  <c r="R34" i="58"/>
  <c r="O35" i="58"/>
  <c r="L36" i="58"/>
  <c r="R36" i="58"/>
  <c r="O37" i="58"/>
  <c r="M38" i="58"/>
  <c r="S38" i="58"/>
  <c r="P39" i="58"/>
  <c r="M40" i="58"/>
  <c r="S40" i="58"/>
  <c r="O21" i="57"/>
  <c r="S22" i="57"/>
  <c r="L23" i="57"/>
  <c r="R23" i="57"/>
  <c r="M24" i="57"/>
  <c r="S24" i="57"/>
  <c r="M25" i="57"/>
  <c r="R25" i="57"/>
  <c r="L26" i="57"/>
  <c r="P26" i="57"/>
  <c r="O27" i="57"/>
  <c r="P28" i="57"/>
  <c r="O29" i="57"/>
  <c r="S30" i="57"/>
  <c r="L31" i="57"/>
  <c r="R31" i="57"/>
  <c r="M32" i="57"/>
  <c r="S32" i="57"/>
  <c r="M33" i="57"/>
  <c r="R33" i="57"/>
  <c r="L34" i="57"/>
  <c r="P34" i="57"/>
  <c r="O35" i="57"/>
  <c r="P36" i="57"/>
  <c r="O37" i="57"/>
  <c r="S38" i="57"/>
  <c r="P39" i="57"/>
  <c r="M40" i="57"/>
  <c r="S40" i="57"/>
  <c r="S21" i="58"/>
  <c r="O22" i="58"/>
  <c r="L23" i="58"/>
  <c r="R23" i="58"/>
  <c r="O24" i="58"/>
  <c r="L25" i="58"/>
  <c r="R25" i="58"/>
  <c r="P26" i="58"/>
  <c r="M27" i="58"/>
  <c r="S27" i="58"/>
  <c r="P28" i="58"/>
  <c r="M29" i="58"/>
  <c r="S29" i="58"/>
  <c r="L30" i="58"/>
  <c r="R30" i="58"/>
  <c r="O31" i="58"/>
  <c r="L32" i="58"/>
  <c r="R32" i="58"/>
  <c r="O33" i="58"/>
  <c r="M34" i="58"/>
  <c r="S34" i="58"/>
  <c r="P35" i="58"/>
  <c r="M36" i="58"/>
  <c r="S36" i="58"/>
  <c r="P37" i="58"/>
  <c r="O38" i="58"/>
  <c r="L39" i="58"/>
  <c r="R39" i="58"/>
  <c r="O40" i="58"/>
  <c r="L21" i="57"/>
  <c r="P21" i="57"/>
  <c r="O22" i="57"/>
  <c r="M23" i="57"/>
  <c r="S23" i="57"/>
  <c r="O24" i="57"/>
  <c r="S25" i="57"/>
  <c r="M26" i="57"/>
  <c r="R26" i="57"/>
  <c r="P27" i="57"/>
  <c r="L28" i="57"/>
  <c r="R28" i="57"/>
  <c r="L29" i="57"/>
  <c r="P29" i="57"/>
  <c r="O30" i="57"/>
  <c r="M31" i="57"/>
  <c r="S31" i="57"/>
  <c r="O32" i="57"/>
  <c r="S33" i="57"/>
  <c r="M34" i="57"/>
  <c r="R34" i="57"/>
  <c r="P35" i="57"/>
  <c r="L36" i="57"/>
  <c r="R36" i="57"/>
  <c r="L37" i="57"/>
  <c r="P37" i="57"/>
  <c r="O38" i="57"/>
  <c r="L39" i="57"/>
  <c r="R39" i="57"/>
  <c r="O40" i="57"/>
  <c r="R40" i="58"/>
  <c r="R22" i="57"/>
  <c r="P23" i="57"/>
  <c r="O28" i="57"/>
  <c r="M30" i="57"/>
  <c r="L32" i="57"/>
  <c r="O33" i="57"/>
  <c r="O34" i="57"/>
  <c r="O39" i="58"/>
  <c r="S21" i="57"/>
  <c r="R24" i="57"/>
  <c r="L25" i="57"/>
  <c r="O26" i="57"/>
  <c r="M27" i="57"/>
  <c r="S29" i="57"/>
  <c r="R30" i="57"/>
  <c r="O31" i="57"/>
  <c r="R32" i="57"/>
  <c r="M35" i="57"/>
  <c r="O36" i="57"/>
  <c r="M37" i="57"/>
  <c r="L38" i="57"/>
  <c r="O39" i="57"/>
  <c r="R40" i="57"/>
  <c r="L40" i="58"/>
  <c r="M22" i="57"/>
  <c r="P25" i="57"/>
  <c r="S27" i="57"/>
  <c r="M29" i="57"/>
  <c r="L30" i="57"/>
  <c r="P31" i="57"/>
  <c r="L33" i="57"/>
  <c r="R35" i="57"/>
  <c r="S36" i="57"/>
  <c r="M38" i="57"/>
  <c r="S39" i="57"/>
  <c r="M36" i="57"/>
  <c r="R37" i="57"/>
  <c r="L40" i="57"/>
  <c r="S37" i="57"/>
  <c r="P40" i="57"/>
  <c r="S34" i="57"/>
  <c r="L35" i="57"/>
  <c r="P38" i="57"/>
  <c r="L24" i="57"/>
  <c r="R29" i="57"/>
  <c r="P30" i="57"/>
  <c r="P32" i="57"/>
  <c r="P33" i="57"/>
  <c r="S35" i="57"/>
  <c r="R38" i="57"/>
  <c r="M39" i="57"/>
  <c r="V39" i="60"/>
  <c r="O39" i="60"/>
  <c r="R38" i="60"/>
  <c r="S37" i="60"/>
  <c r="P36" i="60"/>
  <c r="V35" i="60"/>
  <c r="O35" i="60"/>
  <c r="V34" i="60"/>
  <c r="P34" i="60"/>
  <c r="S33" i="60"/>
  <c r="P32" i="60"/>
  <c r="S31" i="60"/>
  <c r="U30" i="60"/>
  <c r="P30" i="60"/>
  <c r="S29" i="60"/>
  <c r="S27" i="60"/>
  <c r="R26" i="60"/>
  <c r="U25" i="60"/>
  <c r="O25" i="60"/>
  <c r="U24" i="60"/>
  <c r="S23" i="60"/>
  <c r="S22" i="60"/>
  <c r="V21" i="60"/>
  <c r="O21" i="60"/>
  <c r="P21" i="60"/>
  <c r="U21" i="60"/>
  <c r="P22" i="60"/>
  <c r="P23" i="60"/>
  <c r="V23" i="60"/>
  <c r="S24" i="60"/>
  <c r="S25" i="60"/>
  <c r="S26" i="60"/>
  <c r="P27" i="60"/>
  <c r="V27" i="60"/>
  <c r="S28" i="60"/>
  <c r="O29" i="60"/>
  <c r="O30" i="60"/>
  <c r="S30" i="60"/>
  <c r="O31" i="60"/>
  <c r="U31" i="60"/>
  <c r="O32" i="60"/>
  <c r="U32" i="60"/>
  <c r="O33" i="60"/>
  <c r="U33" i="60"/>
  <c r="O34" i="60"/>
  <c r="S34" i="60"/>
  <c r="R35" i="60"/>
  <c r="R36" i="60"/>
  <c r="R37" i="60"/>
  <c r="V38" i="60"/>
  <c r="R39" i="60"/>
  <c r="O40" i="60"/>
  <c r="U12" i="58"/>
  <c r="U12" i="57"/>
  <c r="S40" i="60"/>
  <c r="U39" i="60"/>
  <c r="P37" i="60"/>
  <c r="V36" i="60"/>
  <c r="O36" i="60"/>
  <c r="U35" i="60"/>
  <c r="U34" i="60"/>
  <c r="R33" i="60"/>
  <c r="V32" i="60"/>
  <c r="R31" i="60"/>
  <c r="R29" i="60"/>
  <c r="R28" i="60"/>
  <c r="R27" i="60"/>
  <c r="V26" i="60"/>
  <c r="P26" i="60"/>
  <c r="R24" i="60"/>
  <c r="R23" i="60"/>
  <c r="R22" i="60"/>
  <c r="BC22" i="42"/>
  <c r="N24" i="58"/>
  <c r="I41" i="58"/>
  <c r="I19" i="58"/>
  <c r="I19" i="57"/>
  <c r="I41" i="57"/>
  <c r="L19" i="60"/>
  <c r="L41" i="60"/>
  <c r="Q4" i="57"/>
  <c r="T4" i="60"/>
  <c r="D4" i="65"/>
  <c r="N120" i="71"/>
  <c r="AP37" i="3"/>
  <c r="AV37" i="3"/>
  <c r="AN37" i="3"/>
  <c r="AT37" i="3"/>
  <c r="AL37" i="3"/>
  <c r="AR37" i="3"/>
  <c r="D33" i="57"/>
  <c r="N33" i="57"/>
  <c r="D32" i="57"/>
  <c r="N32" i="57"/>
  <c r="D30" i="58"/>
  <c r="K30" i="58"/>
  <c r="D29" i="58"/>
  <c r="D34" i="57"/>
  <c r="K34" i="57"/>
  <c r="D32" i="58"/>
  <c r="N32" i="58" s="1"/>
  <c r="D31" i="58"/>
  <c r="N31" i="58" s="1"/>
  <c r="AM24" i="70"/>
  <c r="AD17" i="40"/>
  <c r="BC23" i="42"/>
  <c r="AH32" i="35"/>
  <c r="AG32" i="35"/>
  <c r="G25" i="60"/>
  <c r="Z25" i="60"/>
  <c r="U16" i="14"/>
  <c r="AL11" i="70"/>
  <c r="AK11" i="70" s="1"/>
  <c r="AJ11" i="70" s="1"/>
  <c r="AG26" i="35"/>
  <c r="AD61" i="42"/>
  <c r="Z61" i="42"/>
  <c r="AB59" i="42"/>
  <c r="AB58" i="42"/>
  <c r="AD56" i="42"/>
  <c r="AB54" i="42"/>
  <c r="AD52" i="42"/>
  <c r="Z52" i="42"/>
  <c r="AB50" i="42"/>
  <c r="AD48" i="42"/>
  <c r="Z48" i="42"/>
  <c r="AB46" i="42"/>
  <c r="AD44" i="42"/>
  <c r="Z44" i="42"/>
  <c r="AB42" i="42"/>
  <c r="AD40" i="42"/>
  <c r="Z40" i="42"/>
  <c r="AB38" i="42"/>
  <c r="AD36" i="42"/>
  <c r="Z36" i="42"/>
  <c r="AB34" i="42"/>
  <c r="AD32" i="42"/>
  <c r="AB30" i="42"/>
  <c r="AD28" i="42"/>
  <c r="AB26" i="42"/>
  <c r="AD24" i="42"/>
  <c r="Z24" i="42"/>
  <c r="AB22" i="42"/>
  <c r="AD20" i="42"/>
  <c r="Z20" i="42"/>
  <c r="AB18" i="42"/>
  <c r="Z64" i="3"/>
  <c r="AB63" i="3"/>
  <c r="AD62" i="3"/>
  <c r="AB57" i="3"/>
  <c r="AB55" i="3"/>
  <c r="AB53" i="3"/>
  <c r="Z52" i="3"/>
  <c r="Z49" i="3"/>
  <c r="Z48" i="3"/>
  <c r="Z47" i="3"/>
  <c r="AD46" i="3"/>
  <c r="Z45" i="3"/>
  <c r="AD44" i="3"/>
  <c r="Z43" i="3"/>
  <c r="AD42" i="3"/>
  <c r="AB41" i="3"/>
  <c r="AD39" i="3"/>
  <c r="Z38" i="3"/>
  <c r="Z36" i="3"/>
  <c r="AB34" i="3"/>
  <c r="AB32" i="3"/>
  <c r="Z31" i="3"/>
  <c r="AD30" i="3"/>
  <c r="Z29" i="3"/>
  <c r="Z26" i="3"/>
  <c r="AD25" i="3"/>
  <c r="AB24" i="3"/>
  <c r="AB22" i="3"/>
  <c r="AB20" i="3"/>
  <c r="AD60" i="42"/>
  <c r="Z60" i="42"/>
  <c r="AB57" i="42"/>
  <c r="AB53" i="42"/>
  <c r="AD51" i="42"/>
  <c r="Z51" i="42"/>
  <c r="AB49" i="42"/>
  <c r="AD47" i="42"/>
  <c r="Z47" i="42"/>
  <c r="AB45" i="42"/>
  <c r="AD43" i="42"/>
  <c r="Z43" i="42"/>
  <c r="AB41" i="42"/>
  <c r="AD39" i="42"/>
  <c r="Z39" i="42"/>
  <c r="AB37" i="42"/>
  <c r="AD35" i="42"/>
  <c r="Z35" i="42"/>
  <c r="AB33" i="42"/>
  <c r="AD31" i="42"/>
  <c r="Z31" i="42"/>
  <c r="AB29" i="42"/>
  <c r="Z27" i="42"/>
  <c r="AB25" i="42"/>
  <c r="AD23" i="42"/>
  <c r="Z23" i="42"/>
  <c r="AB21" i="42"/>
  <c r="AD19" i="42"/>
  <c r="Z19" i="42"/>
  <c r="AB17" i="42"/>
  <c r="AD65" i="3"/>
  <c r="Z63" i="3"/>
  <c r="AB62" i="3"/>
  <c r="Z57" i="3"/>
  <c r="AD56" i="3"/>
  <c r="Z55" i="3"/>
  <c r="AD54" i="3"/>
  <c r="Z53" i="3"/>
  <c r="AD52" i="3"/>
  <c r="AD51" i="3"/>
  <c r="Z50" i="3"/>
  <c r="AB46" i="3"/>
  <c r="AB44" i="3"/>
  <c r="AB42" i="3"/>
  <c r="Z41" i="3"/>
  <c r="AD40" i="3"/>
  <c r="AB39" i="3"/>
  <c r="AB37" i="3"/>
  <c r="AD35" i="3"/>
  <c r="Z34" i="3"/>
  <c r="AD33" i="3"/>
  <c r="AD28" i="3"/>
  <c r="Z27" i="3"/>
  <c r="AB25" i="3"/>
  <c r="Z24" i="3"/>
  <c r="AD23" i="3"/>
  <c r="Z22" i="3"/>
  <c r="AD21" i="3"/>
  <c r="Z20" i="3"/>
  <c r="AD19" i="3"/>
  <c r="AD59" i="42"/>
  <c r="Z59" i="42"/>
  <c r="Z58" i="42"/>
  <c r="AB56" i="42"/>
  <c r="AD54" i="42"/>
  <c r="Z54" i="42"/>
  <c r="AB52" i="42"/>
  <c r="AD50" i="42"/>
  <c r="Z50" i="42"/>
  <c r="AB48" i="42"/>
  <c r="AD46" i="42"/>
  <c r="Z46" i="42"/>
  <c r="AB44" i="42"/>
  <c r="AD42" i="42"/>
  <c r="Z42" i="42"/>
  <c r="AB40" i="42"/>
  <c r="AD38" i="42"/>
  <c r="Z38" i="42"/>
  <c r="AB36" i="42"/>
  <c r="AD34" i="42"/>
  <c r="Z34" i="42"/>
  <c r="AB32" i="42"/>
  <c r="AD30" i="42"/>
  <c r="Z30" i="42"/>
  <c r="AB28" i="42"/>
  <c r="AD26" i="42"/>
  <c r="Z26" i="42"/>
  <c r="AB24" i="42"/>
  <c r="AD22" i="42"/>
  <c r="Z22" i="42"/>
  <c r="AB20" i="42"/>
  <c r="AD18" i="42"/>
  <c r="Z18" i="42"/>
  <c r="AB65" i="3"/>
  <c r="AD64" i="3"/>
  <c r="Z62" i="3"/>
  <c r="AB56" i="3"/>
  <c r="AB51" i="3"/>
  <c r="AD49" i="3"/>
  <c r="AD48" i="3"/>
  <c r="AD47" i="3"/>
  <c r="Z46" i="3"/>
  <c r="AD45" i="3"/>
  <c r="Z44" i="3"/>
  <c r="AD43" i="3"/>
  <c r="Z42" i="3"/>
  <c r="AB40" i="3"/>
  <c r="Z39" i="3"/>
  <c r="AD38" i="3"/>
  <c r="AD36" i="3"/>
  <c r="AB35" i="3"/>
  <c r="AB33" i="3"/>
  <c r="Z32" i="3"/>
  <c r="AD31" i="3"/>
  <c r="Z30" i="3"/>
  <c r="AD29" i="3"/>
  <c r="AB28" i="3"/>
  <c r="AD26" i="3"/>
  <c r="Z25" i="3"/>
  <c r="AB23" i="3"/>
  <c r="AB21" i="3"/>
  <c r="AB19" i="3"/>
  <c r="AB60" i="42"/>
  <c r="AD57" i="42"/>
  <c r="Z57" i="42"/>
  <c r="AB55" i="42"/>
  <c r="AD53" i="42"/>
  <c r="Z53" i="42"/>
  <c r="AB51" i="42"/>
  <c r="AD49" i="42"/>
  <c r="Z49" i="42"/>
  <c r="AB47" i="42"/>
  <c r="AD45" i="42"/>
  <c r="Z45" i="42"/>
  <c r="AB43" i="42"/>
  <c r="AD41" i="42"/>
  <c r="Z41" i="42"/>
  <c r="AB39" i="42"/>
  <c r="AD37" i="42"/>
  <c r="Z37" i="42"/>
  <c r="AB35" i="42"/>
  <c r="AD33" i="42"/>
  <c r="Z33" i="42"/>
  <c r="AB31" i="42"/>
  <c r="AD29" i="42"/>
  <c r="Z29" i="42"/>
  <c r="AB27" i="42"/>
  <c r="AD25" i="42"/>
  <c r="Z25" i="42"/>
  <c r="AB23" i="42"/>
  <c r="AD21" i="42"/>
  <c r="Z21" i="42"/>
  <c r="Z65" i="3"/>
  <c r="AB64" i="3"/>
  <c r="AD63" i="3"/>
  <c r="AD57" i="3"/>
  <c r="Z56" i="3"/>
  <c r="AD55" i="3"/>
  <c r="Z54" i="3"/>
  <c r="AD53" i="3"/>
  <c r="AB52" i="3"/>
  <c r="Z51" i="3"/>
  <c r="AD50" i="3"/>
  <c r="AB48" i="3"/>
  <c r="AB47" i="3"/>
  <c r="AB45" i="3"/>
  <c r="AB43" i="3"/>
  <c r="AD41" i="3"/>
  <c r="AB38" i="3"/>
  <c r="AB36" i="3"/>
  <c r="Z35" i="3"/>
  <c r="AD34" i="3"/>
  <c r="Z33" i="3"/>
  <c r="AD32" i="3"/>
  <c r="AB31" i="3"/>
  <c r="AB29" i="3"/>
  <c r="Z28" i="3"/>
  <c r="AD27" i="3"/>
  <c r="AB26" i="3"/>
  <c r="AD24" i="3"/>
  <c r="Z23" i="3"/>
  <c r="AD22" i="3"/>
  <c r="Z21" i="3"/>
  <c r="AD20" i="3"/>
  <c r="Z19" i="3"/>
  <c r="AD18" i="3"/>
  <c r="X57" i="42"/>
  <c r="X55" i="42"/>
  <c r="X53" i="42"/>
  <c r="X51" i="42"/>
  <c r="X49" i="42"/>
  <c r="X47" i="42"/>
  <c r="X45" i="42"/>
  <c r="X43" i="42"/>
  <c r="X41" i="42"/>
  <c r="X39" i="42"/>
  <c r="X37" i="42"/>
  <c r="X35" i="42"/>
  <c r="X33" i="42"/>
  <c r="X31" i="42"/>
  <c r="X29" i="42"/>
  <c r="X27" i="42"/>
  <c r="X25" i="42"/>
  <c r="X23" i="42"/>
  <c r="X21" i="42"/>
  <c r="X19" i="42"/>
  <c r="X17" i="42"/>
  <c r="X65" i="3"/>
  <c r="X56" i="3"/>
  <c r="X54" i="3"/>
  <c r="X51" i="3"/>
  <c r="X40" i="3"/>
  <c r="X35" i="3"/>
  <c r="X28" i="3"/>
  <c r="X23" i="3"/>
  <c r="X21" i="3"/>
  <c r="X19" i="3"/>
  <c r="X61" i="42"/>
  <c r="X59" i="42"/>
  <c r="X64" i="3"/>
  <c r="X52" i="3"/>
  <c r="X49" i="3"/>
  <c r="X48" i="3"/>
  <c r="X47" i="3"/>
  <c r="X45" i="3"/>
  <c r="X43" i="3"/>
  <c r="X38" i="3"/>
  <c r="X31" i="3"/>
  <c r="X29" i="3"/>
  <c r="X26" i="3"/>
  <c r="X58" i="42"/>
  <c r="X56" i="42"/>
  <c r="X54" i="42"/>
  <c r="X52" i="42"/>
  <c r="X50" i="42"/>
  <c r="X48" i="42"/>
  <c r="X46" i="42"/>
  <c r="X44" i="42"/>
  <c r="X42" i="42"/>
  <c r="X40" i="42"/>
  <c r="X38" i="42"/>
  <c r="X34" i="42"/>
  <c r="X32" i="42"/>
  <c r="X30" i="42"/>
  <c r="X28" i="42"/>
  <c r="X26" i="42"/>
  <c r="X24" i="42"/>
  <c r="X22" i="42"/>
  <c r="X20" i="42"/>
  <c r="X18" i="42"/>
  <c r="X63" i="3"/>
  <c r="X57" i="3"/>
  <c r="X55" i="3"/>
  <c r="X53" i="3"/>
  <c r="X50" i="3"/>
  <c r="X41" i="3"/>
  <c r="X36" i="3"/>
  <c r="X34" i="3"/>
  <c r="X27" i="3"/>
  <c r="X24" i="3"/>
  <c r="X22" i="3"/>
  <c r="X20" i="3"/>
  <c r="X62" i="3"/>
  <c r="X46" i="3"/>
  <c r="X44" i="3"/>
  <c r="X42" i="3"/>
  <c r="X39" i="3"/>
  <c r="X32" i="3"/>
  <c r="X30" i="3"/>
  <c r="X25" i="3"/>
  <c r="V57" i="42"/>
  <c r="V49" i="42"/>
  <c r="V45" i="42"/>
  <c r="V41" i="42"/>
  <c r="V37" i="42"/>
  <c r="V33" i="42"/>
  <c r="V29" i="42"/>
  <c r="V25" i="42"/>
  <c r="V17" i="42"/>
  <c r="V66" i="3"/>
  <c r="V62" i="3"/>
  <c r="V46" i="3"/>
  <c r="V44" i="3"/>
  <c r="V42" i="3"/>
  <c r="V39" i="3"/>
  <c r="V32" i="3"/>
  <c r="V30" i="3"/>
  <c r="V25" i="3"/>
  <c r="V58" i="42"/>
  <c r="V54" i="42"/>
  <c r="V50" i="42"/>
  <c r="V42" i="42"/>
  <c r="V38" i="42"/>
  <c r="V34" i="42"/>
  <c r="V30" i="42"/>
  <c r="V26" i="42"/>
  <c r="V22" i="42"/>
  <c r="V18" i="42"/>
  <c r="V65" i="3"/>
  <c r="V56" i="3"/>
  <c r="V54" i="3"/>
  <c r="V51" i="3"/>
  <c r="V40" i="3"/>
  <c r="V35" i="3"/>
  <c r="V33" i="3"/>
  <c r="V28" i="3"/>
  <c r="V23" i="3"/>
  <c r="V21" i="3"/>
  <c r="V19" i="3"/>
  <c r="V62" i="42"/>
  <c r="V55" i="42"/>
  <c r="V51" i="42"/>
  <c r="V47" i="42"/>
  <c r="V43" i="42"/>
  <c r="V39" i="42"/>
  <c r="V35" i="42"/>
  <c r="V31" i="42"/>
  <c r="V27" i="42"/>
  <c r="V23" i="42"/>
  <c r="V19" i="42"/>
  <c r="V52" i="3"/>
  <c r="V49" i="3"/>
  <c r="V48" i="3"/>
  <c r="V47" i="3"/>
  <c r="V45" i="3"/>
  <c r="V43" i="3"/>
  <c r="V31" i="3"/>
  <c r="V29" i="3"/>
  <c r="V26" i="3"/>
  <c r="V59" i="42"/>
  <c r="V56" i="42"/>
  <c r="V52" i="42"/>
  <c r="V48" i="42"/>
  <c r="V44" i="42"/>
  <c r="V40" i="42"/>
  <c r="V36" i="42"/>
  <c r="V32" i="42"/>
  <c r="V28" i="42"/>
  <c r="V24" i="42"/>
  <c r="V63" i="3"/>
  <c r="V57" i="3"/>
  <c r="V55" i="3"/>
  <c r="V53" i="3"/>
  <c r="V50" i="3"/>
  <c r="V41" i="3"/>
  <c r="V36" i="3"/>
  <c r="V34" i="3"/>
  <c r="V27" i="3"/>
  <c r="V24" i="3"/>
  <c r="V22" i="3"/>
  <c r="V20" i="3"/>
  <c r="N78" i="3"/>
  <c r="P78" i="3"/>
  <c r="N68" i="3"/>
  <c r="P68" i="3" s="1"/>
  <c r="BD18" i="3"/>
  <c r="P76" i="3"/>
  <c r="G33" i="60"/>
  <c r="N33" i="60"/>
  <c r="Q33" i="60"/>
  <c r="G30" i="60"/>
  <c r="Z30" i="60" s="1"/>
  <c r="N73" i="3"/>
  <c r="P73" i="3"/>
  <c r="N74" i="3"/>
  <c r="P74" i="3" s="1"/>
  <c r="N70" i="3"/>
  <c r="P70" i="3"/>
  <c r="AP17" i="3"/>
  <c r="BH18" i="3"/>
  <c r="AV18" i="3"/>
  <c r="N79" i="3"/>
  <c r="P79" i="3"/>
  <c r="N75" i="3"/>
  <c r="P75" i="3"/>
  <c r="N71" i="3"/>
  <c r="P71" i="3"/>
  <c r="N69" i="3"/>
  <c r="P69" i="3" s="1"/>
  <c r="N67" i="3"/>
  <c r="P67" i="3"/>
  <c r="N80" i="3"/>
  <c r="P80" i="3"/>
  <c r="P72" i="3"/>
  <c r="AZ18" i="3"/>
  <c r="S18" i="3"/>
  <c r="AR17" i="3"/>
  <c r="G32" i="60"/>
  <c r="Q32" i="60"/>
  <c r="G31" i="60"/>
  <c r="H31" i="60" s="1"/>
  <c r="BF17" i="3"/>
  <c r="BB17" i="3"/>
  <c r="AX17" i="3"/>
  <c r="D30" i="57"/>
  <c r="E30" i="57"/>
  <c r="D29" i="57"/>
  <c r="E29" i="57"/>
  <c r="D38" i="58"/>
  <c r="K38" i="58" s="1"/>
  <c r="N38" i="58"/>
  <c r="D37" i="58"/>
  <c r="N37" i="58" s="1"/>
  <c r="D36" i="58"/>
  <c r="E36" i="58"/>
  <c r="D35" i="58"/>
  <c r="N35" i="58" s="1"/>
  <c r="E35" i="58"/>
  <c r="G37" i="60"/>
  <c r="W37" i="60" s="1"/>
  <c r="Z37" i="60"/>
  <c r="G35" i="60"/>
  <c r="Z35" i="60"/>
  <c r="D35" i="57"/>
  <c r="N35" i="57" s="1"/>
  <c r="D40" i="58"/>
  <c r="N40" i="58"/>
  <c r="D39" i="58"/>
  <c r="E39" i="58"/>
  <c r="BH17" i="3"/>
  <c r="BD17" i="3"/>
  <c r="AZ17" i="3"/>
  <c r="AV17" i="3"/>
  <c r="G39" i="60"/>
  <c r="W39" i="60"/>
  <c r="D40" i="57"/>
  <c r="H40" i="57" s="1"/>
  <c r="D37" i="57"/>
  <c r="N27" i="57"/>
  <c r="AL51" i="70"/>
  <c r="AK51" i="70" s="1"/>
  <c r="AJ51" i="70"/>
  <c r="L23" i="42"/>
  <c r="N23" i="42"/>
  <c r="P23" i="42"/>
  <c r="K26" i="58"/>
  <c r="T24" i="42"/>
  <c r="N24" i="57"/>
  <c r="E34" i="58"/>
  <c r="AC59" i="14"/>
  <c r="U52" i="14"/>
  <c r="AE52" i="14" s="1"/>
  <c r="AC52" i="14"/>
  <c r="AC45" i="14"/>
  <c r="AI37" i="35"/>
  <c r="Q22" i="75"/>
  <c r="K23" i="74"/>
  <c r="Q23" i="74"/>
  <c r="N24" i="74"/>
  <c r="K27" i="74"/>
  <c r="Q27" i="74"/>
  <c r="H38" i="74"/>
  <c r="T38" i="74"/>
  <c r="Z38" i="74"/>
  <c r="K39" i="74"/>
  <c r="Q39" i="74"/>
  <c r="K38" i="74"/>
  <c r="Q38" i="74"/>
  <c r="H24" i="74"/>
  <c r="T24" i="74"/>
  <c r="N38" i="74"/>
  <c r="H38" i="73"/>
  <c r="T38" i="73"/>
  <c r="T25" i="73"/>
  <c r="Q38" i="73"/>
  <c r="N38" i="73"/>
  <c r="T27" i="73"/>
  <c r="T39" i="73"/>
  <c r="AN17" i="40"/>
  <c r="M23" i="71"/>
  <c r="I14" i="65"/>
  <c r="T39" i="74"/>
  <c r="N22" i="73"/>
  <c r="T21" i="75"/>
  <c r="N23" i="74"/>
  <c r="H39" i="74"/>
  <c r="Z27" i="74"/>
  <c r="N27" i="74"/>
  <c r="W39" i="74"/>
  <c r="T25" i="75"/>
  <c r="T23" i="74"/>
  <c r="W27" i="74"/>
  <c r="T27" i="74"/>
  <c r="Q24" i="74"/>
  <c r="B21" i="74"/>
  <c r="N39" i="74"/>
  <c r="AB53" i="35"/>
  <c r="AB50" i="35"/>
  <c r="AA50" i="35"/>
  <c r="G29" i="73"/>
  <c r="N29" i="73"/>
  <c r="G33" i="73"/>
  <c r="T33" i="73" s="1"/>
  <c r="G29" i="74"/>
  <c r="T29" i="74"/>
  <c r="G33" i="74"/>
  <c r="N33" i="74"/>
  <c r="G32" i="73"/>
  <c r="Q32" i="73"/>
  <c r="G28" i="74"/>
  <c r="Q28" i="74"/>
  <c r="G32" i="74"/>
  <c r="K32" i="74"/>
  <c r="AB37" i="35"/>
  <c r="AA37" i="35" s="1"/>
  <c r="AN19" i="3"/>
  <c r="G31" i="73"/>
  <c r="N31" i="73"/>
  <c r="G31" i="74"/>
  <c r="N31" i="74" s="1"/>
  <c r="G30" i="73"/>
  <c r="H30" i="73" s="1"/>
  <c r="G30" i="74"/>
  <c r="E31" i="57"/>
  <c r="H25" i="73"/>
  <c r="K24" i="58"/>
  <c r="H21" i="73"/>
  <c r="B21" i="73"/>
  <c r="H21" i="57"/>
  <c r="N21" i="57"/>
  <c r="N31" i="57"/>
  <c r="N25" i="73"/>
  <c r="H24" i="58"/>
  <c r="K21" i="57"/>
  <c r="AB26" i="35"/>
  <c r="AA26" i="35"/>
  <c r="G31" i="75"/>
  <c r="K31" i="75" s="1"/>
  <c r="E32" i="57"/>
  <c r="K36" i="58"/>
  <c r="AE37" i="14"/>
  <c r="Y60" i="35"/>
  <c r="AI60" i="35"/>
  <c r="Z48" i="14"/>
  <c r="Z47" i="14"/>
  <c r="Z33" i="14"/>
  <c r="Z24" i="14"/>
  <c r="AA22" i="14"/>
  <c r="AA21" i="14"/>
  <c r="AA11" i="14"/>
  <c r="G34" i="74"/>
  <c r="K34" i="74"/>
  <c r="U11" i="14"/>
  <c r="G34" i="73"/>
  <c r="Z34" i="73"/>
  <c r="AZ19" i="3"/>
  <c r="G36" i="73"/>
  <c r="H36" i="73" s="1"/>
  <c r="G36" i="74"/>
  <c r="H36" i="74"/>
  <c r="G35" i="74"/>
  <c r="N35" i="74"/>
  <c r="G35" i="73"/>
  <c r="K35" i="73" s="1"/>
  <c r="T35" i="73"/>
  <c r="AA52" i="14"/>
  <c r="N29" i="58"/>
  <c r="B21" i="75"/>
  <c r="Z26" i="14"/>
  <c r="Z25" i="14"/>
  <c r="AA60" i="14"/>
  <c r="AA59" i="14"/>
  <c r="AA46" i="14"/>
  <c r="Z39" i="14"/>
  <c r="Z35" i="14"/>
  <c r="Z34" i="14"/>
  <c r="S42" i="3"/>
  <c r="AA23" i="14"/>
  <c r="K29" i="57"/>
  <c r="Z45" i="14"/>
  <c r="AA37" i="14"/>
  <c r="L32" i="42"/>
  <c r="N32" i="42" s="1"/>
  <c r="P32" i="42"/>
  <c r="AN26" i="40"/>
  <c r="I23" i="65"/>
  <c r="BC32" i="42"/>
  <c r="L32" i="3"/>
  <c r="N32" i="3" s="1"/>
  <c r="D36" i="57"/>
  <c r="N36" i="57"/>
  <c r="G36" i="60"/>
  <c r="H36" i="60"/>
  <c r="T36" i="60"/>
  <c r="AA36" i="14"/>
  <c r="AA34" i="14"/>
  <c r="AB35" i="35"/>
  <c r="AA35" i="35"/>
  <c r="Y35" i="35"/>
  <c r="AQ35" i="28" s="1"/>
  <c r="G41" i="71" s="1"/>
  <c r="J15" i="3"/>
  <c r="J14" i="3" s="1"/>
  <c r="N36" i="58"/>
  <c r="K25" i="57"/>
  <c r="N26" i="57"/>
  <c r="N30" i="58"/>
  <c r="Q25" i="75"/>
  <c r="H25" i="75"/>
  <c r="H27" i="73"/>
  <c r="K24" i="57"/>
  <c r="E25" i="57"/>
  <c r="H26" i="57"/>
  <c r="N27" i="73"/>
  <c r="T33" i="74"/>
  <c r="K26" i="57"/>
  <c r="E31" i="58"/>
  <c r="N29" i="75"/>
  <c r="H24" i="57"/>
  <c r="AA54" i="14"/>
  <c r="E34" i="57"/>
  <c r="H32" i="74"/>
  <c r="K40" i="58"/>
  <c r="N37" i="57"/>
  <c r="H28" i="58"/>
  <c r="N24" i="73"/>
  <c r="T24" i="73"/>
  <c r="K28" i="58"/>
  <c r="N34" i="58"/>
  <c r="N39" i="73"/>
  <c r="W39" i="75"/>
  <c r="Q24" i="73"/>
  <c r="H24" i="73"/>
  <c r="W39" i="73"/>
  <c r="Q39" i="73"/>
  <c r="H34" i="58"/>
  <c r="N29" i="57"/>
  <c r="K39" i="73"/>
  <c r="H39" i="73"/>
  <c r="N28" i="58"/>
  <c r="AA31" i="14"/>
  <c r="E30" i="58"/>
  <c r="K32" i="57"/>
  <c r="E23" i="58"/>
  <c r="K35" i="58"/>
  <c r="K23" i="58"/>
  <c r="H34" i="74"/>
  <c r="Z58" i="14"/>
  <c r="G12" i="71"/>
  <c r="N34" i="76"/>
  <c r="Q37" i="76"/>
  <c r="H25" i="76"/>
  <c r="T25" i="76"/>
  <c r="N29" i="76"/>
  <c r="N30" i="76"/>
  <c r="H30" i="76"/>
  <c r="N36" i="76"/>
  <c r="T28" i="76"/>
  <c r="Z28" i="76"/>
  <c r="H36" i="76"/>
  <c r="Z36" i="76"/>
  <c r="H34" i="76"/>
  <c r="Q26" i="74"/>
  <c r="T26" i="74"/>
  <c r="K38" i="73"/>
  <c r="H31" i="57"/>
  <c r="E27" i="57"/>
  <c r="Q30" i="76"/>
  <c r="H26" i="74"/>
  <c r="N27" i="58"/>
  <c r="Z37" i="75"/>
  <c r="Q22" i="73"/>
  <c r="Z22" i="73"/>
  <c r="Z30" i="76"/>
  <c r="K27" i="58"/>
  <c r="H27" i="58"/>
  <c r="T22" i="73"/>
  <c r="H27" i="57"/>
  <c r="E37" i="58"/>
  <c r="Z38" i="73"/>
  <c r="H22" i="73"/>
  <c r="H29" i="58"/>
  <c r="U60" i="14"/>
  <c r="AE60" i="14"/>
  <c r="U59" i="14"/>
  <c r="AE59" i="14" s="1"/>
  <c r="AF19" i="70"/>
  <c r="AF22" i="70"/>
  <c r="AD55" i="70"/>
  <c r="AN55" i="70" s="1"/>
  <c r="AD52" i="70"/>
  <c r="AN52" i="70"/>
  <c r="AD37" i="70"/>
  <c r="AN37" i="70"/>
  <c r="N39" i="58"/>
  <c r="H38" i="58"/>
  <c r="K36" i="57"/>
  <c r="Z28" i="14"/>
  <c r="AA25" i="14"/>
  <c r="AF51" i="70"/>
  <c r="AB28" i="35"/>
  <c r="AA28" i="35" s="1"/>
  <c r="AG28" i="35"/>
  <c r="Y27" i="35"/>
  <c r="AE27" i="14"/>
  <c r="AB25" i="35"/>
  <c r="AA25" i="35"/>
  <c r="AA13" i="35"/>
  <c r="Y11" i="35"/>
  <c r="AE11" i="14" s="1"/>
  <c r="AD55" i="40"/>
  <c r="AD53" i="40"/>
  <c r="AD52" i="40"/>
  <c r="AD51" i="40"/>
  <c r="L53" i="3" s="1"/>
  <c r="N53" i="3" s="1"/>
  <c r="AD49" i="40"/>
  <c r="AD48" i="40"/>
  <c r="AD46" i="40"/>
  <c r="AN46" i="40" s="1"/>
  <c r="AD47" i="40"/>
  <c r="E38" i="58"/>
  <c r="AE35" i="14"/>
  <c r="AG35" i="35"/>
  <c r="U38" i="14"/>
  <c r="H32" i="57"/>
  <c r="AF45" i="70"/>
  <c r="AB46" i="35"/>
  <c r="U48" i="14"/>
  <c r="AE48" i="14"/>
  <c r="U25" i="14"/>
  <c r="H26" i="58"/>
  <c r="AG60" i="35"/>
  <c r="Y50" i="35"/>
  <c r="AI27" i="35"/>
  <c r="AQ27" i="28"/>
  <c r="AM56" i="70"/>
  <c r="AF56" i="70"/>
  <c r="N36" i="74"/>
  <c r="K33" i="57"/>
  <c r="N34" i="57"/>
  <c r="Y28" i="35"/>
  <c r="H34" i="57"/>
  <c r="L23" i="3"/>
  <c r="N23" i="3"/>
  <c r="AM14" i="70"/>
  <c r="AF14" i="70"/>
  <c r="Y33" i="14"/>
  <c r="U33" i="14"/>
  <c r="U32" i="14"/>
  <c r="U31" i="14"/>
  <c r="U28" i="14"/>
  <c r="U41" i="14" s="1"/>
  <c r="E40" i="58"/>
  <c r="K26" i="74"/>
  <c r="AM17" i="70"/>
  <c r="AF17" i="70"/>
  <c r="AL21" i="70"/>
  <c r="AK21" i="70"/>
  <c r="AJ21" i="70"/>
  <c r="Y32" i="35"/>
  <c r="AG31" i="35"/>
  <c r="Y31" i="35"/>
  <c r="Y25" i="35"/>
  <c r="AH24" i="35"/>
  <c r="AG24" i="35"/>
  <c r="Y24" i="35"/>
  <c r="Y23" i="35"/>
  <c r="AG23" i="35"/>
  <c r="Y22" i="35"/>
  <c r="Y21" i="35"/>
  <c r="Y20" i="35"/>
  <c r="AH19" i="35"/>
  <c r="AG19" i="35" s="1"/>
  <c r="Y16" i="35"/>
  <c r="AQ16" i="28" s="1"/>
  <c r="U15" i="14"/>
  <c r="U12" i="14"/>
  <c r="AL40" i="40"/>
  <c r="AD40" i="40"/>
  <c r="M46" i="71" s="1"/>
  <c r="L46" i="42"/>
  <c r="N46" i="42" s="1"/>
  <c r="P46" i="42" s="1"/>
  <c r="AD39" i="40"/>
  <c r="AL38" i="40"/>
  <c r="AG38" i="40"/>
  <c r="AD38" i="40"/>
  <c r="AD37" i="40"/>
  <c r="AL36" i="40"/>
  <c r="AG36" i="40"/>
  <c r="AD35" i="40"/>
  <c r="AL34" i="40"/>
  <c r="AD34" i="40"/>
  <c r="AD33" i="40"/>
  <c r="AD32" i="40"/>
  <c r="AL32" i="40"/>
  <c r="AG32" i="40"/>
  <c r="AD31" i="40"/>
  <c r="AD30" i="40"/>
  <c r="AG30" i="40"/>
  <c r="AL30" i="40"/>
  <c r="AD29" i="40"/>
  <c r="AG28" i="40"/>
  <c r="AL28" i="40"/>
  <c r="AD27" i="40"/>
  <c r="AG24" i="40"/>
  <c r="AL24" i="40"/>
  <c r="AD24" i="40"/>
  <c r="AD23" i="40"/>
  <c r="AG22" i="40"/>
  <c r="AL22" i="40"/>
  <c r="AD22" i="40"/>
  <c r="AD21" i="40"/>
  <c r="AL20" i="40"/>
  <c r="AG20" i="40"/>
  <c r="AD19" i="40"/>
  <c r="BC25" i="42" s="1"/>
  <c r="AD18" i="40"/>
  <c r="AG18" i="40"/>
  <c r="AL18" i="40"/>
  <c r="AD15" i="40"/>
  <c r="AG14" i="40"/>
  <c r="AL14" i="40"/>
  <c r="AD14" i="40"/>
  <c r="AN14" i="40" s="1"/>
  <c r="AD13" i="40"/>
  <c r="L19" i="42" s="1"/>
  <c r="AL12" i="40"/>
  <c r="AG12" i="40"/>
  <c r="AD56" i="40"/>
  <c r="L58" i="3" s="1"/>
  <c r="N58" i="3" s="1"/>
  <c r="AN55" i="40"/>
  <c r="L57" i="3"/>
  <c r="N57" i="3" s="1"/>
  <c r="L57" i="42"/>
  <c r="N57" i="42"/>
  <c r="P57" i="42"/>
  <c r="AD54" i="40"/>
  <c r="BC56" i="42" s="1"/>
  <c r="L53" i="42"/>
  <c r="N53" i="42"/>
  <c r="P53" i="42" s="1"/>
  <c r="AD50" i="40"/>
  <c r="AN50" i="40" s="1"/>
  <c r="AD36" i="40"/>
  <c r="AD28" i="40"/>
  <c r="AD20" i="40"/>
  <c r="AD12" i="40"/>
  <c r="E33" i="57"/>
  <c r="H40" i="58"/>
  <c r="Y36" i="35"/>
  <c r="AI36" i="35" s="1"/>
  <c r="AG34" i="35"/>
  <c r="Y34" i="35"/>
  <c r="AG33" i="35"/>
  <c r="Y33" i="35"/>
  <c r="U39" i="14"/>
  <c r="AF29" i="70"/>
  <c r="AM29" i="70"/>
  <c r="AG40" i="40"/>
  <c r="AG45" i="35"/>
  <c r="Y45" i="35"/>
  <c r="AG40" i="35"/>
  <c r="Y40" i="35"/>
  <c r="AG39" i="35"/>
  <c r="Y39" i="35"/>
  <c r="AG38" i="35"/>
  <c r="Y38" i="35"/>
  <c r="AI38" i="35" s="1"/>
  <c r="AD47" i="14"/>
  <c r="X47" i="14"/>
  <c r="U47" i="14"/>
  <c r="AE47" i="14" s="1"/>
  <c r="X45" i="14"/>
  <c r="AD45" i="14"/>
  <c r="U40" i="14"/>
  <c r="U24" i="14"/>
  <c r="U23" i="14"/>
  <c r="U20" i="14"/>
  <c r="Y19" i="14"/>
  <c r="U19" i="14"/>
  <c r="AF32" i="70"/>
  <c r="AM32" i="70"/>
  <c r="Y59" i="35"/>
  <c r="Y55" i="35"/>
  <c r="AQ55" i="28" s="1"/>
  <c r="AG55" i="35"/>
  <c r="AG51" i="35"/>
  <c r="U53" i="14"/>
  <c r="AE53" i="14" s="1"/>
  <c r="U51" i="14"/>
  <c r="AE51" i="14"/>
  <c r="H23" i="58"/>
  <c r="AA50" i="14"/>
  <c r="AF42" i="3"/>
  <c r="AA45" i="14"/>
  <c r="AD27" i="70"/>
  <c r="AN27" i="70" s="1"/>
  <c r="AB21" i="35"/>
  <c r="AA21" i="35"/>
  <c r="AB20" i="35"/>
  <c r="AA20" i="35"/>
  <c r="U27" i="14"/>
  <c r="AD32" i="70"/>
  <c r="AN32" i="70"/>
  <c r="AD45" i="40"/>
  <c r="I51" i="65" s="1"/>
  <c r="AD11" i="40"/>
  <c r="L17" i="42"/>
  <c r="N17" i="42" s="1"/>
  <c r="P17" i="42" s="1"/>
  <c r="AB38" i="35"/>
  <c r="AA38" i="35" s="1"/>
  <c r="AB33" i="35"/>
  <c r="AA33" i="35" s="1"/>
  <c r="AB24" i="35"/>
  <c r="AA24" i="35" s="1"/>
  <c r="Z53" i="14"/>
  <c r="AD35" i="70"/>
  <c r="AN35" i="70" s="1"/>
  <c r="AD14" i="70"/>
  <c r="AN14" i="70" s="1"/>
  <c r="AD59" i="40"/>
  <c r="L61" i="3" s="1"/>
  <c r="N61" i="3" s="1"/>
  <c r="AE16" i="14"/>
  <c r="AG15" i="35"/>
  <c r="Y15" i="35"/>
  <c r="N34" i="74"/>
  <c r="AF47" i="70"/>
  <c r="AM47" i="70"/>
  <c r="Q34" i="74"/>
  <c r="AL48" i="70"/>
  <c r="AK48" i="70" s="1"/>
  <c r="AJ48" i="70" s="1"/>
  <c r="Y56" i="35"/>
  <c r="AG56" i="35"/>
  <c r="AM23" i="70"/>
  <c r="AF23" i="70"/>
  <c r="M22" i="71"/>
  <c r="AN16" i="40"/>
  <c r="L22" i="3"/>
  <c r="N22" i="3"/>
  <c r="L22" i="42"/>
  <c r="N22" i="42" s="1"/>
  <c r="P22" i="42" s="1"/>
  <c r="I13" i="65"/>
  <c r="W34" i="74"/>
  <c r="Y14" i="35"/>
  <c r="Q31" i="74"/>
  <c r="I11" i="65"/>
  <c r="BC20" i="42"/>
  <c r="M20" i="71"/>
  <c r="M44" i="71"/>
  <c r="L44" i="42"/>
  <c r="N44" i="42" s="1"/>
  <c r="P44" i="42" s="1"/>
  <c r="AN38" i="40"/>
  <c r="L44" i="3"/>
  <c r="N44" i="3" s="1"/>
  <c r="L48" i="42"/>
  <c r="N48" i="42" s="1"/>
  <c r="P48" i="42" s="1"/>
  <c r="AD28" i="70"/>
  <c r="AN28" i="70"/>
  <c r="AL28" i="70"/>
  <c r="AK28" i="70" s="1"/>
  <c r="AJ28" i="70" s="1"/>
  <c r="AN45" i="40"/>
  <c r="AN75" i="40" s="1"/>
  <c r="L47" i="42"/>
  <c r="N47" i="42" s="1"/>
  <c r="P47" i="42" s="1"/>
  <c r="AG14" i="35"/>
  <c r="G27" i="75"/>
  <c r="AH35" i="3"/>
  <c r="G28" i="73"/>
  <c r="E23" i="57"/>
  <c r="N23" i="57"/>
  <c r="K23" i="57"/>
  <c r="N25" i="57"/>
  <c r="H25" i="57"/>
  <c r="M27" i="71"/>
  <c r="H41" i="71"/>
  <c r="J41" i="71" s="1"/>
  <c r="K29" i="58"/>
  <c r="E29" i="58"/>
  <c r="AA49" i="14"/>
  <c r="Z49" i="14"/>
  <c r="D22" i="58"/>
  <c r="AD22" i="70"/>
  <c r="AN22" i="70" s="1"/>
  <c r="AF20" i="70"/>
  <c r="AB32" i="35"/>
  <c r="AA32" i="35" s="1"/>
  <c r="Q35" i="73"/>
  <c r="AQ33" i="28"/>
  <c r="AD18" i="70"/>
  <c r="AN18" i="70"/>
  <c r="X62" i="42"/>
  <c r="D22" i="57"/>
  <c r="U30" i="14"/>
  <c r="AN53" i="70"/>
  <c r="AD51" i="70"/>
  <c r="AN51" i="70" s="1"/>
  <c r="AD15" i="70"/>
  <c r="AN15" i="70"/>
  <c r="AB15" i="35"/>
  <c r="AA15" i="35" s="1"/>
  <c r="AZ35" i="3"/>
  <c r="AD36" i="70"/>
  <c r="AN36" i="70"/>
  <c r="D33" i="58"/>
  <c r="AT17" i="3"/>
  <c r="H33" i="57" s="1"/>
  <c r="K40" i="57"/>
  <c r="X17" i="3"/>
  <c r="AD33" i="70"/>
  <c r="AN33" i="70"/>
  <c r="AD12" i="70"/>
  <c r="AN12" i="70"/>
  <c r="AD26" i="70"/>
  <c r="AN26" i="70" s="1"/>
  <c r="AG50" i="35"/>
  <c r="AA29" i="14"/>
  <c r="Z29" i="14"/>
  <c r="H29" i="57"/>
  <c r="X30" i="14"/>
  <c r="AN24" i="70"/>
  <c r="AB56" i="35"/>
  <c r="AA56" i="35" s="1"/>
  <c r="AB45" i="35"/>
  <c r="AA45" i="35" s="1"/>
  <c r="AB31" i="35"/>
  <c r="AA31" i="35"/>
  <c r="AG11" i="35"/>
  <c r="U56" i="14"/>
  <c r="AE56" i="14"/>
  <c r="U50" i="14"/>
  <c r="AE50" i="14" s="1"/>
  <c r="U49" i="14"/>
  <c r="AE49" i="14"/>
  <c r="U35" i="14"/>
  <c r="U22" i="14"/>
  <c r="U21" i="14"/>
  <c r="AB29" i="35"/>
  <c r="AG16" i="35"/>
  <c r="AX35" i="3"/>
  <c r="AG25" i="35"/>
  <c r="AA38" i="14"/>
  <c r="AA33" i="14"/>
  <c r="AA14" i="14"/>
  <c r="AG37" i="35"/>
  <c r="AB34" i="35"/>
  <c r="AA34" i="35" s="1"/>
  <c r="AH42" i="3"/>
  <c r="K27" i="73"/>
  <c r="AD57" i="40"/>
  <c r="L59" i="3" s="1"/>
  <c r="N59" i="3" s="1"/>
  <c r="AA58" i="14"/>
  <c r="Y30" i="35"/>
  <c r="AG12" i="35"/>
  <c r="Y12" i="35"/>
  <c r="Y61" i="14"/>
  <c r="X61" i="14" s="1"/>
  <c r="AC61" i="14"/>
  <c r="U61" i="14"/>
  <c r="AE61" i="14"/>
  <c r="U57" i="14"/>
  <c r="AE57" i="14"/>
  <c r="AA55" i="14"/>
  <c r="Z55" i="14"/>
  <c r="Y55" i="14"/>
  <c r="U55" i="14"/>
  <c r="AE55" i="14"/>
  <c r="Y46" i="14"/>
  <c r="U46" i="14"/>
  <c r="AE46" i="14"/>
  <c r="U45" i="14"/>
  <c r="Y37" i="14"/>
  <c r="U37" i="14"/>
  <c r="U36" i="14"/>
  <c r="U34" i="14"/>
  <c r="AD26" i="14"/>
  <c r="U26" i="14"/>
  <c r="X26" i="14"/>
  <c r="U18" i="14"/>
  <c r="Z17" i="14"/>
  <c r="AA17" i="14"/>
  <c r="U17" i="14"/>
  <c r="U14" i="14"/>
  <c r="Z13" i="14"/>
  <c r="AA13" i="14"/>
  <c r="U13" i="14"/>
  <c r="F41" i="3"/>
  <c r="O41" i="3"/>
  <c r="T29" i="73"/>
  <c r="AG29" i="35"/>
  <c r="AA29" i="35"/>
  <c r="Y29" i="35"/>
  <c r="AB12" i="35"/>
  <c r="AA12" i="35"/>
  <c r="AQ14" i="28"/>
  <c r="E36" i="57"/>
  <c r="T32" i="73"/>
  <c r="K32" i="73"/>
  <c r="N32" i="73"/>
  <c r="K30" i="57"/>
  <c r="N30" i="57"/>
  <c r="AI28" i="35"/>
  <c r="AE28" i="14"/>
  <c r="AQ28" i="28"/>
  <c r="U62" i="14"/>
  <c r="AE62" i="14"/>
  <c r="H37" i="57"/>
  <c r="K37" i="57"/>
  <c r="Q29" i="73"/>
  <c r="H29" i="73"/>
  <c r="K29" i="73"/>
  <c r="AQ60" i="28"/>
  <c r="N30" i="73"/>
  <c r="H35" i="58"/>
  <c r="I30" i="65"/>
  <c r="L39" i="42"/>
  <c r="N39" i="42"/>
  <c r="P39" i="42" s="1"/>
  <c r="M39" i="71"/>
  <c r="L39" i="3"/>
  <c r="N39" i="3" s="1"/>
  <c r="H23" i="57"/>
  <c r="E37" i="57"/>
  <c r="K39" i="58"/>
  <c r="H39" i="58"/>
  <c r="H31" i="58"/>
  <c r="K31" i="58"/>
  <c r="Q33" i="74"/>
  <c r="AL54" i="70"/>
  <c r="AK54" i="70" s="1"/>
  <c r="AJ54" i="70" s="1"/>
  <c r="AD54" i="70"/>
  <c r="AN54" i="70" s="1"/>
  <c r="AL29" i="70"/>
  <c r="AK29" i="70"/>
  <c r="AJ29" i="70"/>
  <c r="AD29" i="70"/>
  <c r="AN29" i="70" s="1"/>
  <c r="T36" i="74"/>
  <c r="H35" i="57"/>
  <c r="K37" i="58"/>
  <c r="H37" i="58"/>
  <c r="AN40" i="40"/>
  <c r="I37" i="65"/>
  <c r="L46" i="3"/>
  <c r="N46" i="3" s="1"/>
  <c r="AJ45" i="70"/>
  <c r="AD45" i="70"/>
  <c r="AL34" i="70"/>
  <c r="AK34" i="70"/>
  <c r="AJ34" i="70" s="1"/>
  <c r="AD13" i="70"/>
  <c r="AL13" i="70"/>
  <c r="AK13" i="70"/>
  <c r="AJ13" i="70"/>
  <c r="Q36" i="74"/>
  <c r="BC52" i="42"/>
  <c r="M52" i="71"/>
  <c r="L52" i="42"/>
  <c r="N52" i="42"/>
  <c r="P52" i="42" s="1"/>
  <c r="H33" i="74"/>
  <c r="I20" i="65"/>
  <c r="L29" i="3"/>
  <c r="N29" i="3"/>
  <c r="BC29" i="42"/>
  <c r="AN25" i="40"/>
  <c r="L31" i="3"/>
  <c r="N31" i="3"/>
  <c r="I22" i="65"/>
  <c r="BC31" i="42"/>
  <c r="M31" i="71"/>
  <c r="L31" i="42"/>
  <c r="N31" i="42"/>
  <c r="P31" i="42"/>
  <c r="K33" i="74"/>
  <c r="E26" i="58"/>
  <c r="N26" i="58"/>
  <c r="AM46" i="70"/>
  <c r="AF46" i="70"/>
  <c r="AD46" i="70"/>
  <c r="AN46" i="70"/>
  <c r="L30" i="42"/>
  <c r="N30" i="42" s="1"/>
  <c r="P30" i="42" s="1"/>
  <c r="AB30" i="35"/>
  <c r="AA30" i="35"/>
  <c r="L19" i="73"/>
  <c r="L41" i="73"/>
  <c r="L19" i="74"/>
  <c r="L41" i="74"/>
  <c r="AN22" i="40"/>
  <c r="AG59" i="35"/>
  <c r="AB59" i="35"/>
  <c r="AA59" i="35"/>
  <c r="AM31" i="70"/>
  <c r="AM20" i="70"/>
  <c r="P69" i="42"/>
  <c r="AB58" i="35"/>
  <c r="P75" i="42"/>
  <c r="P67" i="42"/>
  <c r="P64" i="42"/>
  <c r="AB60" i="35"/>
  <c r="AA60" i="35"/>
  <c r="N75" i="42"/>
  <c r="AB22" i="35"/>
  <c r="AA22" i="35"/>
  <c r="AM28" i="40"/>
  <c r="AM22" i="40"/>
  <c r="AF21" i="40"/>
  <c r="G27" i="3"/>
  <c r="AM14" i="40"/>
  <c r="AB40" i="35"/>
  <c r="AA40" i="35" s="1"/>
  <c r="AH22" i="35"/>
  <c r="AG22" i="35"/>
  <c r="AB49" i="35"/>
  <c r="AB36" i="35"/>
  <c r="AA36" i="35"/>
  <c r="AH30" i="35"/>
  <c r="AG30" i="35"/>
  <c r="Y13" i="35"/>
  <c r="AG20" i="35"/>
  <c r="AB66" i="3"/>
  <c r="AB27" i="35"/>
  <c r="AA27" i="35" s="1"/>
  <c r="AH27" i="35"/>
  <c r="AG27" i="35"/>
  <c r="Z66" i="3"/>
  <c r="AD62" i="42"/>
  <c r="AH49" i="35"/>
  <c r="AB39" i="35"/>
  <c r="AA39" i="35"/>
  <c r="AB23" i="35"/>
  <c r="AA23" i="35" s="1"/>
  <c r="X66" i="3"/>
  <c r="AB55" i="35"/>
  <c r="AA55" i="35" s="1"/>
  <c r="AB16" i="35"/>
  <c r="AA16" i="35"/>
  <c r="AB14" i="35"/>
  <c r="AB11" i="35"/>
  <c r="AA11" i="35"/>
  <c r="V40" i="73"/>
  <c r="V39" i="73"/>
  <c r="V38" i="73"/>
  <c r="V37" i="73"/>
  <c r="V36" i="73"/>
  <c r="S35" i="73"/>
  <c r="P34" i="73"/>
  <c r="V32" i="73"/>
  <c r="S31" i="73"/>
  <c r="P30" i="73"/>
  <c r="V28" i="73"/>
  <c r="S27" i="73"/>
  <c r="S26" i="73"/>
  <c r="S25" i="73"/>
  <c r="S24" i="73"/>
  <c r="S23" i="73"/>
  <c r="S22" i="73"/>
  <c r="S21" i="73"/>
  <c r="U40" i="73"/>
  <c r="U39" i="73"/>
  <c r="U38" i="73"/>
  <c r="U37" i="73"/>
  <c r="U36" i="73"/>
  <c r="R35" i="73"/>
  <c r="O34" i="73"/>
  <c r="U32" i="73"/>
  <c r="R31" i="73"/>
  <c r="O30" i="73"/>
  <c r="U28" i="73"/>
  <c r="R27" i="73"/>
  <c r="R26" i="73"/>
  <c r="R25" i="73"/>
  <c r="R24" i="73"/>
  <c r="R23" i="73"/>
  <c r="R22" i="73"/>
  <c r="R21" i="73"/>
  <c r="S40" i="73"/>
  <c r="S39" i="73"/>
  <c r="S38" i="73"/>
  <c r="S37" i="73"/>
  <c r="S36" i="73"/>
  <c r="P35" i="73"/>
  <c r="V33" i="73"/>
  <c r="S32" i="73"/>
  <c r="P31" i="73"/>
  <c r="V29" i="73"/>
  <c r="S28" i="73"/>
  <c r="P27" i="73"/>
  <c r="P26" i="73"/>
  <c r="P25" i="73"/>
  <c r="P24" i="73"/>
  <c r="P23" i="73"/>
  <c r="P22" i="73"/>
  <c r="P21" i="73"/>
  <c r="O40" i="73"/>
  <c r="O39" i="73"/>
  <c r="O38" i="73"/>
  <c r="O37" i="73"/>
  <c r="O36" i="73"/>
  <c r="U34" i="73"/>
  <c r="R33" i="73"/>
  <c r="O32" i="73"/>
  <c r="U30" i="73"/>
  <c r="R29" i="73"/>
  <c r="O28" i="73"/>
  <c r="H8" i="73"/>
  <c r="V35" i="73"/>
  <c r="S34" i="73"/>
  <c r="P33" i="73"/>
  <c r="V31" i="73"/>
  <c r="S30" i="73"/>
  <c r="P29" i="73"/>
  <c r="V27" i="73"/>
  <c r="V26" i="73"/>
  <c r="V25" i="73"/>
  <c r="V24" i="73"/>
  <c r="V23" i="73"/>
  <c r="V22" i="73"/>
  <c r="V21" i="73"/>
  <c r="U35" i="73"/>
  <c r="R34" i="73"/>
  <c r="O33" i="73"/>
  <c r="U31" i="73"/>
  <c r="R30" i="73"/>
  <c r="O29" i="73"/>
  <c r="U27" i="73"/>
  <c r="U26" i="73"/>
  <c r="U25" i="73"/>
  <c r="U24" i="73"/>
  <c r="U23" i="73"/>
  <c r="U22" i="73"/>
  <c r="U21" i="73"/>
  <c r="R38" i="73"/>
  <c r="U33" i="73"/>
  <c r="R28" i="73"/>
  <c r="O24" i="73"/>
  <c r="P38" i="73"/>
  <c r="S33" i="73"/>
  <c r="P28" i="73"/>
  <c r="R37" i="73"/>
  <c r="R32" i="73"/>
  <c r="O27" i="73"/>
  <c r="O23" i="73"/>
  <c r="O21" i="73"/>
  <c r="P37" i="73"/>
  <c r="P32" i="73"/>
  <c r="R40" i="73"/>
  <c r="R36" i="73"/>
  <c r="O31" i="73"/>
  <c r="O26" i="73"/>
  <c r="O22" i="73"/>
  <c r="P40" i="73"/>
  <c r="P36" i="73"/>
  <c r="V30" i="73"/>
  <c r="R39" i="73"/>
  <c r="O35" i="73"/>
  <c r="U29" i="73"/>
  <c r="O25" i="73"/>
  <c r="P39" i="73"/>
  <c r="V34" i="73"/>
  <c r="S29" i="73"/>
  <c r="U64" i="14"/>
  <c r="AE64" i="14"/>
  <c r="G26" i="75"/>
  <c r="H26" i="75" s="1"/>
  <c r="AF35" i="3"/>
  <c r="G30" i="75"/>
  <c r="N30" i="75"/>
  <c r="AN35" i="3"/>
  <c r="G37" i="73"/>
  <c r="W37" i="73" s="1"/>
  <c r="BB42" i="3"/>
  <c r="G38" i="75"/>
  <c r="N38" i="75"/>
  <c r="BD35" i="3"/>
  <c r="G34" i="75"/>
  <c r="T34" i="75" s="1"/>
  <c r="U70" i="14"/>
  <c r="AE70" i="14"/>
  <c r="G40" i="73"/>
  <c r="N40" i="73" s="1"/>
  <c r="BH42" i="3"/>
  <c r="V35" i="75"/>
  <c r="S34" i="75"/>
  <c r="P33" i="75"/>
  <c r="V31" i="75"/>
  <c r="S30" i="75"/>
  <c r="P29" i="75"/>
  <c r="V27" i="75"/>
  <c r="U26" i="75"/>
  <c r="S25" i="75"/>
  <c r="S24" i="75"/>
  <c r="S23" i="75"/>
  <c r="R22" i="75"/>
  <c r="R21" i="75"/>
  <c r="U35" i="75"/>
  <c r="R34" i="75"/>
  <c r="O33" i="75"/>
  <c r="U31" i="75"/>
  <c r="R30" i="75"/>
  <c r="O29" i="75"/>
  <c r="U27" i="75"/>
  <c r="S26" i="75"/>
  <c r="R25" i="75"/>
  <c r="R24" i="75"/>
  <c r="R23" i="75"/>
  <c r="P22" i="75"/>
  <c r="P21" i="75"/>
  <c r="V40" i="75"/>
  <c r="V39" i="75"/>
  <c r="V38" i="75"/>
  <c r="V37" i="75"/>
  <c r="V36" i="75"/>
  <c r="S35" i="75"/>
  <c r="P34" i="75"/>
  <c r="V32" i="75"/>
  <c r="S31" i="75"/>
  <c r="P30" i="75"/>
  <c r="V28" i="75"/>
  <c r="S27" i="75"/>
  <c r="R26" i="75"/>
  <c r="P25" i="75"/>
  <c r="P24" i="75"/>
  <c r="P23" i="75"/>
  <c r="O22" i="75"/>
  <c r="O21" i="75"/>
  <c r="R40" i="75"/>
  <c r="R39" i="75"/>
  <c r="R38" i="75"/>
  <c r="R37" i="75"/>
  <c r="R36" i="75"/>
  <c r="O35" i="75"/>
  <c r="U33" i="75"/>
  <c r="R32" i="75"/>
  <c r="O31" i="75"/>
  <c r="U29" i="75"/>
  <c r="R28" i="75"/>
  <c r="O27" i="75"/>
  <c r="V22" i="75"/>
  <c r="V21" i="75"/>
  <c r="H8" i="75"/>
  <c r="P40" i="75"/>
  <c r="P39" i="75"/>
  <c r="P38" i="75"/>
  <c r="P37" i="75"/>
  <c r="P36" i="75"/>
  <c r="V34" i="75"/>
  <c r="S33" i="75"/>
  <c r="P32" i="75"/>
  <c r="V30" i="75"/>
  <c r="S29" i="75"/>
  <c r="P28" i="75"/>
  <c r="V25" i="75"/>
  <c r="V24" i="75"/>
  <c r="V23" i="75"/>
  <c r="U22" i="75"/>
  <c r="U21" i="75"/>
  <c r="O40" i="75"/>
  <c r="O39" i="75"/>
  <c r="O38" i="75"/>
  <c r="O37" i="75"/>
  <c r="O36" i="75"/>
  <c r="U34" i="75"/>
  <c r="R33" i="75"/>
  <c r="O32" i="75"/>
  <c r="U30" i="75"/>
  <c r="R29" i="75"/>
  <c r="O28" i="75"/>
  <c r="V26" i="75"/>
  <c r="U25" i="75"/>
  <c r="U24" i="75"/>
  <c r="U23" i="75"/>
  <c r="S22" i="75"/>
  <c r="S21" i="75"/>
  <c r="S37" i="75"/>
  <c r="S32" i="75"/>
  <c r="P27" i="75"/>
  <c r="U40" i="75"/>
  <c r="U36" i="75"/>
  <c r="R31" i="75"/>
  <c r="P26" i="75"/>
  <c r="S40" i="75"/>
  <c r="S36" i="75"/>
  <c r="P31" i="75"/>
  <c r="O26" i="75"/>
  <c r="U39" i="75"/>
  <c r="R35" i="75"/>
  <c r="O30" i="75"/>
  <c r="O25" i="75"/>
  <c r="S39" i="75"/>
  <c r="P35" i="75"/>
  <c r="V29" i="75"/>
  <c r="U38" i="75"/>
  <c r="O34" i="75"/>
  <c r="U28" i="75"/>
  <c r="O24" i="75"/>
  <c r="S38" i="75"/>
  <c r="V33" i="75"/>
  <c r="S28" i="75"/>
  <c r="U37" i="75"/>
  <c r="U32" i="75"/>
  <c r="R27" i="75"/>
  <c r="O23" i="75"/>
  <c r="U72" i="14"/>
  <c r="AE72" i="14"/>
  <c r="Y69" i="14"/>
  <c r="AC68" i="14"/>
  <c r="AA61" i="14"/>
  <c r="U74" i="14"/>
  <c r="AE74" i="14"/>
  <c r="Y71" i="14"/>
  <c r="AA70" i="14"/>
  <c r="Y65" i="14"/>
  <c r="X65" i="14"/>
  <c r="AC62" i="14"/>
  <c r="Z18" i="14"/>
  <c r="AA18" i="14"/>
  <c r="X74" i="14"/>
  <c r="Y73" i="14"/>
  <c r="AA72" i="14"/>
  <c r="AC70" i="14"/>
  <c r="X69" i="14"/>
  <c r="Y62" i="14"/>
  <c r="X62" i="14"/>
  <c r="AA24" i="14"/>
  <c r="S35" i="3"/>
  <c r="AA74" i="14"/>
  <c r="X71" i="14"/>
  <c r="AA62" i="14"/>
  <c r="Z19" i="14"/>
  <c r="AA19" i="14"/>
  <c r="Z15" i="14"/>
  <c r="AA15" i="14"/>
  <c r="O40" i="74"/>
  <c r="O39" i="74"/>
  <c r="O38" i="74"/>
  <c r="O37" i="74"/>
  <c r="O36" i="74"/>
  <c r="U34" i="74"/>
  <c r="R33" i="74"/>
  <c r="O32" i="74"/>
  <c r="U30" i="74"/>
  <c r="R29" i="74"/>
  <c r="O28" i="74"/>
  <c r="V35" i="74"/>
  <c r="S34" i="74"/>
  <c r="P33" i="74"/>
  <c r="V31" i="74"/>
  <c r="S30" i="74"/>
  <c r="P29" i="74"/>
  <c r="V27" i="74"/>
  <c r="V26" i="74"/>
  <c r="V25" i="74"/>
  <c r="V24" i="74"/>
  <c r="V23" i="74"/>
  <c r="V22" i="74"/>
  <c r="V21" i="74"/>
  <c r="U35" i="74"/>
  <c r="R34" i="74"/>
  <c r="O33" i="74"/>
  <c r="U31" i="74"/>
  <c r="R30" i="74"/>
  <c r="O29" i="74"/>
  <c r="U27" i="74"/>
  <c r="U26" i="74"/>
  <c r="U25" i="74"/>
  <c r="U24" i="74"/>
  <c r="U23" i="74"/>
  <c r="U22" i="74"/>
  <c r="U21" i="74"/>
  <c r="H8" i="74"/>
  <c r="S40" i="74"/>
  <c r="S39" i="74"/>
  <c r="S38" i="74"/>
  <c r="S37" i="74"/>
  <c r="S36" i="74"/>
  <c r="P35" i="74"/>
  <c r="V33" i="74"/>
  <c r="S32" i="74"/>
  <c r="P31" i="74"/>
  <c r="V29" i="74"/>
  <c r="S28" i="74"/>
  <c r="P27" i="74"/>
  <c r="P26" i="74"/>
  <c r="P25" i="74"/>
  <c r="P24" i="74"/>
  <c r="P23" i="74"/>
  <c r="P22" i="74"/>
  <c r="P21" i="74"/>
  <c r="R40" i="74"/>
  <c r="R39" i="74"/>
  <c r="R38" i="74"/>
  <c r="R37" i="74"/>
  <c r="R36" i="74"/>
  <c r="O35" i="74"/>
  <c r="U33" i="74"/>
  <c r="R32" i="74"/>
  <c r="O31" i="74"/>
  <c r="U29" i="74"/>
  <c r="R28" i="74"/>
  <c r="O27" i="74"/>
  <c r="O26" i="74"/>
  <c r="O25" i="74"/>
  <c r="O24" i="74"/>
  <c r="O23" i="74"/>
  <c r="O22" i="74"/>
  <c r="O21" i="74"/>
  <c r="P40" i="74"/>
  <c r="P39" i="74"/>
  <c r="P38" i="74"/>
  <c r="P37" i="74"/>
  <c r="P36" i="74"/>
  <c r="V34" i="74"/>
  <c r="S33" i="74"/>
  <c r="P32" i="74"/>
  <c r="V30" i="74"/>
  <c r="S29" i="74"/>
  <c r="P28" i="74"/>
  <c r="V39" i="74"/>
  <c r="S35" i="74"/>
  <c r="P30" i="74"/>
  <c r="S25" i="74"/>
  <c r="S21" i="74"/>
  <c r="U39" i="74"/>
  <c r="R35" i="74"/>
  <c r="O30" i="74"/>
  <c r="R25" i="74"/>
  <c r="R21" i="74"/>
  <c r="V38" i="74"/>
  <c r="P34" i="74"/>
  <c r="V28" i="74"/>
  <c r="S24" i="74"/>
  <c r="U38" i="74"/>
  <c r="O34" i="74"/>
  <c r="U28" i="74"/>
  <c r="R24" i="74"/>
  <c r="V37" i="74"/>
  <c r="V32" i="74"/>
  <c r="S27" i="74"/>
  <c r="S23" i="74"/>
  <c r="U37" i="74"/>
  <c r="U32" i="74"/>
  <c r="R27" i="74"/>
  <c r="R23" i="74"/>
  <c r="V40" i="74"/>
  <c r="V36" i="74"/>
  <c r="S31" i="74"/>
  <c r="S26" i="74"/>
  <c r="S22" i="74"/>
  <c r="U40" i="74"/>
  <c r="U36" i="74"/>
  <c r="R31" i="74"/>
  <c r="R26" i="74"/>
  <c r="R22" i="74"/>
  <c r="AC74" i="14"/>
  <c r="X73" i="14"/>
  <c r="U67" i="14"/>
  <c r="AE67" i="14"/>
  <c r="AC71" i="14"/>
  <c r="U68" i="14"/>
  <c r="AE68" i="14" s="1"/>
  <c r="AA67" i="14"/>
  <c r="Y67" i="14"/>
  <c r="X67" i="14"/>
  <c r="AA63" i="14"/>
  <c r="AA48" i="14"/>
  <c r="Z20" i="14"/>
  <c r="AA20" i="14"/>
  <c r="Z16" i="14"/>
  <c r="AA16" i="14"/>
  <c r="Z12" i="14"/>
  <c r="AA12" i="14"/>
  <c r="AC73" i="14"/>
  <c r="U71" i="14"/>
  <c r="AE71" i="14" s="1"/>
  <c r="AA69" i="14"/>
  <c r="X68" i="14"/>
  <c r="AA57" i="14"/>
  <c r="Z40" i="14"/>
  <c r="U46" i="76"/>
  <c r="U46" i="74"/>
  <c r="U46" i="60"/>
  <c r="U46" i="73"/>
  <c r="U46" i="75"/>
  <c r="AA68" i="14"/>
  <c r="AD60" i="40"/>
  <c r="AD58" i="40"/>
  <c r="L60" i="3" s="1"/>
  <c r="N60" i="3" s="1"/>
  <c r="AA51" i="14"/>
  <c r="D38" i="57"/>
  <c r="K24" i="74"/>
  <c r="H8" i="76"/>
  <c r="U21" i="76"/>
  <c r="U22" i="76"/>
  <c r="U23" i="76"/>
  <c r="U24" i="76"/>
  <c r="U25" i="76"/>
  <c r="U26" i="76"/>
  <c r="U27" i="76"/>
  <c r="U28" i="76"/>
  <c r="U29" i="76"/>
  <c r="U30" i="76"/>
  <c r="U31" i="76"/>
  <c r="U32" i="76"/>
  <c r="U33" i="76"/>
  <c r="U34" i="76"/>
  <c r="U35" i="76"/>
  <c r="U36" i="76"/>
  <c r="U37" i="76"/>
  <c r="U38" i="76"/>
  <c r="U39" i="76"/>
  <c r="U40" i="76"/>
  <c r="V21" i="76"/>
  <c r="V22" i="76"/>
  <c r="V23" i="76"/>
  <c r="V24" i="76"/>
  <c r="V25" i="76"/>
  <c r="V26" i="76"/>
  <c r="V27" i="76"/>
  <c r="V28" i="76"/>
  <c r="V29" i="76"/>
  <c r="V30" i="76"/>
  <c r="V31" i="76"/>
  <c r="V32" i="76"/>
  <c r="V33" i="76"/>
  <c r="V34" i="76"/>
  <c r="V35" i="76"/>
  <c r="V36" i="76"/>
  <c r="V37" i="76"/>
  <c r="V38" i="76"/>
  <c r="V39" i="76"/>
  <c r="V40" i="76"/>
  <c r="O40" i="76"/>
  <c r="P21" i="76"/>
  <c r="P22" i="76"/>
  <c r="P23" i="76"/>
  <c r="P24" i="76"/>
  <c r="P25" i="76"/>
  <c r="P26" i="76"/>
  <c r="P27" i="76"/>
  <c r="P28" i="76"/>
  <c r="P29" i="76"/>
  <c r="P30" i="76"/>
  <c r="P31" i="76"/>
  <c r="P32" i="76"/>
  <c r="P33" i="76"/>
  <c r="P34" i="76"/>
  <c r="P35" i="76"/>
  <c r="P36" i="76"/>
  <c r="P37" i="76"/>
  <c r="P38" i="76"/>
  <c r="P39" i="76"/>
  <c r="P40" i="76"/>
  <c r="R21" i="76"/>
  <c r="R22" i="76"/>
  <c r="R23" i="76"/>
  <c r="R24" i="76"/>
  <c r="R25" i="76"/>
  <c r="R26" i="76"/>
  <c r="R27" i="76"/>
  <c r="R28" i="76"/>
  <c r="R29" i="76"/>
  <c r="R30" i="76"/>
  <c r="R31" i="76"/>
  <c r="R32" i="76"/>
  <c r="R33" i="76"/>
  <c r="R34" i="76"/>
  <c r="R35" i="76"/>
  <c r="R36" i="76"/>
  <c r="R37" i="76"/>
  <c r="R38" i="76"/>
  <c r="R39" i="76"/>
  <c r="R40" i="76"/>
  <c r="S21" i="76"/>
  <c r="S22" i="76"/>
  <c r="S23" i="76"/>
  <c r="S24" i="76"/>
  <c r="S25" i="76"/>
  <c r="S26" i="76"/>
  <c r="S27" i="76"/>
  <c r="S28" i="76"/>
  <c r="S29" i="76"/>
  <c r="S30" i="76"/>
  <c r="S31" i="76"/>
  <c r="S32" i="76"/>
  <c r="S33" i="76"/>
  <c r="S34" i="76"/>
  <c r="S35" i="76"/>
  <c r="S36" i="76"/>
  <c r="S37" i="76"/>
  <c r="S38" i="76"/>
  <c r="S39" i="76"/>
  <c r="AQ11" i="28"/>
  <c r="AI11" i="35"/>
  <c r="BC17" i="42"/>
  <c r="AN48" i="40"/>
  <c r="M50" i="71"/>
  <c r="L50" i="3"/>
  <c r="N50" i="3" s="1"/>
  <c r="L50" i="42"/>
  <c r="N50" i="42"/>
  <c r="P50" i="42"/>
  <c r="BC50" i="42"/>
  <c r="I54" i="65"/>
  <c r="M51" i="71"/>
  <c r="L51" i="42"/>
  <c r="N51" i="42" s="1"/>
  <c r="P51" i="42"/>
  <c r="BC51" i="42"/>
  <c r="AN49" i="40"/>
  <c r="I55" i="65"/>
  <c r="L51" i="3"/>
  <c r="N51" i="3"/>
  <c r="BC53" i="42"/>
  <c r="AN51" i="40"/>
  <c r="I57" i="65"/>
  <c r="M53" i="71"/>
  <c r="M54" i="71"/>
  <c r="L54" i="3"/>
  <c r="N54" i="3" s="1"/>
  <c r="L54" i="42"/>
  <c r="N54" i="42" s="1"/>
  <c r="P54" i="42" s="1"/>
  <c r="BC54" i="42"/>
  <c r="I58" i="65"/>
  <c r="AN52" i="40"/>
  <c r="I59" i="65"/>
  <c r="M55" i="71"/>
  <c r="L55" i="3"/>
  <c r="N55" i="3"/>
  <c r="L55" i="42"/>
  <c r="N55" i="42" s="1"/>
  <c r="P55" i="42" s="1"/>
  <c r="BC55" i="42"/>
  <c r="AN53" i="40"/>
  <c r="AI50" i="35"/>
  <c r="AQ50" i="28"/>
  <c r="BC57" i="42"/>
  <c r="I61" i="65"/>
  <c r="M57" i="71"/>
  <c r="L49" i="3"/>
  <c r="N49" i="3"/>
  <c r="BC49" i="42"/>
  <c r="L49" i="42"/>
  <c r="N49" i="42"/>
  <c r="P49" i="42"/>
  <c r="AN47" i="40"/>
  <c r="I53" i="65"/>
  <c r="M49" i="71"/>
  <c r="AI51" i="35"/>
  <c r="AN18" i="40"/>
  <c r="L24" i="3"/>
  <c r="N24" i="3"/>
  <c r="M24" i="71"/>
  <c r="I15" i="65"/>
  <c r="BC24" i="42"/>
  <c r="L24" i="42"/>
  <c r="N24" i="42"/>
  <c r="P24" i="42"/>
  <c r="L29" i="42"/>
  <c r="N29" i="42" s="1"/>
  <c r="P29" i="42" s="1"/>
  <c r="M29" i="71"/>
  <c r="AN23" i="40"/>
  <c r="BC40" i="42"/>
  <c r="L40" i="3"/>
  <c r="N40" i="3" s="1"/>
  <c r="L40" i="42"/>
  <c r="N40" i="42"/>
  <c r="P40" i="42" s="1"/>
  <c r="I31" i="65"/>
  <c r="M40" i="71"/>
  <c r="AN34" i="40"/>
  <c r="AI23" i="35"/>
  <c r="AQ23" i="28"/>
  <c r="AE23" i="14"/>
  <c r="AE40" i="14"/>
  <c r="M19" i="71"/>
  <c r="I10" i="65"/>
  <c r="BC19" i="42"/>
  <c r="L19" i="3"/>
  <c r="N19" i="3"/>
  <c r="AN13" i="40"/>
  <c r="N19" i="42"/>
  <c r="P19" i="42" s="1"/>
  <c r="M25" i="71"/>
  <c r="L25" i="42"/>
  <c r="N25" i="42"/>
  <c r="P25" i="42"/>
  <c r="L25" i="3"/>
  <c r="N25" i="3"/>
  <c r="AN19" i="40"/>
  <c r="I16" i="65"/>
  <c r="M30" i="71"/>
  <c r="AN24" i="40"/>
  <c r="L30" i="3"/>
  <c r="N30" i="3" s="1"/>
  <c r="P30" i="3" s="1"/>
  <c r="BC30" i="42"/>
  <c r="I21" i="65"/>
  <c r="L45" i="3"/>
  <c r="N45" i="3"/>
  <c r="AN39" i="40"/>
  <c r="BC45" i="42"/>
  <c r="L45" i="42"/>
  <c r="N45" i="42" s="1"/>
  <c r="P45" i="42" s="1"/>
  <c r="M45" i="71"/>
  <c r="I36" i="65"/>
  <c r="AI24" i="35"/>
  <c r="AQ24" i="28"/>
  <c r="AE24" i="14"/>
  <c r="L65" i="3"/>
  <c r="N65" i="3"/>
  <c r="P65" i="3"/>
  <c r="M61" i="71"/>
  <c r="BC61" i="42"/>
  <c r="L61" i="42"/>
  <c r="N61" i="42" s="1"/>
  <c r="P61" i="42" s="1"/>
  <c r="AN59" i="40"/>
  <c r="I65" i="65"/>
  <c r="AE33" i="14"/>
  <c r="AI33" i="35"/>
  <c r="M56" i="71"/>
  <c r="L56" i="3"/>
  <c r="N56" i="3"/>
  <c r="L56" i="42"/>
  <c r="N56" i="42"/>
  <c r="P56" i="42"/>
  <c r="I60" i="65"/>
  <c r="AN54" i="40"/>
  <c r="AN30" i="40"/>
  <c r="I27" i="65"/>
  <c r="L36" i="3"/>
  <c r="N36" i="3"/>
  <c r="L36" i="42"/>
  <c r="N36" i="42"/>
  <c r="P36" i="42" s="1"/>
  <c r="M36" i="71"/>
  <c r="BC36" i="42"/>
  <c r="AN35" i="40"/>
  <c r="M41" i="71"/>
  <c r="I32" i="65"/>
  <c r="L41" i="3"/>
  <c r="N41" i="3"/>
  <c r="P41" i="3"/>
  <c r="BC41" i="42"/>
  <c r="L41" i="42"/>
  <c r="N41" i="42" s="1"/>
  <c r="P41" i="42" s="1"/>
  <c r="AQ45" i="28"/>
  <c r="AI45" i="35"/>
  <c r="I9" i="65"/>
  <c r="L18" i="3"/>
  <c r="N18" i="3"/>
  <c r="AN12" i="40"/>
  <c r="M18" i="71"/>
  <c r="BC18" i="42"/>
  <c r="L18" i="42"/>
  <c r="N18" i="42" s="1"/>
  <c r="P18" i="42" s="1"/>
  <c r="I28" i="65"/>
  <c r="AN31" i="40"/>
  <c r="M37" i="71"/>
  <c r="L37" i="42"/>
  <c r="N37" i="42" s="1"/>
  <c r="P37" i="42"/>
  <c r="L37" i="3"/>
  <c r="N37" i="3" s="1"/>
  <c r="BC37" i="42"/>
  <c r="AE20" i="14"/>
  <c r="AI20" i="35"/>
  <c r="AQ20" i="28"/>
  <c r="AE25" i="14"/>
  <c r="AQ25" i="28"/>
  <c r="AI25" i="35"/>
  <c r="AQ34" i="28"/>
  <c r="AE34" i="14"/>
  <c r="AI34" i="35"/>
  <c r="I17" i="65"/>
  <c r="L26" i="42"/>
  <c r="N26" i="42"/>
  <c r="P26" i="42"/>
  <c r="BC26" i="42"/>
  <c r="AN20" i="40"/>
  <c r="L26" i="3"/>
  <c r="N26" i="3"/>
  <c r="M26" i="71"/>
  <c r="L33" i="42"/>
  <c r="N33" i="42" s="1"/>
  <c r="P33" i="42" s="1"/>
  <c r="L33" i="3"/>
  <c r="N33" i="3"/>
  <c r="BC33" i="42"/>
  <c r="I24" i="65"/>
  <c r="AN27" i="40"/>
  <c r="M33" i="71"/>
  <c r="AE31" i="14"/>
  <c r="AI31" i="35"/>
  <c r="AQ31" i="28"/>
  <c r="AE38" i="14"/>
  <c r="AQ38" i="28"/>
  <c r="G44" i="71" s="1"/>
  <c r="H44" i="71" s="1"/>
  <c r="J44" i="71" s="1"/>
  <c r="BC34" i="42"/>
  <c r="I25" i="65"/>
  <c r="L34" i="42"/>
  <c r="N34" i="42" s="1"/>
  <c r="P34" i="42" s="1"/>
  <c r="AN28" i="40"/>
  <c r="M34" i="71"/>
  <c r="L34" i="3"/>
  <c r="N34" i="3"/>
  <c r="I12" i="65"/>
  <c r="M21" i="71"/>
  <c r="BC21" i="42"/>
  <c r="L21" i="3"/>
  <c r="N21" i="3"/>
  <c r="L21" i="42"/>
  <c r="N21" i="42" s="1"/>
  <c r="P21" i="42" s="1"/>
  <c r="AN15" i="40"/>
  <c r="M28" i="71"/>
  <c r="L28" i="3"/>
  <c r="N28" i="3"/>
  <c r="L28" i="42"/>
  <c r="N28" i="42" s="1"/>
  <c r="P28" i="42"/>
  <c r="I19" i="65"/>
  <c r="BC28" i="42"/>
  <c r="I34" i="65"/>
  <c r="BC43" i="42"/>
  <c r="AN37" i="40"/>
  <c r="L43" i="42"/>
  <c r="N43" i="42" s="1"/>
  <c r="P43" i="42"/>
  <c r="M43" i="71"/>
  <c r="L43" i="3"/>
  <c r="N43" i="3"/>
  <c r="AQ21" i="28"/>
  <c r="AI21" i="35"/>
  <c r="AE21" i="14"/>
  <c r="F33" i="3"/>
  <c r="O33" i="3" s="1"/>
  <c r="P33" i="3" s="1"/>
  <c r="G33" i="71"/>
  <c r="H33" i="71"/>
  <c r="J33" i="71"/>
  <c r="L33" i="71" s="1"/>
  <c r="O33" i="71" s="1"/>
  <c r="I8" i="65"/>
  <c r="AD41" i="40"/>
  <c r="AE75" i="40" s="1"/>
  <c r="AE76" i="40" s="1"/>
  <c r="J24" i="11" s="1"/>
  <c r="AI59" i="35"/>
  <c r="AQ59" i="28"/>
  <c r="AQ36" i="28"/>
  <c r="AE36" i="14"/>
  <c r="I33" i="65"/>
  <c r="L42" i="3"/>
  <c r="N42" i="3" s="1"/>
  <c r="P42" i="3" s="1"/>
  <c r="L42" i="42"/>
  <c r="N42" i="42"/>
  <c r="P42" i="42"/>
  <c r="BC42" i="42"/>
  <c r="AN36" i="40"/>
  <c r="L58" i="42"/>
  <c r="N58" i="42" s="1"/>
  <c r="P58" i="42" s="1"/>
  <c r="M58" i="71"/>
  <c r="L62" i="3"/>
  <c r="N62" i="3"/>
  <c r="I62" i="65"/>
  <c r="BC58" i="42"/>
  <c r="AN56" i="40"/>
  <c r="AN32" i="40"/>
  <c r="I29" i="65"/>
  <c r="M38" i="71"/>
  <c r="BC38" i="42"/>
  <c r="L38" i="3"/>
  <c r="N38" i="3"/>
  <c r="L38" i="42"/>
  <c r="N38" i="42" s="1"/>
  <c r="P38" i="42" s="1"/>
  <c r="BC44" i="42"/>
  <c r="I35" i="65"/>
  <c r="AI22" i="35"/>
  <c r="AE22" i="14"/>
  <c r="AQ22" i="28"/>
  <c r="AI32" i="35"/>
  <c r="AE32" i="14"/>
  <c r="AQ32" i="28"/>
  <c r="L17" i="3"/>
  <c r="N17" i="3"/>
  <c r="AE39" i="14"/>
  <c r="AI39" i="35"/>
  <c r="AQ39" i="28"/>
  <c r="I56" i="65"/>
  <c r="L52" i="3"/>
  <c r="K19" i="73" s="1"/>
  <c r="AN29" i="40"/>
  <c r="L35" i="3"/>
  <c r="BC35" i="42"/>
  <c r="L35" i="42"/>
  <c r="N35" i="42" s="1"/>
  <c r="P35" i="42" s="1"/>
  <c r="I26" i="65"/>
  <c r="BC39" i="42"/>
  <c r="AN33" i="40"/>
  <c r="L59" i="42"/>
  <c r="N59" i="42"/>
  <c r="P59" i="42" s="1"/>
  <c r="AN57" i="40"/>
  <c r="M59" i="71"/>
  <c r="BC59" i="42"/>
  <c r="I63" i="65"/>
  <c r="L63" i="3"/>
  <c r="N63" i="3" s="1"/>
  <c r="P63" i="3"/>
  <c r="T28" i="73"/>
  <c r="Q28" i="73"/>
  <c r="N28" i="73"/>
  <c r="H28" i="73"/>
  <c r="W28" i="73"/>
  <c r="Z28" i="73"/>
  <c r="K28" i="73"/>
  <c r="K22" i="57"/>
  <c r="H22" i="57"/>
  <c r="N22" i="57"/>
  <c r="E22" i="57"/>
  <c r="N22" i="58"/>
  <c r="H22" i="58"/>
  <c r="E22" i="58"/>
  <c r="K22" i="58"/>
  <c r="F39" i="3"/>
  <c r="O39" i="3"/>
  <c r="P39" i="3" s="1"/>
  <c r="G39" i="71"/>
  <c r="H39" i="71"/>
  <c r="J39" i="71" s="1"/>
  <c r="E33" i="58"/>
  <c r="H33" i="58"/>
  <c r="K33" i="58"/>
  <c r="N33" i="58"/>
  <c r="AQ56" i="28"/>
  <c r="AI56" i="35"/>
  <c r="AQ15" i="28"/>
  <c r="F21" i="3" s="1"/>
  <c r="O21" i="3" s="1"/>
  <c r="P21" i="3" s="1"/>
  <c r="AE15" i="14"/>
  <c r="AI15" i="35"/>
  <c r="F17" i="3"/>
  <c r="J46" i="76" s="1"/>
  <c r="AB46" i="76" s="1"/>
  <c r="M47" i="76" s="1"/>
  <c r="G17" i="71"/>
  <c r="H17" i="71" s="1"/>
  <c r="J17" i="71" s="1"/>
  <c r="F22" i="3"/>
  <c r="O22" i="3"/>
  <c r="P22" i="3" s="1"/>
  <c r="G22" i="71"/>
  <c r="H22" i="71"/>
  <c r="J22" i="71" s="1"/>
  <c r="AE14" i="14"/>
  <c r="AI14" i="35"/>
  <c r="AN45" i="70"/>
  <c r="AE12" i="14"/>
  <c r="AI12" i="35"/>
  <c r="AQ12" i="28"/>
  <c r="F18" i="3" s="1"/>
  <c r="G57" i="71"/>
  <c r="H57" i="71"/>
  <c r="J57" i="71" s="1"/>
  <c r="F57" i="3"/>
  <c r="O57" i="3" s="1"/>
  <c r="P57" i="3" s="1"/>
  <c r="AE45" i="14"/>
  <c r="AE75" i="14" s="1"/>
  <c r="U75" i="14"/>
  <c r="AN13" i="70"/>
  <c r="F20" i="3"/>
  <c r="O20" i="3"/>
  <c r="G20" i="71"/>
  <c r="H20" i="71"/>
  <c r="J20" i="71" s="1"/>
  <c r="AE29" i="14"/>
  <c r="AI29" i="35"/>
  <c r="AQ29" i="28"/>
  <c r="F35" i="3" s="1"/>
  <c r="O35" i="3" s="1"/>
  <c r="P35" i="3" s="1"/>
  <c r="H38" i="57"/>
  <c r="K38" i="57"/>
  <c r="N38" i="57"/>
  <c r="E38" i="57"/>
  <c r="G62" i="71"/>
  <c r="H62" i="71" s="1"/>
  <c r="J62" i="71" s="1"/>
  <c r="F62" i="3"/>
  <c r="O62" i="3"/>
  <c r="P62" i="3" s="1"/>
  <c r="M60" i="71"/>
  <c r="L60" i="42"/>
  <c r="N60" i="42"/>
  <c r="P60" i="42" s="1"/>
  <c r="L64" i="3"/>
  <c r="N64" i="3"/>
  <c r="P64" i="3" s="1"/>
  <c r="AN58" i="40"/>
  <c r="I64" i="65"/>
  <c r="BC60" i="42"/>
  <c r="AD75" i="40"/>
  <c r="AD76" i="40" s="1"/>
  <c r="F34" i="3"/>
  <c r="O34" i="3" s="1"/>
  <c r="P34" i="3" s="1"/>
  <c r="G34" i="71"/>
  <c r="H34" i="71" s="1"/>
  <c r="J34" i="71" s="1"/>
  <c r="K41" i="71"/>
  <c r="L41" i="71" s="1"/>
  <c r="O41" i="71" s="1"/>
  <c r="L62" i="42"/>
  <c r="N62" i="42" s="1"/>
  <c r="P62" i="42" s="1"/>
  <c r="I66" i="65"/>
  <c r="AN60" i="40"/>
  <c r="L66" i="3"/>
  <c r="N66" i="3"/>
  <c r="P66" i="3"/>
  <c r="M62" i="71"/>
  <c r="BC62" i="42"/>
  <c r="AI30" i="35"/>
  <c r="AE30" i="14"/>
  <c r="AQ30" i="28"/>
  <c r="F36" i="3" s="1"/>
  <c r="O36" i="3" s="1"/>
  <c r="P36" i="3" s="1"/>
  <c r="H19" i="58"/>
  <c r="H19" i="57"/>
  <c r="G52" i="71"/>
  <c r="H52" i="71"/>
  <c r="J52" i="71" s="1"/>
  <c r="F52" i="3"/>
  <c r="O52" i="3" s="1"/>
  <c r="K19" i="74"/>
  <c r="N35" i="3"/>
  <c r="K19" i="76"/>
  <c r="K19" i="60"/>
  <c r="F31" i="3"/>
  <c r="O31" i="3" s="1"/>
  <c r="P31" i="3" s="1"/>
  <c r="G31" i="71"/>
  <c r="H31" i="71" s="1"/>
  <c r="J31" i="71" s="1"/>
  <c r="K33" i="71"/>
  <c r="G37" i="71"/>
  <c r="H37" i="71"/>
  <c r="J37" i="71" s="1"/>
  <c r="F37" i="3"/>
  <c r="O37" i="3"/>
  <c r="G45" i="71"/>
  <c r="H45" i="71"/>
  <c r="J45" i="71" s="1"/>
  <c r="F45" i="3"/>
  <c r="O45" i="3" s="1"/>
  <c r="P45" i="3" s="1"/>
  <c r="F38" i="3"/>
  <c r="O38" i="3" s="1"/>
  <c r="P38" i="3" s="1"/>
  <c r="G38" i="71"/>
  <c r="H38" i="71"/>
  <c r="J38" i="71" s="1"/>
  <c r="F40" i="3"/>
  <c r="O40" i="3" s="1"/>
  <c r="P40" i="3" s="1"/>
  <c r="G40" i="71"/>
  <c r="H40" i="71" s="1"/>
  <c r="J40" i="71" s="1"/>
  <c r="F26" i="3"/>
  <c r="O26" i="3"/>
  <c r="P26" i="3" s="1"/>
  <c r="G26" i="71"/>
  <c r="H26" i="71" s="1"/>
  <c r="J26" i="71" s="1"/>
  <c r="F47" i="3"/>
  <c r="O47" i="3"/>
  <c r="G47" i="71"/>
  <c r="H47" i="71"/>
  <c r="J47" i="71" s="1"/>
  <c r="G29" i="71"/>
  <c r="H29" i="71" s="1"/>
  <c r="J29" i="71" s="1"/>
  <c r="F29" i="3"/>
  <c r="O29" i="3"/>
  <c r="P29" i="3" s="1"/>
  <c r="F42" i="3"/>
  <c r="G42" i="71"/>
  <c r="H42" i="71" s="1"/>
  <c r="J42" i="71" s="1"/>
  <c r="F30" i="3"/>
  <c r="O30" i="3"/>
  <c r="G30" i="71"/>
  <c r="H30" i="71"/>
  <c r="J30" i="71"/>
  <c r="L30" i="71" s="1"/>
  <c r="O30" i="71" s="1"/>
  <c r="K30" i="71"/>
  <c r="G28" i="71"/>
  <c r="H28" i="71" s="1"/>
  <c r="J28" i="71" s="1"/>
  <c r="F28" i="3"/>
  <c r="O28" i="3" s="1"/>
  <c r="P28" i="3" s="1"/>
  <c r="G61" i="71"/>
  <c r="H61" i="71"/>
  <c r="J61" i="71"/>
  <c r="K61" i="71" s="1"/>
  <c r="L61" i="71" s="1"/>
  <c r="O61" i="71" s="1"/>
  <c r="F61" i="3"/>
  <c r="O61" i="3" s="1"/>
  <c r="P61" i="3" s="1"/>
  <c r="J46" i="60"/>
  <c r="AB46" i="60"/>
  <c r="M47" i="60"/>
  <c r="F27" i="3"/>
  <c r="O27" i="3"/>
  <c r="G27" i="71"/>
  <c r="H27" i="71"/>
  <c r="J27" i="71" s="1"/>
  <c r="F44" i="3"/>
  <c r="O44" i="3"/>
  <c r="P44" i="3"/>
  <c r="G46" i="57"/>
  <c r="Y46" i="57"/>
  <c r="J47" i="57"/>
  <c r="X47" i="57" s="1"/>
  <c r="J46" i="74"/>
  <c r="AB46" i="74"/>
  <c r="M47" i="74"/>
  <c r="O17" i="3"/>
  <c r="P17" i="3"/>
  <c r="G46" i="58"/>
  <c r="Y46" i="58" s="1"/>
  <c r="J47" i="58" s="1"/>
  <c r="X47" i="58" s="1"/>
  <c r="G58" i="71"/>
  <c r="H58" i="71"/>
  <c r="J58" i="71" s="1"/>
  <c r="F58" i="3"/>
  <c r="O58" i="3" s="1"/>
  <c r="P58" i="3" s="1"/>
  <c r="O42" i="3"/>
  <c r="T23" i="75"/>
  <c r="H31" i="74"/>
  <c r="H28" i="74"/>
  <c r="T35" i="74"/>
  <c r="K35" i="74"/>
  <c r="Q35" i="74"/>
  <c r="T36" i="73"/>
  <c r="K37" i="73"/>
  <c r="Q31" i="73"/>
  <c r="T31" i="73"/>
  <c r="N23" i="73"/>
  <c r="Q26" i="73"/>
  <c r="N37" i="73"/>
  <c r="K31" i="73"/>
  <c r="T37" i="73"/>
  <c r="H31" i="73"/>
  <c r="Z37" i="73"/>
  <c r="Z41" i="73" s="1"/>
  <c r="U47" i="73" s="1"/>
  <c r="H23" i="73"/>
  <c r="T26" i="73"/>
  <c r="Q30" i="73"/>
  <c r="K26" i="73"/>
  <c r="K30" i="73"/>
  <c r="T23" i="73"/>
  <c r="T30" i="73"/>
  <c r="H26" i="73"/>
  <c r="Q35" i="60"/>
  <c r="W35" i="60"/>
  <c r="K35" i="60"/>
  <c r="T35" i="60"/>
  <c r="H24" i="60"/>
  <c r="N35" i="60"/>
  <c r="H35" i="60"/>
  <c r="N35" i="75"/>
  <c r="H23" i="75"/>
  <c r="N23" i="75"/>
  <c r="H34" i="75"/>
  <c r="N34" i="75"/>
  <c r="W34" i="75"/>
  <c r="Z34" i="75"/>
  <c r="K34" i="75"/>
  <c r="Q34" i="75"/>
  <c r="H35" i="75"/>
  <c r="K38" i="75"/>
  <c r="T35" i="75"/>
  <c r="N21" i="75"/>
  <c r="T30" i="75"/>
  <c r="Z38" i="75"/>
  <c r="N37" i="75"/>
  <c r="H37" i="75"/>
  <c r="Q35" i="75"/>
  <c r="N33" i="75"/>
  <c r="T38" i="75"/>
  <c r="W37" i="75"/>
  <c r="H33" i="75"/>
  <c r="Q33" i="75"/>
  <c r="H38" i="75"/>
  <c r="W38" i="75"/>
  <c r="Q31" i="75"/>
  <c r="K37" i="75"/>
  <c r="H29" i="75"/>
  <c r="Q37" i="75"/>
  <c r="T29" i="75"/>
  <c r="Q21" i="75"/>
  <c r="K39" i="75"/>
  <c r="N39" i="75"/>
  <c r="H27" i="75"/>
  <c r="N27" i="75"/>
  <c r="Q30" i="75"/>
  <c r="H39" i="75"/>
  <c r="Q39" i="75"/>
  <c r="H30" i="75"/>
  <c r="K30" i="75"/>
  <c r="T27" i="75"/>
  <c r="Z39" i="75"/>
  <c r="H31" i="75"/>
  <c r="T31" i="75"/>
  <c r="N31" i="75"/>
  <c r="H35" i="74"/>
  <c r="N32" i="74"/>
  <c r="T34" i="74"/>
  <c r="Z34" i="74"/>
  <c r="K34" i="73"/>
  <c r="H32" i="73"/>
  <c r="H35" i="73"/>
  <c r="N35" i="73"/>
  <c r="N26" i="60"/>
  <c r="W32" i="60"/>
  <c r="K34" i="60"/>
  <c r="T25" i="60"/>
  <c r="K27" i="60"/>
  <c r="N25" i="60"/>
  <c r="Z27" i="60"/>
  <c r="T32" i="60"/>
  <c r="H25" i="60"/>
  <c r="W25" i="60"/>
  <c r="Q27" i="60"/>
  <c r="W27" i="60"/>
  <c r="K32" i="60"/>
  <c r="K25" i="60"/>
  <c r="T27" i="60"/>
  <c r="Q25" i="60"/>
  <c r="N32" i="60"/>
  <c r="N27" i="60"/>
  <c r="Z32" i="60"/>
  <c r="H32" i="60"/>
  <c r="Z31" i="60"/>
  <c r="H28" i="60"/>
  <c r="T34" i="60"/>
  <c r="N28" i="60"/>
  <c r="W34" i="60"/>
  <c r="Z34" i="60"/>
  <c r="K38" i="60"/>
  <c r="K37" i="60"/>
  <c r="Q34" i="60"/>
  <c r="H34" i="60"/>
  <c r="N39" i="60"/>
  <c r="W31" i="60"/>
  <c r="Q31" i="60"/>
  <c r="T31" i="60"/>
  <c r="K31" i="60"/>
  <c r="G77" i="42"/>
  <c r="F80" i="65"/>
  <c r="G80" i="65"/>
  <c r="H80" i="65"/>
  <c r="I80" i="65"/>
  <c r="K40" i="73"/>
  <c r="T40" i="73"/>
  <c r="H37" i="73"/>
  <c r="N36" i="73"/>
  <c r="Q40" i="73"/>
  <c r="Q37" i="73"/>
  <c r="W40" i="73"/>
  <c r="K36" i="73"/>
  <c r="H40" i="73"/>
  <c r="Z40" i="73"/>
  <c r="B22" i="73"/>
  <c r="B23" i="73"/>
  <c r="B24" i="73"/>
  <c r="B25" i="73"/>
  <c r="B26" i="73" s="1"/>
  <c r="B27" i="73" s="1"/>
  <c r="B28" i="73" s="1"/>
  <c r="B29" i="73" s="1"/>
  <c r="B30" i="73" s="1"/>
  <c r="B31" i="73" s="1"/>
  <c r="B32" i="73" s="1"/>
  <c r="B33" i="73" s="1"/>
  <c r="B34" i="73" s="1"/>
  <c r="B35" i="73" s="1"/>
  <c r="B36" i="73" s="1"/>
  <c r="B37" i="73" s="1"/>
  <c r="B38" i="73" s="1"/>
  <c r="B39" i="73" s="1"/>
  <c r="Q36" i="73"/>
  <c r="Q39" i="60"/>
  <c r="Z28" i="60"/>
  <c r="Z39" i="60"/>
  <c r="K39" i="60"/>
  <c r="H39" i="60"/>
  <c r="W28" i="60"/>
  <c r="T39" i="60"/>
  <c r="K28" i="60"/>
  <c r="Q28" i="60"/>
  <c r="H29" i="60"/>
  <c r="N36" i="60"/>
  <c r="Z29" i="60"/>
  <c r="N29" i="60"/>
  <c r="T29" i="60"/>
  <c r="Q29" i="60"/>
  <c r="K29" i="60"/>
  <c r="H30" i="60"/>
  <c r="H34" i="73"/>
  <c r="Z23" i="60"/>
  <c r="Z28" i="74"/>
  <c r="Q38" i="75"/>
  <c r="K33" i="73"/>
  <c r="H29" i="74"/>
  <c r="K24" i="76"/>
  <c r="N21" i="73"/>
  <c r="Z22" i="75"/>
  <c r="G27" i="76"/>
  <c r="T27" i="76" s="1"/>
  <c r="G35" i="76"/>
  <c r="K35" i="76" s="1"/>
  <c r="W30" i="60"/>
  <c r="Q34" i="73"/>
  <c r="N28" i="74"/>
  <c r="K29" i="74"/>
  <c r="N29" i="74"/>
  <c r="H25" i="58"/>
  <c r="G32" i="75"/>
  <c r="T22" i="75"/>
  <c r="T30" i="60"/>
  <c r="T34" i="73"/>
  <c r="W34" i="73"/>
  <c r="W24" i="60"/>
  <c r="K28" i="74"/>
  <c r="T28" i="74"/>
  <c r="N33" i="73"/>
  <c r="Z32" i="76"/>
  <c r="N25" i="58"/>
  <c r="Q32" i="74"/>
  <c r="T21" i="73"/>
  <c r="H22" i="75"/>
  <c r="H30" i="74"/>
  <c r="T24" i="60"/>
  <c r="N30" i="60"/>
  <c r="H23" i="60"/>
  <c r="Q33" i="73"/>
  <c r="Q29" i="74"/>
  <c r="G28" i="75"/>
  <c r="H28" i="75" s="1"/>
  <c r="K21" i="73"/>
  <c r="G40" i="75"/>
  <c r="W40" i="75" s="1"/>
  <c r="G24" i="75"/>
  <c r="N30" i="74"/>
  <c r="N24" i="60"/>
  <c r="W28" i="74"/>
  <c r="K24" i="60"/>
  <c r="H21" i="58"/>
  <c r="N34" i="73"/>
  <c r="K32" i="58"/>
  <c r="H32" i="76"/>
  <c r="E25" i="58"/>
  <c r="T32" i="74"/>
  <c r="H32" i="58"/>
  <c r="G23" i="76"/>
  <c r="T23" i="76" s="1"/>
  <c r="G31" i="76"/>
  <c r="K31" i="76" s="1"/>
  <c r="G39" i="76"/>
  <c r="K39" i="76" s="1"/>
  <c r="Q39" i="76"/>
  <c r="Q30" i="60"/>
  <c r="H33" i="73"/>
  <c r="E21" i="58"/>
  <c r="K35" i="75"/>
  <c r="Q30" i="74"/>
  <c r="T30" i="74"/>
  <c r="Q24" i="60"/>
  <c r="G36" i="75"/>
  <c r="N36" i="75" s="1"/>
  <c r="E32" i="58"/>
  <c r="N22" i="75"/>
  <c r="H31" i="76"/>
  <c r="N31" i="76"/>
  <c r="Q24" i="75"/>
  <c r="N24" i="75"/>
  <c r="H24" i="75"/>
  <c r="T24" i="75"/>
  <c r="Q32" i="75"/>
  <c r="H32" i="75"/>
  <c r="K32" i="75"/>
  <c r="T32" i="75"/>
  <c r="N32" i="75"/>
  <c r="Z23" i="76"/>
  <c r="Z40" i="75"/>
  <c r="Z35" i="76"/>
  <c r="N35" i="76"/>
  <c r="Q35" i="76"/>
  <c r="W35" i="76"/>
  <c r="T35" i="76"/>
  <c r="K36" i="75"/>
  <c r="T36" i="75"/>
  <c r="Q36" i="75"/>
  <c r="H36" i="75"/>
  <c r="Z28" i="75"/>
  <c r="Z41" i="75" s="1"/>
  <c r="U47" i="75" s="1"/>
  <c r="N28" i="75"/>
  <c r="Q21" i="76"/>
  <c r="K32" i="76"/>
  <c r="N39" i="76"/>
  <c r="W39" i="76"/>
  <c r="Q31" i="76"/>
  <c r="W28" i="76"/>
  <c r="K21" i="76"/>
  <c r="Z21" i="76"/>
  <c r="N37" i="76"/>
  <c r="H28" i="76"/>
  <c r="T21" i="76"/>
  <c r="K37" i="76"/>
  <c r="Q26" i="76"/>
  <c r="H37" i="76"/>
  <c r="W32" i="76"/>
  <c r="T39" i="76"/>
  <c r="W25" i="76"/>
  <c r="W30" i="76"/>
  <c r="H39" i="76"/>
  <c r="N28" i="76"/>
  <c r="N26" i="76"/>
  <c r="Z37" i="76"/>
  <c r="T32" i="76"/>
  <c r="T37" i="76"/>
  <c r="K26" i="76"/>
  <c r="Z39" i="76"/>
  <c r="N21" i="76"/>
  <c r="W21" i="76"/>
  <c r="B21" i="76" s="1"/>
  <c r="N24" i="76"/>
  <c r="H35" i="76"/>
  <c r="Z31" i="76"/>
  <c r="T36" i="76"/>
  <c r="Z34" i="76"/>
  <c r="Z29" i="76"/>
  <c r="T29" i="76"/>
  <c r="W26" i="76"/>
  <c r="Q36" i="76"/>
  <c r="W31" i="76"/>
  <c r="Q34" i="76"/>
  <c r="K25" i="76"/>
  <c r="N25" i="76"/>
  <c r="Q25" i="76"/>
  <c r="T24" i="76"/>
  <c r="Z26" i="76"/>
  <c r="Q29" i="76"/>
  <c r="K34" i="76"/>
  <c r="H24" i="76"/>
  <c r="T26" i="76"/>
  <c r="K29" i="76"/>
  <c r="W24" i="76"/>
  <c r="T23" i="60"/>
  <c r="T22" i="60"/>
  <c r="Q26" i="60"/>
  <c r="H33" i="60"/>
  <c r="N23" i="60"/>
  <c r="Q36" i="60"/>
  <c r="Z33" i="60"/>
  <c r="T33" i="60"/>
  <c r="Q22" i="60"/>
  <c r="Q23" i="60"/>
  <c r="K36" i="60"/>
  <c r="W26" i="60"/>
  <c r="N37" i="60"/>
  <c r="W36" i="60"/>
  <c r="K33" i="60"/>
  <c r="Q37" i="60"/>
  <c r="Z22" i="60"/>
  <c r="H38" i="60"/>
  <c r="Z36" i="60"/>
  <c r="W33" i="60"/>
  <c r="Z26" i="60"/>
  <c r="T26" i="60"/>
  <c r="H37" i="60"/>
  <c r="T38" i="60"/>
  <c r="N22" i="60"/>
  <c r="T37" i="60"/>
  <c r="N38" i="60"/>
  <c r="Q38" i="60"/>
  <c r="K22" i="60"/>
  <c r="K58" i="71" l="1"/>
  <c r="L58" i="71"/>
  <c r="O58" i="71" s="1"/>
  <c r="K27" i="71"/>
  <c r="L27" i="71" s="1"/>
  <c r="O27" i="71" s="1"/>
  <c r="K28" i="71"/>
  <c r="L28" i="71"/>
  <c r="O28" i="71" s="1"/>
  <c r="K47" i="71"/>
  <c r="L47" i="71"/>
  <c r="K57" i="71"/>
  <c r="L57" i="71" s="1"/>
  <c r="O57" i="71" s="1"/>
  <c r="K17" i="71"/>
  <c r="L17" i="71"/>
  <c r="K45" i="71"/>
  <c r="L45" i="71" s="1"/>
  <c r="O45" i="71" s="1"/>
  <c r="P37" i="3"/>
  <c r="K52" i="71"/>
  <c r="L52" i="71"/>
  <c r="O52" i="71" s="1"/>
  <c r="K44" i="71"/>
  <c r="L44" i="71" s="1"/>
  <c r="O44" i="71" s="1"/>
  <c r="K26" i="71"/>
  <c r="L26" i="71"/>
  <c r="O26" i="71" s="1"/>
  <c r="K20" i="71"/>
  <c r="L20" i="71"/>
  <c r="O20" i="71" s="1"/>
  <c r="K29" i="71"/>
  <c r="L29" i="71" s="1"/>
  <c r="O29" i="71" s="1"/>
  <c r="P52" i="3"/>
  <c r="K37" i="71"/>
  <c r="L37" i="71"/>
  <c r="O37" i="71" s="1"/>
  <c r="O18" i="3"/>
  <c r="P18" i="3" s="1"/>
  <c r="G53" i="71"/>
  <c r="H53" i="71" s="1"/>
  <c r="J53" i="71" s="1"/>
  <c r="F53" i="3"/>
  <c r="O53" i="3" s="1"/>
  <c r="P53" i="3" s="1"/>
  <c r="K34" i="71"/>
  <c r="L34" i="71"/>
  <c r="O34" i="71" s="1"/>
  <c r="K40" i="71"/>
  <c r="L40" i="71" s="1"/>
  <c r="O40" i="71" s="1"/>
  <c r="B40" i="73"/>
  <c r="K31" i="71"/>
  <c r="L31" i="71"/>
  <c r="O31" i="71" s="1"/>
  <c r="K62" i="71"/>
  <c r="L62" i="71"/>
  <c r="O62" i="71" s="1"/>
  <c r="K22" i="71"/>
  <c r="L22" i="71"/>
  <c r="O22" i="71" s="1"/>
  <c r="V75" i="14"/>
  <c r="V76" i="14" s="1"/>
  <c r="V41" i="14"/>
  <c r="V42" i="14" s="1"/>
  <c r="K39" i="71"/>
  <c r="L39" i="71" s="1"/>
  <c r="O39" i="71" s="1"/>
  <c r="K42" i="71"/>
  <c r="L42" i="71"/>
  <c r="O42" i="71" s="1"/>
  <c r="K38" i="71"/>
  <c r="L38" i="71"/>
  <c r="O38" i="71" s="1"/>
  <c r="N40" i="75"/>
  <c r="Q26" i="75"/>
  <c r="K40" i="75"/>
  <c r="T26" i="75"/>
  <c r="G18" i="71"/>
  <c r="H18" i="71" s="1"/>
  <c r="J18" i="71" s="1"/>
  <c r="N26" i="75"/>
  <c r="Y53" i="35"/>
  <c r="AG53" i="35"/>
  <c r="AB52" i="35"/>
  <c r="AA52" i="35" s="1"/>
  <c r="Y52" i="35"/>
  <c r="AG52" i="35"/>
  <c r="AG46" i="35"/>
  <c r="Y46" i="35"/>
  <c r="Y17" i="35"/>
  <c r="AG17" i="35"/>
  <c r="K28" i="75"/>
  <c r="H40" i="75"/>
  <c r="AG49" i="35"/>
  <c r="Y49" i="35"/>
  <c r="AE13" i="14"/>
  <c r="K36" i="76"/>
  <c r="K36" i="74"/>
  <c r="H36" i="57"/>
  <c r="H36" i="58"/>
  <c r="AF40" i="70"/>
  <c r="AD40" i="70"/>
  <c r="AN40" i="70" s="1"/>
  <c r="AM40" i="70"/>
  <c r="T68" i="3"/>
  <c r="T64" i="42"/>
  <c r="T40" i="3"/>
  <c r="T40" i="42"/>
  <c r="Q40" i="75"/>
  <c r="AQ13" i="28"/>
  <c r="AA46" i="35"/>
  <c r="L27" i="3"/>
  <c r="N27" i="3" s="1"/>
  <c r="P27" i="3" s="1"/>
  <c r="AN21" i="40"/>
  <c r="AN41" i="40" s="1"/>
  <c r="AN76" i="40" s="1"/>
  <c r="BC27" i="42"/>
  <c r="I18" i="65"/>
  <c r="AI26" i="35"/>
  <c r="AE26" i="14"/>
  <c r="AQ26" i="28"/>
  <c r="AF11" i="70"/>
  <c r="AD11" i="70"/>
  <c r="AM11" i="70"/>
  <c r="T40" i="75"/>
  <c r="N23" i="76"/>
  <c r="G36" i="71"/>
  <c r="H36" i="71" s="1"/>
  <c r="J36" i="71" s="1"/>
  <c r="AI13" i="35"/>
  <c r="N28" i="57"/>
  <c r="K28" i="57"/>
  <c r="E28" i="57"/>
  <c r="H28" i="57"/>
  <c r="AA49" i="35"/>
  <c r="AA17" i="35"/>
  <c r="AD56" i="70"/>
  <c r="AN56" i="70" s="1"/>
  <c r="AL56" i="70"/>
  <c r="AK56" i="70" s="1"/>
  <c r="AJ56" i="70" s="1"/>
  <c r="W23" i="76"/>
  <c r="AH58" i="35"/>
  <c r="AG58" i="35" s="1"/>
  <c r="Y58" i="35"/>
  <c r="AA58" i="35"/>
  <c r="Y54" i="35"/>
  <c r="AB54" i="35"/>
  <c r="AA54" i="35" s="1"/>
  <c r="Q23" i="76"/>
  <c r="G21" i="71"/>
  <c r="H21" i="71" s="1"/>
  <c r="J21" i="71" s="1"/>
  <c r="N52" i="3"/>
  <c r="K19" i="75"/>
  <c r="Y48" i="35"/>
  <c r="Y57" i="35"/>
  <c r="AG57" i="35"/>
  <c r="AA57" i="35"/>
  <c r="Y19" i="35"/>
  <c r="AB19" i="35"/>
  <c r="AA19" i="35" s="1"/>
  <c r="Y18" i="35"/>
  <c r="AH18" i="35"/>
  <c r="AG18" i="35" s="1"/>
  <c r="AA18" i="35"/>
  <c r="K26" i="75"/>
  <c r="Q28" i="75"/>
  <c r="W28" i="75"/>
  <c r="K23" i="76"/>
  <c r="L27" i="42"/>
  <c r="N27" i="42" s="1"/>
  <c r="P27" i="42" s="1"/>
  <c r="K27" i="75"/>
  <c r="Q27" i="75"/>
  <c r="L48" i="3"/>
  <c r="N48" i="3" s="1"/>
  <c r="I52" i="65"/>
  <c r="M48" i="71"/>
  <c r="BC48" i="42"/>
  <c r="N21" i="58"/>
  <c r="K21" i="58"/>
  <c r="AD34" i="70"/>
  <c r="AN34" i="70" s="1"/>
  <c r="AN41" i="70" s="1"/>
  <c r="AM34" i="70"/>
  <c r="AF34" i="70"/>
  <c r="AB47" i="35"/>
  <c r="AA47" i="35" s="1"/>
  <c r="Y47" i="35"/>
  <c r="T28" i="75"/>
  <c r="G35" i="71"/>
  <c r="H35" i="71" s="1"/>
  <c r="J35" i="71" s="1"/>
  <c r="AI40" i="35"/>
  <c r="AQ40" i="28"/>
  <c r="AL47" i="70"/>
  <c r="AK47" i="70" s="1"/>
  <c r="AJ47" i="70" s="1"/>
  <c r="AD47" i="70"/>
  <c r="AM35" i="70"/>
  <c r="AF35" i="70"/>
  <c r="P15" i="3"/>
  <c r="K13" i="71"/>
  <c r="J46" i="75"/>
  <c r="AB46" i="75" s="1"/>
  <c r="M47" i="75" s="1"/>
  <c r="AA47" i="75" s="1"/>
  <c r="AG48" i="35"/>
  <c r="AB51" i="35"/>
  <c r="AA51" i="35" s="1"/>
  <c r="G43" i="71"/>
  <c r="H43" i="71" s="1"/>
  <c r="J43" i="71" s="1"/>
  <c r="F43" i="3"/>
  <c r="O43" i="3" s="1"/>
  <c r="P43" i="3" s="1"/>
  <c r="AF50" i="70"/>
  <c r="AD50" i="70"/>
  <c r="AN50" i="70" s="1"/>
  <c r="AM50" i="70"/>
  <c r="BC46" i="42"/>
  <c r="T31" i="74"/>
  <c r="AI16" i="35"/>
  <c r="K35" i="57"/>
  <c r="AI55" i="35"/>
  <c r="K31" i="74"/>
  <c r="N72" i="42"/>
  <c r="P72" i="42" s="1"/>
  <c r="L47" i="3"/>
  <c r="N47" i="3" s="1"/>
  <c r="P47" i="3" s="1"/>
  <c r="N40" i="57"/>
  <c r="BC47" i="42"/>
  <c r="L20" i="42"/>
  <c r="N20" i="42" s="1"/>
  <c r="P20" i="42" s="1"/>
  <c r="N31" i="60"/>
  <c r="P73" i="42"/>
  <c r="N70" i="42"/>
  <c r="P70" i="42" s="1"/>
  <c r="E40" i="57"/>
  <c r="L41" i="76"/>
  <c r="L19" i="76"/>
  <c r="H26" i="60"/>
  <c r="L20" i="3"/>
  <c r="N20" i="3" s="1"/>
  <c r="P20" i="3" s="1"/>
  <c r="M47" i="71"/>
  <c r="M120" i="71" s="1"/>
  <c r="AI35" i="35"/>
  <c r="E35" i="57"/>
  <c r="AF26" i="70"/>
  <c r="AM26" i="70"/>
  <c r="T58" i="3"/>
  <c r="T58" i="42"/>
  <c r="T61" i="3"/>
  <c r="T61" i="42"/>
  <c r="AF59" i="40"/>
  <c r="G61" i="3" s="1"/>
  <c r="AM49" i="40"/>
  <c r="AM29" i="40"/>
  <c r="X60" i="3"/>
  <c r="X61" i="3"/>
  <c r="AM32" i="40"/>
  <c r="AM30" i="40"/>
  <c r="X36" i="42"/>
  <c r="AD27" i="42"/>
  <c r="V8" i="60"/>
  <c r="V8" i="76"/>
  <c r="V8" i="74"/>
  <c r="V60" i="3"/>
  <c r="V61" i="3"/>
  <c r="V64" i="3"/>
  <c r="T64" i="3"/>
  <c r="AM55" i="40"/>
  <c r="AM47" i="40"/>
  <c r="AM12" i="40"/>
  <c r="Z62" i="42"/>
  <c r="X60" i="42"/>
  <c r="AB54" i="3"/>
  <c r="AM56" i="40"/>
  <c r="Z32" i="42"/>
  <c r="V20" i="42"/>
  <c r="AB49" i="3"/>
  <c r="Z40" i="3"/>
  <c r="X37" i="3"/>
  <c r="AM50" i="40"/>
  <c r="AM34" i="40"/>
  <c r="AD17" i="42"/>
  <c r="V61" i="42"/>
  <c r="V60" i="42"/>
  <c r="AD55" i="42"/>
  <c r="Z28" i="42"/>
  <c r="AM51" i="40"/>
  <c r="AM40" i="40"/>
  <c r="AM38" i="40"/>
  <c r="AD66" i="3"/>
  <c r="AM33" i="40"/>
  <c r="V53" i="42"/>
  <c r="AM60" i="40"/>
  <c r="AF57" i="40"/>
  <c r="G59" i="3" s="1"/>
  <c r="AF48" i="40"/>
  <c r="G50" i="3" s="1"/>
  <c r="AM36" i="40"/>
  <c r="AM21" i="40"/>
  <c r="AB19" i="42"/>
  <c r="AM17" i="40"/>
  <c r="AM13" i="40"/>
  <c r="B22" i="75"/>
  <c r="B23" i="75" s="1"/>
  <c r="B24" i="75" s="1"/>
  <c r="B25" i="75" s="1"/>
  <c r="B26" i="75" s="1"/>
  <c r="B27" i="75" s="1"/>
  <c r="AB30" i="3"/>
  <c r="AD60" i="3"/>
  <c r="AB59" i="3"/>
  <c r="K24" i="73" s="1"/>
  <c r="AB61" i="3"/>
  <c r="AB60" i="3"/>
  <c r="Z59" i="3"/>
  <c r="K23" i="73" s="1"/>
  <c r="H21" i="75"/>
  <c r="K21" i="75"/>
  <c r="Z60" i="3"/>
  <c r="X59" i="3"/>
  <c r="K22" i="73" s="1"/>
  <c r="AA30" i="14"/>
  <c r="Z30" i="14"/>
  <c r="Z24" i="76"/>
  <c r="Q24" i="76"/>
  <c r="AC72" i="14"/>
  <c r="AD58" i="3"/>
  <c r="K25" i="75" s="1"/>
  <c r="N15" i="3"/>
  <c r="O15" i="3" s="1"/>
  <c r="AB58" i="3"/>
  <c r="K24" i="75" s="1"/>
  <c r="Z58" i="3"/>
  <c r="X33" i="3"/>
  <c r="G40" i="76"/>
  <c r="G40" i="74"/>
  <c r="G40" i="60"/>
  <c r="G22" i="76"/>
  <c r="G22" i="74"/>
  <c r="X58" i="3"/>
  <c r="K22" i="75" s="1"/>
  <c r="V38" i="3"/>
  <c r="Q23" i="75"/>
  <c r="K23" i="75"/>
  <c r="Y70" i="14"/>
  <c r="X70" i="14" s="1"/>
  <c r="V58" i="3"/>
  <c r="W29" i="76"/>
  <c r="H29" i="76"/>
  <c r="AA64" i="14"/>
  <c r="Z64" i="14"/>
  <c r="Y64" i="14" s="1"/>
  <c r="X64" i="14" s="1"/>
  <c r="AB27" i="3"/>
  <c r="W38" i="60"/>
  <c r="Z38" i="60"/>
  <c r="K28" i="76"/>
  <c r="X72" i="14"/>
  <c r="AD59" i="3"/>
  <c r="K25" i="73" s="1"/>
  <c r="O23" i="76"/>
  <c r="O28" i="76"/>
  <c r="O34" i="76"/>
  <c r="G21" i="60"/>
  <c r="G37" i="74"/>
  <c r="AN17" i="3"/>
  <c r="G25" i="74"/>
  <c r="O35" i="76"/>
  <c r="S40" i="76"/>
  <c r="O29" i="76"/>
  <c r="O36" i="76"/>
  <c r="O24" i="76"/>
  <c r="D39" i="57"/>
  <c r="G21" i="74"/>
  <c r="M15" i="3"/>
  <c r="O30" i="76"/>
  <c r="O37" i="76"/>
  <c r="O31" i="76"/>
  <c r="G38" i="76"/>
  <c r="W38" i="76" s="1"/>
  <c r="O25" i="76"/>
  <c r="O38" i="76"/>
  <c r="AA27" i="14"/>
  <c r="O32" i="76"/>
  <c r="O39" i="76"/>
  <c r="O21" i="76"/>
  <c r="O26" i="76"/>
  <c r="O27" i="76"/>
  <c r="O33" i="76"/>
  <c r="H27" i="76"/>
  <c r="W33" i="76"/>
  <c r="T33" i="76"/>
  <c r="W34" i="76"/>
  <c r="Q27" i="76"/>
  <c r="W22" i="76"/>
  <c r="B22" i="76" s="1"/>
  <c r="B23" i="76" s="1"/>
  <c r="B24" i="76" s="1"/>
  <c r="B25" i="76" s="1"/>
  <c r="B26" i="76" s="1"/>
  <c r="Z27" i="76"/>
  <c r="H23" i="76"/>
  <c r="N27" i="76"/>
  <c r="T31" i="76"/>
  <c r="Q40" i="76"/>
  <c r="K27" i="76"/>
  <c r="H33" i="76"/>
  <c r="W27" i="76"/>
  <c r="Q28" i="76"/>
  <c r="Q32" i="76"/>
  <c r="Z33" i="76"/>
  <c r="N33" i="76"/>
  <c r="K33" i="76"/>
  <c r="K21" i="71" l="1"/>
  <c r="L21" i="71"/>
  <c r="O21" i="71" s="1"/>
  <c r="G46" i="71"/>
  <c r="H46" i="71" s="1"/>
  <c r="J46" i="71" s="1"/>
  <c r="F46" i="3"/>
  <c r="O46" i="3" s="1"/>
  <c r="P46" i="3" s="1"/>
  <c r="F32" i="3"/>
  <c r="O32" i="3" s="1"/>
  <c r="P32" i="3" s="1"/>
  <c r="G32" i="71"/>
  <c r="H32" i="71" s="1"/>
  <c r="J32" i="71" s="1"/>
  <c r="K18" i="71"/>
  <c r="L18" i="71"/>
  <c r="O18" i="71" s="1"/>
  <c r="AI18" i="35"/>
  <c r="AQ18" i="28"/>
  <c r="AE18" i="14"/>
  <c r="W22" i="74"/>
  <c r="B22" i="74" s="1"/>
  <c r="B23" i="74" s="1"/>
  <c r="B24" i="74" s="1"/>
  <c r="B25" i="74" s="1"/>
  <c r="B26" i="74" s="1"/>
  <c r="B27" i="74" s="1"/>
  <c r="B28" i="74" s="1"/>
  <c r="B29" i="74" s="1"/>
  <c r="B30" i="74" s="1"/>
  <c r="B31" i="74" s="1"/>
  <c r="B32" i="74" s="1"/>
  <c r="B33" i="74" s="1"/>
  <c r="B34" i="74" s="1"/>
  <c r="B35" i="74" s="1"/>
  <c r="B36" i="74" s="1"/>
  <c r="N22" i="74"/>
  <c r="Z22" i="74"/>
  <c r="Q22" i="74"/>
  <c r="K22" i="74"/>
  <c r="T22" i="74"/>
  <c r="H22" i="74"/>
  <c r="L43" i="71"/>
  <c r="O43" i="71" s="1"/>
  <c r="K43" i="71"/>
  <c r="AI54" i="35"/>
  <c r="AQ54" i="28"/>
  <c r="O47" i="71"/>
  <c r="K35" i="71"/>
  <c r="L35" i="71"/>
  <c r="O35" i="71" s="1"/>
  <c r="AI19" i="35"/>
  <c r="AE19" i="14"/>
  <c r="AQ19" i="28"/>
  <c r="AQ17" i="28"/>
  <c r="AE17" i="14"/>
  <c r="AI17" i="35"/>
  <c r="AI41" i="35" s="1"/>
  <c r="AI58" i="35"/>
  <c r="AQ58" i="28"/>
  <c r="AQ46" i="28"/>
  <c r="AI46" i="35"/>
  <c r="Y75" i="35"/>
  <c r="K38" i="76"/>
  <c r="T38" i="76"/>
  <c r="Z38" i="76"/>
  <c r="N38" i="76"/>
  <c r="H38" i="76"/>
  <c r="Q38" i="76"/>
  <c r="Z37" i="74"/>
  <c r="H37" i="74"/>
  <c r="N37" i="74"/>
  <c r="Q37" i="74"/>
  <c r="T37" i="74"/>
  <c r="W37" i="74"/>
  <c r="B37" i="74" s="1"/>
  <c r="B38" i="74" s="1"/>
  <c r="B39" i="74" s="1"/>
  <c r="K37" i="74"/>
  <c r="AI47" i="35"/>
  <c r="AQ47" i="28"/>
  <c r="H21" i="60"/>
  <c r="T21" i="60"/>
  <c r="Q21" i="60"/>
  <c r="K21" i="60"/>
  <c r="W21" i="60"/>
  <c r="B21" i="60" s="1"/>
  <c r="B22" i="60" s="1"/>
  <c r="B23" i="60" s="1"/>
  <c r="B24" i="60" s="1"/>
  <c r="B25" i="60" s="1"/>
  <c r="B26" i="60" s="1"/>
  <c r="B27" i="60" s="1"/>
  <c r="B28" i="60" s="1"/>
  <c r="B29" i="60" s="1"/>
  <c r="B30" i="60" s="1"/>
  <c r="B31" i="60" s="1"/>
  <c r="B32" i="60" s="1"/>
  <c r="B33" i="60" s="1"/>
  <c r="B34" i="60" s="1"/>
  <c r="B35" i="60" s="1"/>
  <c r="B36" i="60" s="1"/>
  <c r="B37" i="60" s="1"/>
  <c r="Z21" i="60"/>
  <c r="N21" i="60"/>
  <c r="T40" i="76"/>
  <c r="H40" i="76"/>
  <c r="N40" i="76"/>
  <c r="K40" i="76"/>
  <c r="W40" i="76"/>
  <c r="Z40" i="76"/>
  <c r="AI57" i="35"/>
  <c r="AQ57" i="28"/>
  <c r="K36" i="71"/>
  <c r="L36" i="71" s="1"/>
  <c r="O36" i="71" s="1"/>
  <c r="K53" i="71"/>
  <c r="L53" i="71"/>
  <c r="O53" i="71" s="1"/>
  <c r="H25" i="74"/>
  <c r="K25" i="74"/>
  <c r="Q25" i="74"/>
  <c r="T25" i="74"/>
  <c r="N25" i="74"/>
  <c r="H30" i="57"/>
  <c r="K30" i="74"/>
  <c r="H30" i="58"/>
  <c r="K30" i="60"/>
  <c r="K30" i="76"/>
  <c r="T21" i="74"/>
  <c r="K21" i="74"/>
  <c r="Q21" i="74"/>
  <c r="H21" i="74"/>
  <c r="N21" i="74"/>
  <c r="AI52" i="35"/>
  <c r="AQ52" i="28"/>
  <c r="Y41" i="35"/>
  <c r="Z41" i="35" s="1"/>
  <c r="Z42" i="35" s="1"/>
  <c r="Z22" i="76"/>
  <c r="Z41" i="76" s="1"/>
  <c r="U47" i="76" s="1"/>
  <c r="AA47" i="76" s="1"/>
  <c r="K22" i="76"/>
  <c r="H22" i="76"/>
  <c r="T22" i="76"/>
  <c r="Q22" i="76"/>
  <c r="N22" i="76"/>
  <c r="Q40" i="74"/>
  <c r="Z40" i="74"/>
  <c r="N40" i="74"/>
  <c r="K40" i="74"/>
  <c r="T40" i="74"/>
  <c r="W40" i="74"/>
  <c r="B40" i="74" s="1"/>
  <c r="H40" i="74"/>
  <c r="K39" i="57"/>
  <c r="N39" i="57"/>
  <c r="E39" i="57"/>
  <c r="H39" i="57"/>
  <c r="L19" i="75"/>
  <c r="L41" i="75"/>
  <c r="B28" i="75"/>
  <c r="B29" i="75" s="1"/>
  <c r="B30" i="75" s="1"/>
  <c r="B31" i="75" s="1"/>
  <c r="B32" i="75" s="1"/>
  <c r="B33" i="75" s="1"/>
  <c r="B34" i="75" s="1"/>
  <c r="B35" i="75" s="1"/>
  <c r="B36" i="75" s="1"/>
  <c r="B37" i="75" s="1"/>
  <c r="B38" i="75" s="1"/>
  <c r="B39" i="75" s="1"/>
  <c r="B40" i="75" s="1"/>
  <c r="AI48" i="35"/>
  <c r="AQ48" i="28"/>
  <c r="F19" i="3"/>
  <c r="G19" i="71"/>
  <c r="H19" i="71" s="1"/>
  <c r="J19" i="71" s="1"/>
  <c r="O17" i="71"/>
  <c r="B38" i="60"/>
  <c r="B39" i="60" s="1"/>
  <c r="W40" i="60"/>
  <c r="B40" i="60" s="1"/>
  <c r="H40" i="60"/>
  <c r="Z40" i="60"/>
  <c r="K40" i="60"/>
  <c r="N40" i="60"/>
  <c r="Q40" i="60"/>
  <c r="T40" i="60"/>
  <c r="AE41" i="14"/>
  <c r="AE76" i="14" s="1"/>
  <c r="AD75" i="70"/>
  <c r="AN47" i="70"/>
  <c r="AN75" i="70" s="1"/>
  <c r="AD41" i="70"/>
  <c r="AI49" i="35"/>
  <c r="AQ49" i="28"/>
  <c r="AQ53" i="28"/>
  <c r="AI53" i="35"/>
  <c r="B27" i="76"/>
  <c r="B28" i="76" s="1"/>
  <c r="B29" i="76" s="1"/>
  <c r="B30" i="76" s="1"/>
  <c r="B31" i="76" s="1"/>
  <c r="B32" i="76" s="1"/>
  <c r="B33" i="76" s="1"/>
  <c r="B34" i="76" s="1"/>
  <c r="B35" i="76" s="1"/>
  <c r="B36" i="76" s="1"/>
  <c r="B37" i="76" s="1"/>
  <c r="B38" i="76" s="1"/>
  <c r="B39" i="76" s="1"/>
  <c r="B40" i="76" s="1"/>
  <c r="F60" i="3" l="1"/>
  <c r="O60" i="3" s="1"/>
  <c r="P60" i="3" s="1"/>
  <c r="G60" i="71"/>
  <c r="H60" i="71" s="1"/>
  <c r="J60" i="71" s="1"/>
  <c r="F24" i="3"/>
  <c r="O24" i="3" s="1"/>
  <c r="P24" i="3" s="1"/>
  <c r="G24" i="71"/>
  <c r="H24" i="71" s="1"/>
  <c r="J24" i="71" s="1"/>
  <c r="K19" i="71"/>
  <c r="L19" i="71"/>
  <c r="F23" i="3"/>
  <c r="O23" i="3" s="1"/>
  <c r="P23" i="3" s="1"/>
  <c r="G23" i="71"/>
  <c r="H23" i="71" s="1"/>
  <c r="J23" i="71" s="1"/>
  <c r="J122" i="71" s="1"/>
  <c r="AQ41" i="28"/>
  <c r="AD76" i="70"/>
  <c r="O19" i="3"/>
  <c r="P19" i="3" s="1"/>
  <c r="F54" i="3"/>
  <c r="O54" i="3" s="1"/>
  <c r="P54" i="3" s="1"/>
  <c r="G54" i="71"/>
  <c r="H54" i="71" s="1"/>
  <c r="J54" i="71" s="1"/>
  <c r="G25" i="71"/>
  <c r="H25" i="71" s="1"/>
  <c r="J25" i="71" s="1"/>
  <c r="F25" i="3"/>
  <c r="O25" i="3" s="1"/>
  <c r="P25" i="3" s="1"/>
  <c r="K32" i="71"/>
  <c r="L32" i="71" s="1"/>
  <c r="O32" i="71" s="1"/>
  <c r="F49" i="3"/>
  <c r="O49" i="3" s="1"/>
  <c r="P49" i="3" s="1"/>
  <c r="G49" i="71"/>
  <c r="H49" i="71" s="1"/>
  <c r="J49" i="71" s="1"/>
  <c r="Z41" i="74"/>
  <c r="U47" i="74" s="1"/>
  <c r="AA47" i="74" s="1"/>
  <c r="F59" i="3"/>
  <c r="G59" i="71"/>
  <c r="H59" i="71" s="1"/>
  <c r="J59" i="71" s="1"/>
  <c r="K46" i="71"/>
  <c r="L46" i="71"/>
  <c r="O46" i="71" s="1"/>
  <c r="F50" i="3"/>
  <c r="O50" i="3" s="1"/>
  <c r="P50" i="3" s="1"/>
  <c r="G50" i="71"/>
  <c r="H50" i="71" s="1"/>
  <c r="J50" i="71" s="1"/>
  <c r="AI75" i="35"/>
  <c r="AI76" i="35" s="1"/>
  <c r="Z75" i="35"/>
  <c r="G55" i="71"/>
  <c r="H55" i="71" s="1"/>
  <c r="J55" i="71" s="1"/>
  <c r="F55" i="3"/>
  <c r="O55" i="3" s="1"/>
  <c r="P55" i="3" s="1"/>
  <c r="G120" i="71"/>
  <c r="G51" i="71"/>
  <c r="H51" i="71" s="1"/>
  <c r="J51" i="71" s="1"/>
  <c r="F51" i="3"/>
  <c r="O51" i="3" s="1"/>
  <c r="P51" i="3" s="1"/>
  <c r="Z41" i="60"/>
  <c r="U47" i="60" s="1"/>
  <c r="AA47" i="60" s="1"/>
  <c r="AQ75" i="28"/>
  <c r="G48" i="71"/>
  <c r="H48" i="71" s="1"/>
  <c r="J48" i="71" s="1"/>
  <c r="F48" i="3"/>
  <c r="O48" i="3" s="1"/>
  <c r="P48" i="3" s="1"/>
  <c r="F56" i="3"/>
  <c r="O56" i="3" s="1"/>
  <c r="P56" i="3" s="1"/>
  <c r="G56" i="71"/>
  <c r="H56" i="71" s="1"/>
  <c r="J56" i="71" s="1"/>
  <c r="O59" i="3" l="1"/>
  <c r="P59" i="3" s="1"/>
  <c r="J46" i="73"/>
  <c r="AB46" i="73" s="1"/>
  <c r="M47" i="73" s="1"/>
  <c r="AA47" i="73" s="1"/>
  <c r="K51" i="71"/>
  <c r="L51" i="71" s="1"/>
  <c r="O51" i="71" s="1"/>
  <c r="K49" i="71"/>
  <c r="L49" i="71"/>
  <c r="O49" i="71" s="1"/>
  <c r="K24" i="71"/>
  <c r="L24" i="71" s="1"/>
  <c r="O24" i="71" s="1"/>
  <c r="K50" i="71"/>
  <c r="L50" i="71" s="1"/>
  <c r="O50" i="71" s="1"/>
  <c r="K23" i="71"/>
  <c r="K120" i="71" s="1"/>
  <c r="J120" i="71"/>
  <c r="K56" i="71"/>
  <c r="L56" i="71"/>
  <c r="O56" i="71" s="1"/>
  <c r="K54" i="71"/>
  <c r="L54" i="71" s="1"/>
  <c r="O54" i="71" s="1"/>
  <c r="K60" i="71"/>
  <c r="L60" i="71" s="1"/>
  <c r="O60" i="71" s="1"/>
  <c r="K59" i="71"/>
  <c r="L59" i="71" s="1"/>
  <c r="O59" i="71" s="1"/>
  <c r="K55" i="71"/>
  <c r="L55" i="71"/>
  <c r="O55" i="71" s="1"/>
  <c r="O19" i="71"/>
  <c r="K25" i="71"/>
  <c r="L25" i="71" s="1"/>
  <c r="O25" i="71" s="1"/>
  <c r="K48" i="71"/>
  <c r="L48" i="71" s="1"/>
  <c r="O48" i="71" s="1"/>
  <c r="AQ77" i="28"/>
  <c r="F81" i="3"/>
  <c r="H14" i="3" s="1"/>
  <c r="O9" i="3" l="1"/>
  <c r="O13" i="3" s="1"/>
  <c r="I24" i="11"/>
  <c r="L23" i="71"/>
  <c r="L24" i="11" l="1"/>
  <c r="K24" i="11"/>
  <c r="O23" i="71"/>
  <c r="O120" i="71" s="1"/>
  <c r="L120" i="7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52" authorId="0" shapeId="0" xr:uid="{FC00B26C-B724-43A5-B24E-70CF37B5F6D0}">
      <text>
        <r>
          <rPr>
            <b/>
            <sz val="9"/>
            <color indexed="81"/>
            <rFont val="Tahoma"/>
            <family val="2"/>
          </rPr>
          <t xml:space="preserve">يجب ان يكون هذا الرقم 0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Abdelhafez</author>
  </authors>
  <commentList>
    <comment ref="X1" authorId="0" shapeId="0" xr:uid="{0984DB21-638C-4F07-A745-AF168359D83B}">
      <text>
        <r>
          <rPr>
            <b/>
            <sz val="9"/>
            <color indexed="81"/>
            <rFont val="Tahoma"/>
            <family val="2"/>
          </rPr>
          <t xml:space="preserve">من مكان السكن حتى مركز التصحيح ذهابا وايابا
</t>
        </r>
      </text>
    </comment>
  </commentList>
</comments>
</file>

<file path=xl/sharedStrings.xml><?xml version="1.0" encoding="utf-8"?>
<sst xmlns="http://schemas.openxmlformats.org/spreadsheetml/2006/main" count="15637" uniqueCount="1292">
  <si>
    <t>الرقم</t>
  </si>
  <si>
    <t xml:space="preserve">اسم المصحح </t>
  </si>
  <si>
    <t>(أربعة مقاطع)</t>
  </si>
  <si>
    <t>رقم الهوية</t>
  </si>
  <si>
    <t>(تسعة أرقام)</t>
  </si>
  <si>
    <t>اليوم</t>
  </si>
  <si>
    <t>التاريخ</t>
  </si>
  <si>
    <t>السبت</t>
  </si>
  <si>
    <t>الثلاثاء</t>
  </si>
  <si>
    <t>الخميس</t>
  </si>
  <si>
    <t>مجموع الأيام</t>
  </si>
  <si>
    <t>الخليل</t>
  </si>
  <si>
    <t>مركز</t>
  </si>
  <si>
    <t>القبض</t>
  </si>
  <si>
    <t>بسم الله الرحمن الرحيم</t>
  </si>
  <si>
    <t>وزارة التربية والتعليم العالي</t>
  </si>
  <si>
    <t>الإدارة العامة للقياس والتقويم والامتحانات</t>
  </si>
  <si>
    <t>(بيان بعدد أيام التصحيح)</t>
  </si>
  <si>
    <t>مركز التصحيح:-</t>
  </si>
  <si>
    <t>من مكتب التربية والتعليم :-</t>
  </si>
  <si>
    <t>توقيعه:-</t>
  </si>
  <si>
    <t>دقق محاسب الإدارة  العامة للقياس والتقويم  والامتحانات:</t>
  </si>
  <si>
    <t>التاريخ:-</t>
  </si>
  <si>
    <t xml:space="preserve"> ملحوظات : * يرفق بهذا النموذج جميع معاملات السفر ووجبات الغداء الخاصة بالمصححين ،بعد تصديقها من قبل رئيس لجنة التصحيح</t>
  </si>
  <si>
    <t xml:space="preserve">     ـ* ترقم تلك المعاملات حسب الأرقام المتسلسلة المذكورة أعلاه بالون الأحمر</t>
  </si>
  <si>
    <t>x</t>
  </si>
  <si>
    <t>بيان بعدد ساعات التصحيح</t>
  </si>
  <si>
    <t>اسم المصحح من أربعة مقاطع</t>
  </si>
  <si>
    <t>عدد 
ساعات 
التصحيح</t>
  </si>
  <si>
    <t>ملحوظات</t>
  </si>
  <si>
    <t xml:space="preserve"> مركز التصحيح :- الخليل</t>
  </si>
  <si>
    <t>المحافظة</t>
  </si>
  <si>
    <t>مدرسته</t>
  </si>
  <si>
    <t xml:space="preserve">أسماء المصححين الذين لم ينزل لهم سلفة </t>
  </si>
  <si>
    <t>مركز التصحيح:- الخليل</t>
  </si>
  <si>
    <t>اسم المصحح</t>
  </si>
  <si>
    <t>رقم الحساب</t>
  </si>
  <si>
    <t>اسم البنك</t>
  </si>
  <si>
    <t>المديرية</t>
  </si>
  <si>
    <t>القاهرة عمان</t>
  </si>
  <si>
    <t>الاسم</t>
  </si>
  <si>
    <t>الإدارة/المديرية</t>
  </si>
  <si>
    <t>الوظيفة</t>
  </si>
  <si>
    <t>معلم</t>
  </si>
  <si>
    <t>معلمة</t>
  </si>
  <si>
    <t xml:space="preserve">الفرع </t>
  </si>
  <si>
    <t>آذن</t>
  </si>
  <si>
    <t>مكان العمل</t>
  </si>
  <si>
    <t>مكان السكن</t>
  </si>
  <si>
    <t>أجرة السفر الواحدة
ذهابا وأيابا</t>
  </si>
  <si>
    <t>ترقوميا</t>
  </si>
  <si>
    <t>حلحول</t>
  </si>
  <si>
    <t>العروب</t>
  </si>
  <si>
    <t>المديرية : جنوب الخليل</t>
  </si>
  <si>
    <t>المديرية :  الخليل</t>
  </si>
  <si>
    <t xml:space="preserve">اسم اللجنة :- </t>
  </si>
  <si>
    <t>اسم اللجنة</t>
  </si>
  <si>
    <t>مركز التصحيح</t>
  </si>
  <si>
    <t xml:space="preserve">امتحان شهادة الدراسة الثانوية العامة لعام </t>
  </si>
  <si>
    <t>العام الدراسي</t>
  </si>
  <si>
    <t>اسم رئيس اللجنة</t>
  </si>
  <si>
    <t>مكتب التربية والتعليم</t>
  </si>
  <si>
    <t>السلطة الوطنية الفلسطينية</t>
  </si>
  <si>
    <t>Palestinian National Authority</t>
  </si>
  <si>
    <t>Ministry of Education &amp; Higher Education</t>
  </si>
  <si>
    <t>D.G.of assessment, Evaluation &amp; Examination</t>
  </si>
  <si>
    <t>نموذج مطالبة مالية</t>
  </si>
  <si>
    <t xml:space="preserve">امتحان شهادة الدراسية الثانوية العامة لعام </t>
  </si>
  <si>
    <t>الاسم:</t>
  </si>
  <si>
    <t>الإدارة/المديرية:</t>
  </si>
  <si>
    <t>الوظيفة:</t>
  </si>
  <si>
    <t>رقم الحساب:</t>
  </si>
  <si>
    <t>اسم البنك:</t>
  </si>
  <si>
    <t>نوع العمل:</t>
  </si>
  <si>
    <t>جهاز امتحان</t>
  </si>
  <si>
    <t>واضع أسئلة</t>
  </si>
  <si>
    <t>طابع وساحب أسئلة</t>
  </si>
  <si>
    <t>مشترك في تجهيز دفاتر الإجابة للتصحيح</t>
  </si>
  <si>
    <t>رئيس قاعة</t>
  </si>
  <si>
    <t>مراقب</t>
  </si>
  <si>
    <t>ü</t>
  </si>
  <si>
    <t>رئيس لجنة التصحيح</t>
  </si>
  <si>
    <t>منسق لجان التصحيح</t>
  </si>
  <si>
    <t>مصحح</t>
  </si>
  <si>
    <t>حارس</t>
  </si>
  <si>
    <t>تدقيق الشهادات وكشوف العلامات</t>
  </si>
  <si>
    <t>تدقيق المعاملات المالية</t>
  </si>
  <si>
    <t>مشترك في الفرز وإدخال البيانات وإدخال البيانات وإخراج النتائج.</t>
  </si>
  <si>
    <t>عدد الأوراق لواضعي الأسئلة (أكاديمي__مهني___سجون___عملي___أكمال(      ) ___مستوى ___قبول___)</t>
  </si>
  <si>
    <t xml:space="preserve">    أولاً: الأجور المستحقة:</t>
  </si>
  <si>
    <t>عدد الأيام، الساعات</t>
  </si>
  <si>
    <t>أجرة اليوم، الساعة</t>
  </si>
  <si>
    <t>=</t>
  </si>
  <si>
    <t>الأجور المستحقة</t>
  </si>
  <si>
    <t xml:space="preserve">   ثانياً: أجور المواصلات:</t>
  </si>
  <si>
    <t>أماكن وتواريخ السفر</t>
  </si>
  <si>
    <t>عدد السفرات</t>
  </si>
  <si>
    <t>أجرة السفرة الواحدة (ذهاباً وإياباً)</t>
  </si>
  <si>
    <t>مجمل أجور المواصلات</t>
  </si>
  <si>
    <t>من</t>
  </si>
  <si>
    <t>تاريخ</t>
  </si>
  <si>
    <t>إلى</t>
  </si>
  <si>
    <t xml:space="preserve">   ثالثاً: المبلغ الإجمالي المستحق =</t>
  </si>
  <si>
    <t xml:space="preserve">  الأجور المستحقة</t>
  </si>
  <si>
    <t>+</t>
  </si>
  <si>
    <t>أجور المواصلات</t>
  </si>
  <si>
    <t>المبلغ الإجمالي المستحق</t>
  </si>
  <si>
    <t xml:space="preserve">   أشهد بأن ما صرحت به صحيح</t>
  </si>
  <si>
    <t>توقيع الطالب:</t>
  </si>
  <si>
    <t xml:space="preserve">   المسؤول المباشر ( رئيس القاعة ،</t>
  </si>
  <si>
    <t xml:space="preserve">رئيس لجنة التصحيح ، </t>
  </si>
  <si>
    <t>التوقيع:</t>
  </si>
  <si>
    <t>التاريخ :</t>
  </si>
  <si>
    <t xml:space="preserve">   توقيع مدير التربية والتعليم: </t>
  </si>
  <si>
    <t>( وليد عطا عبد الرحمن البدوي)</t>
  </si>
  <si>
    <t xml:space="preserve"> الفرع:-الخليل</t>
  </si>
  <si>
    <t>رقم الهوية:-</t>
  </si>
  <si>
    <t>( التجاري)</t>
  </si>
  <si>
    <t xml:space="preserve">التاريخ:  </t>
  </si>
  <si>
    <t xml:space="preserve">التاريخ: </t>
  </si>
  <si>
    <t xml:space="preserve">2007/    /   </t>
  </si>
  <si>
    <t xml:space="preserve">2007/    /  </t>
  </si>
  <si>
    <t xml:space="preserve"> الفرع:-</t>
  </si>
  <si>
    <t xml:space="preserve"> ـ(1)ـ</t>
  </si>
  <si>
    <t>وسائط الركوب أو</t>
  </si>
  <si>
    <t>الشحن وعددها</t>
  </si>
  <si>
    <t>ـ (2)ـ</t>
  </si>
  <si>
    <t>المسافة أو عدد الأيام</t>
  </si>
  <si>
    <t>كيلو</t>
  </si>
  <si>
    <t>عدد</t>
  </si>
  <si>
    <t>الأسباب الموجبة والإيضاحات الأخرى</t>
  </si>
  <si>
    <t>تواريخ و أماكن السفر</t>
  </si>
  <si>
    <t xml:space="preserve">   اشهد أن البيان المذكور أعلاه حقيقي وان الطريق التي سلكتها كانت بأرخص الوسائط وأقصر الطرق وان الأجور كانت موافقة للتعرفة </t>
  </si>
  <si>
    <t xml:space="preserve">   المصدق عليها وان الخدمة التي قمت بها كانت للمصلحة العامة.</t>
  </si>
  <si>
    <t>مصدق</t>
  </si>
  <si>
    <t>اسم الموظف:-</t>
  </si>
  <si>
    <t>مكـــان العمل:-</t>
  </si>
  <si>
    <t>مقعد في تاكسي وعودة</t>
  </si>
  <si>
    <t>نموذج ت/21</t>
  </si>
  <si>
    <t xml:space="preserve">للاشتراك في تصحيح امتحان الثانوية العامة  </t>
  </si>
  <si>
    <t>للعام</t>
  </si>
  <si>
    <t>في لجنة</t>
  </si>
  <si>
    <t>سعير</t>
  </si>
  <si>
    <t>ابراهيم عيسى مناع ثلجي</t>
  </si>
  <si>
    <t>اليوم والتاريخ</t>
  </si>
  <si>
    <t xml:space="preserve">  اسم المصحح </t>
  </si>
  <si>
    <t>الدوام
الصباحي</t>
  </si>
  <si>
    <t>نهاية الدوام</t>
  </si>
  <si>
    <t>ـ3- لا تصرف وجبات غداء للمصححين إذا لم يلتزموا بأوقات الدوام الرسمي.</t>
  </si>
  <si>
    <t>توقيع رئيس لجنة التصحيح</t>
  </si>
  <si>
    <t>أشهد أنني قد علمت هذا المبحث في الصف الثاني الثانوي أو أنني أحمل شهادة جامعية فيه وليس لي قريب (ابن أو ابنة أو أخ أو أخت أو زوج 
أو زوجة أو خطيب أو خطيبة) مشترك في امتحان شهادة الدراسة الثانوية العامة في هذه السنة</t>
  </si>
  <si>
    <t>درجته</t>
  </si>
  <si>
    <t>سنوات الخبرة</t>
  </si>
  <si>
    <t>المؤهلات العلمية
ومجال التخصص</t>
  </si>
  <si>
    <t>المواد التي يدرسها</t>
  </si>
  <si>
    <t>التوقيع</t>
  </si>
  <si>
    <t>عدد ايام التصحيح</t>
  </si>
  <si>
    <t>الــمحافظة:-</t>
  </si>
  <si>
    <t>تاريخ نهاية التصحيح</t>
  </si>
  <si>
    <t>تاريخ بداية التصحيح</t>
  </si>
  <si>
    <t xml:space="preserve"> </t>
  </si>
  <si>
    <t>(نموذج ت/ص7/2)</t>
  </si>
  <si>
    <t>بيان بعدد ساعات عمل رؤساء لجان التصحيح</t>
  </si>
  <si>
    <t xml:space="preserve">مركز التصحيح : </t>
  </si>
  <si>
    <t xml:space="preserve">اللجــنــة : </t>
  </si>
  <si>
    <t xml:space="preserve">   مركز سكنه : </t>
  </si>
  <si>
    <t xml:space="preserve">المــديـريـة : </t>
  </si>
  <si>
    <t>ساعات العمل الفعلية</t>
  </si>
  <si>
    <t>عدد ساعات العمل الفعلية</t>
  </si>
  <si>
    <t>المبالغ المستحقة</t>
  </si>
  <si>
    <t>من الساعة</t>
  </si>
  <si>
    <t>إلى الساعة</t>
  </si>
  <si>
    <t>اغ</t>
  </si>
  <si>
    <t>شيكل</t>
  </si>
  <si>
    <t>المجمــوع</t>
  </si>
  <si>
    <t>توقيع رئيس  لجنة التصحيح:-</t>
  </si>
  <si>
    <t>دقق</t>
  </si>
  <si>
    <t>مكتوم</t>
  </si>
  <si>
    <t>(نموذج ت/ص7/1)</t>
  </si>
  <si>
    <t>المصححون من مديرية :</t>
  </si>
  <si>
    <t>الرقم المتسلسل</t>
  </si>
  <si>
    <t>شخصيته</t>
  </si>
  <si>
    <t>مستواه العلمي بالنسبة للتصحيح</t>
  </si>
  <si>
    <t>دقته</t>
  </si>
  <si>
    <t>تحمله للمسؤولية</t>
  </si>
  <si>
    <t>تطبيقه لتعليمات التصحيح</t>
  </si>
  <si>
    <t>التقدير العام</t>
  </si>
  <si>
    <t>الدوام</t>
  </si>
  <si>
    <t>مدى الاهتمام</t>
  </si>
  <si>
    <t>مدى التعاون</t>
  </si>
  <si>
    <t>ملحوظة:-</t>
  </si>
  <si>
    <t>ـ1) يعبأ النموذج على نسختين ترسلان إلى الإدارة العامة للامتحانات/ في وزارة التربية والتعليم ، على أن تكون أسماء المصححين من محافظة في جدول منفرد.</t>
  </si>
  <si>
    <t>ـ2) يكون التقدير لكل بنود هذا التقرير بدرجات :- جيد جداً أو جيد أو متوسط أو ضعيف.</t>
  </si>
  <si>
    <t>ـ3) تتم تعبئة هذا التقرير من قبل رئيس لجنة التصحيح بالتنسيق مع مساعده ومع رؤساء الغرف.</t>
  </si>
  <si>
    <t xml:space="preserve">التاريخ :- </t>
  </si>
  <si>
    <t>مجموع الدفاتر</t>
  </si>
  <si>
    <t>اللجنة:-</t>
  </si>
  <si>
    <t>مركز التصحيح:</t>
  </si>
  <si>
    <t xml:space="preserve">اسم رئيس اللجنة :- </t>
  </si>
  <si>
    <t xml:space="preserve">اسم رئيس اللجنة : </t>
  </si>
  <si>
    <t xml:space="preserve">اسم وتوقيع رئيس اللجنة : </t>
  </si>
  <si>
    <t xml:space="preserve">اللجنة :- </t>
  </si>
  <si>
    <t xml:space="preserve">تقرير رئيس لجنة التصحيح في امتحان شهادة الدراسة الثانوية العامة لعام </t>
  </si>
  <si>
    <t xml:space="preserve">اسم وتوقيع  رئيس اللجنة : </t>
  </si>
  <si>
    <t xml:space="preserve">البنك الإسلامي الفلسطيني </t>
  </si>
  <si>
    <t xml:space="preserve">بنك القاهرة عمان </t>
  </si>
  <si>
    <t xml:space="preserve">بنك الأردن </t>
  </si>
  <si>
    <t>خولة محمد عبد اللطيف الشروف</t>
  </si>
  <si>
    <t>رحمة رشدي حمدي القيسي</t>
  </si>
  <si>
    <t>بنك القاهرة عمان</t>
  </si>
  <si>
    <t>رنا زياد"محمد اسحق" زيتون</t>
  </si>
  <si>
    <t>رولا إبراهيم محمد السباتين</t>
  </si>
  <si>
    <t>زينب عبد العزيز عبد الحميد رفاعية</t>
  </si>
  <si>
    <t>570\767925-4</t>
  </si>
  <si>
    <t>البنك العربي</t>
  </si>
  <si>
    <t xml:space="preserve">سوسن أحمد عبد الله جولاني </t>
  </si>
  <si>
    <t>صلاح صالح محمد   شلالدة</t>
  </si>
  <si>
    <t>عادل أحمد مطلق الزعاقيق</t>
  </si>
  <si>
    <t>بيت أمر</t>
  </si>
  <si>
    <t>عاطف عبد السلام سليمان الكركي</t>
  </si>
  <si>
    <t>عبد اللطيف عبد الله محمد الجبريني</t>
  </si>
  <si>
    <t>عبد الله عبد المنعم عبد اللطيف عسيلي</t>
  </si>
  <si>
    <t xml:space="preserve"> الفرع:-وادي التفاح</t>
  </si>
  <si>
    <t xml:space="preserve"> الفرع:-واد التفاح</t>
  </si>
  <si>
    <t xml:space="preserve"> الفرع:- شارع السلام</t>
  </si>
  <si>
    <t xml:space="preserve"> الفرع:-شارع الملك فيصل</t>
  </si>
  <si>
    <t xml:space="preserve"> الفرع:-الشلالة</t>
  </si>
  <si>
    <t xml:space="preserve">إلى </t>
  </si>
  <si>
    <t>الاء محمد أحمد حجاجرة</t>
  </si>
  <si>
    <t>محمد أحمد عبد الرحمن الشكارنة</t>
  </si>
  <si>
    <t>وفاء داود يوسف جمعة</t>
  </si>
  <si>
    <t>وليد موسى عواد العصا</t>
  </si>
  <si>
    <t>نضال عامر سليمان الشواورة</t>
  </si>
  <si>
    <t>سليمان محمد ابراهيم سالم</t>
  </si>
  <si>
    <t>نعيمة سلامة مسلم عسكر</t>
  </si>
  <si>
    <t>زياد حسين درويش عيسى</t>
  </si>
  <si>
    <t>فايز محمد عبدالله عواد</t>
  </si>
  <si>
    <t>مهران محمود حسين البطحة</t>
  </si>
  <si>
    <t>علي عبد سالم محيسن</t>
  </si>
  <si>
    <t>محمد علي محمد صلاح</t>
  </si>
  <si>
    <t>سهيلة خالد محمد نصر</t>
  </si>
  <si>
    <t>عماد خليل عايش أبو الحور</t>
  </si>
  <si>
    <t>فادي عادل يونس زغب</t>
  </si>
  <si>
    <t>يوسف جمال يوسف الجوابرة</t>
  </si>
  <si>
    <t>علي حسين علي سكر</t>
  </si>
  <si>
    <t>رأفت نعيم عبد الحفيظ عميرة</t>
  </si>
  <si>
    <t>مجاهد أمين عبد الفتاح الشمارخة</t>
  </si>
  <si>
    <t>اسماعيل محمد علي أبو سالم</t>
  </si>
  <si>
    <t>محمد عبد السلام محمد طنينة</t>
  </si>
  <si>
    <t>يحيى موسى سالم النجار</t>
  </si>
  <si>
    <t>الأردن</t>
  </si>
  <si>
    <t>خولة علي حسن النباهين</t>
  </si>
  <si>
    <t xml:space="preserve">اللجنة:- تكنولوجيا المعلومات   </t>
  </si>
  <si>
    <t>اللجنة:- تكنولوجيا المعلومات</t>
  </si>
  <si>
    <t>رأفت</t>
  </si>
  <si>
    <t>هيا</t>
  </si>
  <si>
    <t>محمد ابراهيم حسين كوازبة</t>
  </si>
  <si>
    <t>اعراف محمد موسى العصا</t>
  </si>
  <si>
    <t>تاريخ بداية التثصحيح للمصحح</t>
  </si>
  <si>
    <t>الساعات الفعلية</t>
  </si>
  <si>
    <t xml:space="preserve">          شهادة استئجار وسائط الركوب والنقل</t>
  </si>
  <si>
    <t>حركة النقل:-</t>
  </si>
  <si>
    <t>مجموع ساعات الدوام الفعلي الكلي</t>
  </si>
  <si>
    <t>جنوب الخليل</t>
  </si>
  <si>
    <t>إبراهيم عبد الفتاح شاهين</t>
  </si>
  <si>
    <t>ابراهيم عبد الفتاح شاهين</t>
  </si>
  <si>
    <t>الخليل -فهد القواسمة</t>
  </si>
  <si>
    <t>الفرع :- كافة الفروع</t>
  </si>
  <si>
    <t xml:space="preserve"> أسماء المصححين المتخلفين عن عملية التصحيح من لجنة تكنولوجا المعلومات مديرية جنوب الخليل</t>
  </si>
  <si>
    <t>عبير محمد بدر العسود</t>
  </si>
  <si>
    <t>بنات اذنا الثانوية</t>
  </si>
  <si>
    <t>عالية محمد حامد المحاريق</t>
  </si>
  <si>
    <t>بنات السموع الثانوية</t>
  </si>
  <si>
    <t>شرين أحمد يوسف الشحاتيت</t>
  </si>
  <si>
    <t>بنات الروش الثانوية</t>
  </si>
  <si>
    <t>الاء سليمان عزات زلوم</t>
  </si>
  <si>
    <t>بنات دورا المهنية</t>
  </si>
  <si>
    <t>ابراهيم محمد سليمان حوامدة</t>
  </si>
  <si>
    <t>ذكور السموع الثانوية</t>
  </si>
  <si>
    <t>انتقل للجنة الادارة</t>
  </si>
  <si>
    <t>ذ السموع ث</t>
  </si>
  <si>
    <t>المديرية :جنوب الخليل</t>
  </si>
  <si>
    <t>معدل الانتاج في الساعة</t>
  </si>
  <si>
    <t>معدل الانتاج في اليوم</t>
  </si>
  <si>
    <t>مجموع ساعات الدفترية للتصحيح</t>
  </si>
  <si>
    <t xml:space="preserve"> اجرة الساعة الدفترية</t>
  </si>
  <si>
    <t xml:space="preserve">2010/    /  </t>
  </si>
  <si>
    <t>يطا</t>
  </si>
  <si>
    <t xml:space="preserve">توقيع مدير عام القياس والتقويم والامتحانات: </t>
  </si>
  <si>
    <t>اللغة العربية</t>
  </si>
  <si>
    <t>معلم/ة</t>
  </si>
  <si>
    <t>مكتب التربية</t>
  </si>
  <si>
    <t>مشرف</t>
  </si>
  <si>
    <t>مجموع الساعات الفعلية</t>
  </si>
  <si>
    <t>تاريخ نهاية التثصحيح للمصحح</t>
  </si>
  <si>
    <t>ب دورا الثانوية</t>
  </si>
  <si>
    <t>دورا</t>
  </si>
  <si>
    <t>الرماضين</t>
  </si>
  <si>
    <t>الظاهرية</t>
  </si>
  <si>
    <t>السموع</t>
  </si>
  <si>
    <t>اذنا</t>
  </si>
  <si>
    <t>الفوار</t>
  </si>
  <si>
    <t>امريش</t>
  </si>
  <si>
    <t>ذ يطا ث</t>
  </si>
  <si>
    <t>ذ رقعة ث</t>
  </si>
  <si>
    <t>ذ الظاهرية ث</t>
  </si>
  <si>
    <t>البرج -دورا</t>
  </si>
  <si>
    <t>البرج</t>
  </si>
  <si>
    <t>ذ ماجد أبو شرار</t>
  </si>
  <si>
    <t xml:space="preserve">سميرة يوسف حسين جواعدة </t>
  </si>
  <si>
    <t>ب المجد الثانوية</t>
  </si>
  <si>
    <t>سوزان محمود يوسف عقيلي</t>
  </si>
  <si>
    <t>ب دوما الثانوية</t>
  </si>
  <si>
    <t>رابود</t>
  </si>
  <si>
    <t>شريف خليل محمد أولاد محمد</t>
  </si>
  <si>
    <t>بيت الروش فوقا الثانوية</t>
  </si>
  <si>
    <t>دير العسل</t>
  </si>
  <si>
    <t>طلال عبد الرحيم طلب عواودة</t>
  </si>
  <si>
    <t>كرمة</t>
  </si>
  <si>
    <t>عبد الحليم حسن محمد خلاف</t>
  </si>
  <si>
    <t>ذ كرزا ث</t>
  </si>
  <si>
    <t>علي خليل محمود الطل</t>
  </si>
  <si>
    <t>علي محمود محمد حروب</t>
  </si>
  <si>
    <t>ذ دير سامت ث</t>
  </si>
  <si>
    <t>دير سامت</t>
  </si>
  <si>
    <t>عمر علي عيسى دودين</t>
  </si>
  <si>
    <t>ذ الصرة ث</t>
  </si>
  <si>
    <t>غازي إسماعيل عبد الرحمن أبو عرقوب</t>
  </si>
  <si>
    <t>فايز رسمي اسماعيل الشوامرة</t>
  </si>
  <si>
    <t>ذ المجد ث</t>
  </si>
  <si>
    <t>فتحي ابراهيم عبد القادر ذيبة</t>
  </si>
  <si>
    <t>ليلى خليل عبد القادر مشارقة</t>
  </si>
  <si>
    <t>ب بيت عوا ث</t>
  </si>
  <si>
    <t>محمد اسماعيل محمد عمرو</t>
  </si>
  <si>
    <t>ذ المثنى الثانوية</t>
  </si>
  <si>
    <t>محمد إبراهيم محمد طميزة</t>
  </si>
  <si>
    <t>ذ إذنا</t>
  </si>
  <si>
    <t>محمد إسماعيل إسماعيل الحوامدة</t>
  </si>
  <si>
    <t>محمد عبد العزيز محمود الشراونة</t>
  </si>
  <si>
    <t>ذ الشهيد أبو جهاد ث</t>
  </si>
  <si>
    <t>محمد يوسف حماد أبو الحلاوة</t>
  </si>
  <si>
    <t>ذ الريحية ث</t>
  </si>
  <si>
    <t>محمود أحمد يوسف أبو شيخة</t>
  </si>
  <si>
    <t>منال لطفي حسن عطية</t>
  </si>
  <si>
    <t>ب إذنا ث</t>
  </si>
  <si>
    <t>مهند شحدة عبد داود</t>
  </si>
  <si>
    <t>موسى محمد خضر أبو عرام</t>
  </si>
  <si>
    <t>موسى محمد عبد القادر هرينات</t>
  </si>
  <si>
    <t>موسى محمود عبد القادر سويطي</t>
  </si>
  <si>
    <t>ذ بيت عوا ث</t>
  </si>
  <si>
    <t>ميسر سالم محمود خلاف</t>
  </si>
  <si>
    <t>نهى خليل عبد القادر هندي</t>
  </si>
  <si>
    <t>هيام عيد حسن دودين</t>
  </si>
  <si>
    <t>ب الظاهرية ث</t>
  </si>
  <si>
    <t>وليد موسى سلمان ربعي</t>
  </si>
  <si>
    <t>يوسف علي عقيل عمايرة</t>
  </si>
  <si>
    <t>الناموس - المجمع - الخليل - فهد القواسمة</t>
  </si>
  <si>
    <t>كرمة - دورا - الخليل - فهد القواسمة</t>
  </si>
  <si>
    <t>الظاهرية - الخليل - فهد القواسمة -</t>
  </si>
  <si>
    <t>الناموس - دورا - الخليل - فهد القواسمة</t>
  </si>
  <si>
    <t>المجد - دورا - باب الزاوية - فهد القواسمة</t>
  </si>
  <si>
    <t>المنزل - إذنا - الخليل - فهد القواسمة</t>
  </si>
  <si>
    <t>رافات - السموع - الخليل - فهد القواسمة</t>
  </si>
  <si>
    <t>دير سامت - دورا - باب الزاوية - فهد القواسمة</t>
  </si>
  <si>
    <t>المهاجرين - الريحية - الخليل - فهد القواسمة</t>
  </si>
  <si>
    <t>البيت - وسط البلد - الخليل - فهد القواسمة</t>
  </si>
  <si>
    <t>خلة صالح - يطا - الخليل - فهد القواسمة</t>
  </si>
  <si>
    <t>الجرفان - يطا - باب الزاوية - فهد القواسمة</t>
  </si>
  <si>
    <t>بيت عوا - الخليل - فهد القواسمة -</t>
  </si>
  <si>
    <t>المنزل - حنينة - الخليل - فهد القواسمة</t>
  </si>
  <si>
    <t>المشروع - مجمع الظاهرية - الخليل - فهد القواسمة</t>
  </si>
  <si>
    <t>دورا - الخليل - فهد القواسمة -</t>
  </si>
  <si>
    <t>اغنيم - دورا - الخليل - فهد القواسمة</t>
  </si>
  <si>
    <t>( اللغة العربية)</t>
  </si>
  <si>
    <t>( عادل الزير)</t>
  </si>
  <si>
    <t xml:space="preserve">   </t>
  </si>
  <si>
    <t xml:space="preserve">    </t>
  </si>
  <si>
    <t xml:space="preserve"> 2011 /  /   </t>
  </si>
  <si>
    <t>واد سود</t>
  </si>
  <si>
    <t>سكا</t>
  </si>
  <si>
    <t>الهجرة</t>
  </si>
  <si>
    <t>طرامه</t>
  </si>
  <si>
    <t>الطبقة</t>
  </si>
  <si>
    <t>17/6/2012</t>
  </si>
  <si>
    <t>18/6/2012</t>
  </si>
  <si>
    <t>19/6/2012</t>
  </si>
  <si>
    <t>20/6/2012</t>
  </si>
  <si>
    <t>21/6/2012</t>
  </si>
  <si>
    <t>23/6/2012</t>
  </si>
  <si>
    <t>24/6/2012</t>
  </si>
  <si>
    <t>25/6/2012</t>
  </si>
  <si>
    <t>26/6/2012</t>
  </si>
  <si>
    <t>27/6/2012</t>
  </si>
  <si>
    <t>28/6/2012</t>
  </si>
  <si>
    <t>30/6/2012</t>
  </si>
  <si>
    <t>سكة - دورا - باب الزاوية - فهد القواسمة</t>
  </si>
  <si>
    <t>رابود - باب الزاوية - فهد القواسمة -</t>
  </si>
  <si>
    <t>دير العسل - دورا - باب الزاوية - فهد القواسمة</t>
  </si>
  <si>
    <t>عبده - الظاهرية - الخليل - فهد القواسمة</t>
  </si>
  <si>
    <t>المشروع - الظاهرية - الخليل - فهد القواسمة</t>
  </si>
  <si>
    <t>دير سامت - دورا - الخليل - فهد القواسمة</t>
  </si>
  <si>
    <t>كرزا - الظاهرية - الخليل - فهد القواسمة</t>
  </si>
  <si>
    <t>أبو هلال - وسط البلد - الخليل - فهد القواسمة</t>
  </si>
  <si>
    <t xml:space="preserve">2012 /   /    </t>
  </si>
  <si>
    <t>المجموع</t>
  </si>
  <si>
    <t xml:space="preserve">عدد ايام </t>
  </si>
  <si>
    <t>الأحد</t>
  </si>
  <si>
    <t>الأربعاء</t>
  </si>
  <si>
    <t>توقيع
المصحح</t>
  </si>
  <si>
    <t>أجرة اليوم</t>
  </si>
  <si>
    <t>مجمل الأجرة</t>
  </si>
  <si>
    <t>أجرة التصحيح</t>
  </si>
  <si>
    <t>الإثنين</t>
  </si>
  <si>
    <t xml:space="preserve">امتحان شهادة الدراسة الثانوية العامة (الانجاز) لعام </t>
  </si>
  <si>
    <t>الخليل -المازنية</t>
  </si>
  <si>
    <t>الرياضيات</t>
  </si>
  <si>
    <t>د.عادل فوارعة</t>
  </si>
  <si>
    <t>الفرع الأدبي</t>
  </si>
  <si>
    <t>الفرع الصناعي</t>
  </si>
  <si>
    <t>اللجنة:- الرياضيات</t>
  </si>
  <si>
    <t>المديرية : الخليل</t>
  </si>
  <si>
    <t>امتحان شهادة الدراسة الثانوية العامة لعام 2018</t>
  </si>
  <si>
    <t xml:space="preserve"> أسماء المصححين المتخلفين عن عملية التصحيح من لجنة الرياضيات مديرية   الخليل</t>
  </si>
  <si>
    <t>ـ(أولاً) : أسماء المصححين الذين اعتذروا عن عملية التصحيح لعام 2018</t>
  </si>
  <si>
    <t>ـ(ثانياً) : أسماء المصححين الذين أضيفوا لعملية التصحيح لعام 2018   الخليل</t>
  </si>
  <si>
    <t xml:space="preserve"> أسماء المصححين المتخلفين عن عملية التصحيح من لجنة الرياضيات مديرية الخليل </t>
  </si>
  <si>
    <t>مصدق : اسم رئيس اللجنة ( د.عادل فوارعة)</t>
  </si>
  <si>
    <t>احمد جمال يوسف العمله</t>
  </si>
  <si>
    <t>الحسين بن علي الثانوية للبنين</t>
  </si>
  <si>
    <t>احمد عقل حسن جعافرة</t>
  </si>
  <si>
    <t>الراشدين الثانوية للبنين</t>
  </si>
  <si>
    <t xml:space="preserve">احمد محمد خليل ابريوش </t>
  </si>
  <si>
    <t>اسماء خيري شريف دويك</t>
  </si>
  <si>
    <t>الاء توفيق عبد السلام  طنينة</t>
  </si>
  <si>
    <t>خولة بنت الازور الثانوية للبنات</t>
  </si>
  <si>
    <t>الاء نعيم عبد الهادي ابو غليون</t>
  </si>
  <si>
    <t>الخوارزمي الثانوية  للبنات</t>
  </si>
  <si>
    <t>الهام حسن علي الشحرور</t>
  </si>
  <si>
    <t>عبد العزيز ابو اسنينة الثانوية للبنات</t>
  </si>
  <si>
    <t>اماني عطيه كامل دبابسه</t>
  </si>
  <si>
    <t>ياسر عمرو الثانوية للبنات</t>
  </si>
  <si>
    <t>امجد محمد حماد الشامسطي</t>
  </si>
  <si>
    <t>باسم حسن سالم عطاونه</t>
  </si>
  <si>
    <t>داود العطاونة الثانوية للبنين</t>
  </si>
  <si>
    <t>جهاد " محمد حافظ " عبد السميع شاور</t>
  </si>
  <si>
    <t>وداد ناصر الدين الثانوية للبنات</t>
  </si>
  <si>
    <t>حاتم عمر امين زغير</t>
  </si>
  <si>
    <t>حنان محمد سعيد عطاونه</t>
  </si>
  <si>
    <t>رامي احمد سليمان طيطي</t>
  </si>
  <si>
    <t>تفوح الثانوية للبنين</t>
  </si>
  <si>
    <t>رأفت ابراهيم محمد عطاونه</t>
  </si>
  <si>
    <t>حكمت المحتسب الثانوية للبنين</t>
  </si>
  <si>
    <t>ريم "محمد سلمان " رشاد عيده</t>
  </si>
  <si>
    <t>سناء علي حسن الهيموني</t>
  </si>
  <si>
    <t>سهى شعبان احمد زغير</t>
  </si>
  <si>
    <t>ابو الضبعات الثانوية للبنات</t>
  </si>
  <si>
    <t>سوسن عزمي صبري دويك</t>
  </si>
  <si>
    <t>الشرعية الثانوية للبنات</t>
  </si>
  <si>
    <t>شفاء محمد عارف ابو ارميلة</t>
  </si>
  <si>
    <t>تفوح الثانوية للبنات</t>
  </si>
  <si>
    <t>شهد جعفر حامد الكركي</t>
  </si>
  <si>
    <t>شهرزاد أحمد عبد القادر قواسمه</t>
  </si>
  <si>
    <t>شيرين عزمي صبري دويك</t>
  </si>
  <si>
    <t>عبد الحافظ عطا عبد الحافظ الخطيب</t>
  </si>
  <si>
    <t>عبد الرحمن سعدي عبد الرحمن ابو حلتم</t>
  </si>
  <si>
    <t>ترقوميا الثانوية للبنين</t>
  </si>
  <si>
    <t>عبد الله حسين اسماعيل عطيه</t>
  </si>
  <si>
    <t>طارق بن زياد الثانوية للبنين</t>
  </si>
  <si>
    <t xml:space="preserve">عبدالمعطي حسين عبدالمعطي ابوعيشه </t>
  </si>
  <si>
    <t xml:space="preserve">عزات محمد ابراهيم اعمر </t>
  </si>
  <si>
    <t>سيدنا ابراهيم الخليل الثانوية للبنين</t>
  </si>
  <si>
    <t>علا حسن مجاهد دوفش</t>
  </si>
  <si>
    <t>سارة الثانوية للبنات</t>
  </si>
  <si>
    <t>فاطمة سمير جميل الجعبة</t>
  </si>
  <si>
    <t>فداء  بركات  يونس  سدر</t>
  </si>
  <si>
    <t>فدوى عبد الرحيم سعيد علقم</t>
  </si>
  <si>
    <t>محمد علي المحتسب الثانوية للبنات</t>
  </si>
  <si>
    <t>فكرت مصباح سلامة الفطافطة</t>
  </si>
  <si>
    <t>ليلى عزام عمران ناصر الدين</t>
  </si>
  <si>
    <t>مجدي صبحي حسن أبو شرخ</t>
  </si>
  <si>
    <t>محمد سلمان محمد العرجة</t>
  </si>
  <si>
    <t>مراد عزات محمود طنينه</t>
  </si>
  <si>
    <t>منذر هشام محمد سموح</t>
  </si>
  <si>
    <t>ميسر جعفر حامد قدسي الدويك</t>
  </si>
  <si>
    <t>نانسي جمال زهير مرقه</t>
  </si>
  <si>
    <t>نجوى ابراهيم محمد عطاونه</t>
  </si>
  <si>
    <t>هادي عمر شاكر ملحم</t>
  </si>
  <si>
    <t>هناء سعيد سليم شاهين</t>
  </si>
  <si>
    <t>ياسين احمد محمود طردي</t>
  </si>
  <si>
    <t>يوسف محمد عبد القادر الحروب</t>
  </si>
  <si>
    <t>التربية والتعليم</t>
  </si>
  <si>
    <t>الفرع الزراعي</t>
  </si>
  <si>
    <t>الفرع المنزلي</t>
  </si>
  <si>
    <t>الفرع الفندقي</t>
  </si>
  <si>
    <t>الفرع االشرعي</t>
  </si>
  <si>
    <t>اسم المصحح من 
أربعة مقاطع</t>
  </si>
  <si>
    <t>تاريخ 
ابتداء 
التصحيح</t>
  </si>
  <si>
    <t>تاريخ 
انتهاء 
التصحيح</t>
  </si>
  <si>
    <t>مركز
 القبض</t>
  </si>
  <si>
    <t>مجموع الساعات الدفترية للمديرية:-</t>
  </si>
  <si>
    <t>علي بن ابي طالب</t>
  </si>
  <si>
    <t>نصار العصافرة للبنات</t>
  </si>
  <si>
    <t>الصناعية</t>
  </si>
  <si>
    <t>الريان للبنات</t>
  </si>
  <si>
    <t>ابو اكتيلا</t>
  </si>
  <si>
    <t>بيت كاحل</t>
  </si>
  <si>
    <t>دويربان</t>
  </si>
  <si>
    <t>عيصى</t>
  </si>
  <si>
    <t>شارع السلام</t>
  </si>
  <si>
    <t>حارة الزغير</t>
  </si>
  <si>
    <t>حي الجامعة</t>
  </si>
  <si>
    <t>فرش الهوا</t>
  </si>
  <si>
    <t>واد قبون</t>
  </si>
  <si>
    <t>قيزون</t>
  </si>
  <si>
    <t>مفرق الصاحب</t>
  </si>
  <si>
    <t>واد ابو اكتيلا</t>
  </si>
  <si>
    <t>سنجر</t>
  </si>
  <si>
    <t>حارة ابو اسنينة</t>
  </si>
  <si>
    <t>نمرة</t>
  </si>
  <si>
    <t>بيت امر</t>
  </si>
  <si>
    <t>الحاووز</t>
  </si>
  <si>
    <t>الجلدة</t>
  </si>
  <si>
    <t>عين سارة</t>
  </si>
  <si>
    <t>الحاووز الثاني</t>
  </si>
  <si>
    <t>بئر المحجر</t>
  </si>
  <si>
    <t>تفوح</t>
  </si>
  <si>
    <t>خاراس</t>
  </si>
  <si>
    <t>دي2</t>
  </si>
  <si>
    <t>ماجستير/ رياضيات</t>
  </si>
  <si>
    <t>بكالوريوس/رياضيات</t>
  </si>
  <si>
    <t>بكالوريوس/فيزياء</t>
  </si>
  <si>
    <t>10--12</t>
  </si>
  <si>
    <t>8--12</t>
  </si>
  <si>
    <t>11--12</t>
  </si>
  <si>
    <t>9--12</t>
  </si>
  <si>
    <t>11---12</t>
  </si>
  <si>
    <t>9--11</t>
  </si>
  <si>
    <t>المديريات</t>
  </si>
  <si>
    <t>بيت لحم</t>
  </si>
  <si>
    <t>شمال الخليل</t>
  </si>
  <si>
    <t>الساعات</t>
  </si>
  <si>
    <t>ابو اكتيلا - باب الزاوية - مركز التصحيح -</t>
  </si>
  <si>
    <t>ترقوميا - باب الزاوية - مركز التصحيح -</t>
  </si>
  <si>
    <t>بيت كاحل - باب الزاوية - مركز التصحيح -</t>
  </si>
  <si>
    <t>دويربان - باب الزاوية - مركز التصحيح -</t>
  </si>
  <si>
    <t>عيصى - باب الزاوية - مركز التصحيح -</t>
  </si>
  <si>
    <t>يطا - باب الزاوية - مركز التصحيح -</t>
  </si>
  <si>
    <t>شارع السلام - باب الزاوية - مركز التصحيح -</t>
  </si>
  <si>
    <t>حارة الزغير - باب الزاوية - مركز التصحيح -</t>
  </si>
  <si>
    <t>العروب - باب الزاوية - مركز التصحيح -</t>
  </si>
  <si>
    <t>حي الجامعة - باب الزاوية - مركز التصحيح -</t>
  </si>
  <si>
    <t>فرش الهوا - باب الزاوية - مركز التصحيح -</t>
  </si>
  <si>
    <t>واد قبون - مركز التصحيح - -</t>
  </si>
  <si>
    <t>قيزون - راس الجورة - مركز التصحيح -</t>
  </si>
  <si>
    <t>مفرق الصاحب - باب الزاوية - مركز التصحيح -</t>
  </si>
  <si>
    <t>سنجر - باب الزاوية - مركز التصحيح -</t>
  </si>
  <si>
    <t>حارة ابو اسنينة - باب الزاوية - مركز التصحيح -</t>
  </si>
  <si>
    <t>نمرة - مركز التصحيح - -</t>
  </si>
  <si>
    <t>بيت امر - مركز التصحيح - -</t>
  </si>
  <si>
    <t>الخليل - مركز التصحيح - -</t>
  </si>
  <si>
    <t>الحاووز - باب الزاوية - مركز التصحيح -</t>
  </si>
  <si>
    <t>الجلدة - باب الزاوية - مركز التصحيح -</t>
  </si>
  <si>
    <t>عين سارة - مركز التصحيح - -</t>
  </si>
  <si>
    <t>حلحول - مركز التصحيح - -</t>
  </si>
  <si>
    <t>الحاووز الثاني - باب الزاوية - مركز التصحيح -</t>
  </si>
  <si>
    <t>بئر المحجر - باب الزاوية - مركز التصحيح -</t>
  </si>
  <si>
    <t>تفوح - باب الزاوية - مركز التصحيح -</t>
  </si>
  <si>
    <t>خاراس - باب الزاوية - مركز التصحيح -</t>
  </si>
  <si>
    <t>( الرياضيات)</t>
  </si>
  <si>
    <t>( د.عادل فوارعة)</t>
  </si>
  <si>
    <t>الموافق</t>
  </si>
  <si>
    <t>التسلسل</t>
  </si>
  <si>
    <t>خاص بمدير التربية والتعليم ( التكليف بالعمل)</t>
  </si>
  <si>
    <t>يرفق مع النموذج صورة الهوية وقسيمة الراتب</t>
  </si>
  <si>
    <t>السيد/ة</t>
  </si>
  <si>
    <t>المحترم/ة</t>
  </si>
  <si>
    <t>هوية رقم</t>
  </si>
  <si>
    <t>بمهام مصحح/ة</t>
  </si>
  <si>
    <t>الكائنة في مدينة</t>
  </si>
  <si>
    <t>وبناء عليه يرجى التواجد في مركز تكليفك إعتبارا من يوم:</t>
  </si>
  <si>
    <t>ملاحظة:( مقر عمل الموظف الأصلي قبل التكليف:</t>
  </si>
  <si>
    <t>مكان سكنه:</t>
  </si>
  <si>
    <t>(</t>
  </si>
  <si>
    <t>الجهة التي يعمل بها المكلف بالعمل:</t>
  </si>
  <si>
    <t>حكومي</t>
  </si>
  <si>
    <t>خاص بالمستفيد ( المطالبة المالية):</t>
  </si>
  <si>
    <t>السيد مدير التربية والتعليم لمدة:</t>
  </si>
  <si>
    <t>إجمالي المواصلات</t>
  </si>
  <si>
    <t>توقيع المكلف(المستفيد)</t>
  </si>
  <si>
    <t>خاص بالمسؤول المباشر والادارة</t>
  </si>
  <si>
    <t>{نود الإشارة الى صحة مطالبة المكلف وأنه استحق الأجور المبينة أدناه وأن كافة بيانات هذا النموذج صحيحة}</t>
  </si>
  <si>
    <t>{</t>
  </si>
  <si>
    <t xml:space="preserve"> أجرة اليوم، الساعة، الوحدة (مبلغ مقطوع)</t>
  </si>
  <si>
    <t>×</t>
  </si>
  <si>
    <t>إجمالي قيمة الاجور</t>
  </si>
  <si>
    <t>ثانيا: خلاصة المطالبة: إجمالي قيمة الأجور{</t>
  </si>
  <si>
    <t>إجمالي المواصلات{</t>
  </si>
  <si>
    <t>المبلغ المستحق</t>
  </si>
  <si>
    <t>NIS</t>
  </si>
  <si>
    <t xml:space="preserve"> مصادقة رئيس القاعة/اللجنة</t>
  </si>
  <si>
    <t>خاتم المديرية</t>
  </si>
  <si>
    <t>مصادقة رئيس قسم المحاسبة</t>
  </si>
  <si>
    <t>الأجرة ذهابا وايابا</t>
  </si>
  <si>
    <t>القيمة</t>
  </si>
  <si>
    <t>المازنية</t>
  </si>
  <si>
    <t>مقر عمله</t>
  </si>
  <si>
    <t>خط السفر</t>
  </si>
  <si>
    <t>مخطط تفصيلي</t>
  </si>
  <si>
    <t/>
  </si>
  <si>
    <t>الجمعة</t>
  </si>
  <si>
    <t>دولة فلسطين</t>
  </si>
  <si>
    <t xml:space="preserve">الفرع العلمي </t>
  </si>
  <si>
    <t>الفرع الريادي</t>
  </si>
  <si>
    <t>الفرع التكنولوجي</t>
  </si>
  <si>
    <t>تعليمات البرنامج</t>
  </si>
  <si>
    <t>عند فتح الملف تفعيل الماكرو عند ظهور الرسالة (خيارات) في بداية تشغيل البرنامج</t>
  </si>
  <si>
    <t>حفظ الملف باسم كل مديرية على حدة في نفس المجلد</t>
  </si>
  <si>
    <t>ادخال المعلومات في هذه الصفحة  menu</t>
  </si>
  <si>
    <t xml:space="preserve">تعبة الدوام كل يوم في ورقة dwam1  </t>
  </si>
  <si>
    <t>اذا كان هناك أي تاخير او مغادرة مبكرة يكتب الوقت الذي حضر فيه او غادر</t>
  </si>
  <si>
    <t>مثال : 9:00</t>
  </si>
  <si>
    <t>تكتب التواريخ والايام في راس ورقةdwam1  و num</t>
  </si>
  <si>
    <t>بالنسبة لدوام الايام في ورقة num  تعبأ تلقائيا من الحاسوب  "x"</t>
  </si>
  <si>
    <t>في ورقة hours  تكتب الفروع وعدد الدفاتر وساعة الامتحان في المكان المخصص</t>
  </si>
  <si>
    <t>بقية البيانات في hours تعبأ من الحاسوب</t>
  </si>
  <si>
    <t>يجب جمع جميع ساعات المديريات من ورقة  dwam1 وكتابة المجموع في خلية j15  في ورقة hours على يسار مجموع ساعات الدوام الفعلي الكلي</t>
  </si>
  <si>
    <t>تاريخ بداية التصحيح للمصحح</t>
  </si>
  <si>
    <t>تاريخ نهاية التصحيح للمصحح</t>
  </si>
  <si>
    <t>الكلي</t>
  </si>
  <si>
    <t>مجموع الساعات الكلي</t>
  </si>
  <si>
    <t>مجموع ايام العمل ورقة 1</t>
  </si>
  <si>
    <t>مجموع ايام العمل ورقة 2</t>
  </si>
  <si>
    <t>مجموع ساعات العمل ورقة2</t>
  </si>
  <si>
    <t>اسم المديرية بالانجليزي</t>
  </si>
  <si>
    <t>توضيح خط السفر التفصيلي:-</t>
  </si>
  <si>
    <t>خاتم قسم الامتحانات</t>
  </si>
  <si>
    <t xml:space="preserve">وزارة التربية والتعليم </t>
  </si>
  <si>
    <t xml:space="preserve">Ministry of Education </t>
  </si>
  <si>
    <t>الساعة: 8:00 صباحا</t>
  </si>
  <si>
    <t>نموذج العاملين في امتحان الثانوية العامة (الإنجاز) لعام 2019</t>
  </si>
  <si>
    <t>أنا المبين اسمي ادناه ورقم هويتي أعلاه عملت في إمتحان الثانوية العامة للعام 2019 (الإنجاز) بالوظيفة المبينة حسب التكليف الذي كلفت به من قبل</t>
  </si>
  <si>
    <t>ـ2- تكون فترة الاستراحة الأولى من الساعة العاشرة والنصف وحتى الساعة الحادية عشرة وفترة الاستراحة الثانية من الساعة 12:45 وحتى الساعة الواحدة  بعد الظهر.</t>
  </si>
  <si>
    <t>ملاحظات :- ـ 1- يكون الدوام الرسمي لرئيس اللجنة والمصححين من الساعة الثامنة وحتى الساعة الثالثة مساء.</t>
  </si>
  <si>
    <t>ملاحظة هامة:يتم  حذف محتويات الخلايا الزائدة وعدم حذف أي عمود او صف</t>
  </si>
  <si>
    <t>جيد جدا</t>
  </si>
  <si>
    <t>التأكد من ان التاريخ على الحاسوب صحيح لان البرنامج يعتمد في التواريخ النهائية على تاريخ الحاسوب</t>
  </si>
  <si>
    <t>مكان عمل رئيس اللجنة</t>
  </si>
  <si>
    <t>مكان سكنه</t>
  </si>
  <si>
    <t xml:space="preserve"> مركز التصحيح :- المازنية</t>
  </si>
  <si>
    <t>يوم/أيام ودفعت المواصلات المبينة في الكشف كما يلي:</t>
  </si>
  <si>
    <t>ملاحظة: يفضل الطباعة كل 20 معلم حتى لا يكون ضغط على الطابعة</t>
  </si>
  <si>
    <t>الخلايا في  جميع الصحات مبرمجة  ويجب عدم تغيير أي برمجة فيها لانها غير محمية وفي البداية احفظ الملف باسماء المديريات قبل البدء في تعببئة البيانات والاحتفاظ بالنسخة الاصلية للرجوع اليها عند الضرورة</t>
  </si>
  <si>
    <t xml:space="preserve">ترتيب تعبئة البيانات في الاوراق كما يلي: </t>
  </si>
  <si>
    <t>1-</t>
  </si>
  <si>
    <t>menu</t>
  </si>
  <si>
    <t>2-</t>
  </si>
  <si>
    <t>inf</t>
  </si>
  <si>
    <t>3-</t>
  </si>
  <si>
    <t>dawm1</t>
  </si>
  <si>
    <t>بقية الصفحات مبرمجة للاطلاع والطباعة فقط وحذف الزيادة والتنسيق</t>
  </si>
  <si>
    <t>5-</t>
  </si>
  <si>
    <t>4-</t>
  </si>
  <si>
    <t>المبلغ</t>
  </si>
  <si>
    <t>توقيع المصحح</t>
  </si>
  <si>
    <t>بالحروف</t>
  </si>
  <si>
    <t>المبلغ الكلي للسلف</t>
  </si>
  <si>
    <t xml:space="preserve">مصادقة مدير التربية والتعليم </t>
  </si>
  <si>
    <t>تحديد ارتفاع الصف حسب عدد الأيام</t>
  </si>
  <si>
    <t>نوع المدرسة</t>
  </si>
  <si>
    <t>يوم بداية التصحيح</t>
  </si>
  <si>
    <t>في امتحان الثانوية العامة (الإنجاز) في مركز</t>
  </si>
  <si>
    <t>(من)</t>
  </si>
  <si>
    <t>(الى)</t>
  </si>
  <si>
    <t>تاريخ تسليم المعاملات</t>
  </si>
  <si>
    <t>قبل طباعة ورقتي dwam1 و num يجب إخفاء الاعمدة الزائدة وتعديل الصفحة لتناسب الطباعة</t>
  </si>
  <si>
    <t>يكتب في ورقة hous  في جدول اعلى الورقة على اليسار مجموع الساعات لكل المديريات ثم مجموع الساعات</t>
  </si>
  <si>
    <t>38(11-8)، 33(15-9)،23(20-16)</t>
  </si>
  <si>
    <t>قبل طباعة نموذج التكليف تحديد ارتفاع الصفوف في الجدول من 21 -40 كما يلي (حسب عدد الايام):او الضغط على ازرار الأوامر على اليسار</t>
  </si>
  <si>
    <t>اسم الآذن/ة:-</t>
  </si>
  <si>
    <t>مركز العمل:-</t>
  </si>
  <si>
    <t>مديرية التربية والتعليم  الخليل</t>
  </si>
  <si>
    <t xml:space="preserve">اعداد مشرف الرياضيات  </t>
  </si>
  <si>
    <t>أ. عبد الحافظ الخطيب</t>
  </si>
  <si>
    <t>عدد الدفاتر</t>
  </si>
  <si>
    <t>الايام في البرنامج لغاية 20 يوم يمكن التعديل لاكثر من ذلك باضافة اعمدة ولكن يجب الانتباه للبرمجة</t>
  </si>
  <si>
    <t>قبل الطباعة يمكن اخفاء اعمدة او صفوف ولكن لا تحذف ما عدا ورقة hours يمكن حذف الصفوف الزائدة</t>
  </si>
  <si>
    <t>ادخال البيانات فقط في ورقة Menu   وفي ورقة inf التي تحتوي على بيانات المعلمين والمواصلات وفي ورقة dwam1 والتي يعبأ فيها بداية الدوام ونهاية الدوام          (8:00 - 15:00)</t>
  </si>
  <si>
    <t>مجموع ايام العمل</t>
  </si>
  <si>
    <t>Hebron</t>
  </si>
  <si>
    <t>Yatta</t>
  </si>
  <si>
    <t>مجموع الدفاتر للمديرية:-</t>
  </si>
  <si>
    <r>
      <t>الساعة:</t>
    </r>
    <r>
      <rPr>
        <b/>
        <sz val="24"/>
        <rFont val="Arial"/>
        <family val="2"/>
      </rPr>
      <t xml:space="preserve"> 8:00 صباحا</t>
    </r>
  </si>
  <si>
    <t>تقوع</t>
  </si>
  <si>
    <t>بتير</t>
  </si>
  <si>
    <t>زعترة</t>
  </si>
  <si>
    <t>بريضعة</t>
  </si>
  <si>
    <t>المعصرة</t>
  </si>
  <si>
    <t>هندازة</t>
  </si>
  <si>
    <t>واد شاهين</t>
  </si>
  <si>
    <t>الدوحة</t>
  </si>
  <si>
    <t>وادي التفاح</t>
  </si>
  <si>
    <t>الكركفة</t>
  </si>
  <si>
    <t>العبيدية</t>
  </si>
  <si>
    <t>بيت فجار</t>
  </si>
  <si>
    <t>الدهيشة</t>
  </si>
  <si>
    <t>دار صلاح</t>
  </si>
  <si>
    <t>مكان السكن مرتب تصاعديا</t>
  </si>
  <si>
    <t>المواصلات المستحقة اتجاهين</t>
  </si>
  <si>
    <t>ملاحظات</t>
  </si>
  <si>
    <t xml:space="preserve">مواصلات مبرمجة </t>
  </si>
  <si>
    <t>رقم مكان السكن</t>
  </si>
  <si>
    <t>مواصلات مبرمجة حسب الرقم</t>
  </si>
  <si>
    <t>عدد الأيام</t>
  </si>
  <si>
    <t>ابو الغزلان</t>
  </si>
  <si>
    <t>ابو دعجان</t>
  </si>
  <si>
    <t>ابو كتيلا</t>
  </si>
  <si>
    <t>ابوهلال</t>
  </si>
  <si>
    <t>ارطاس</t>
  </si>
  <si>
    <t>اصفي</t>
  </si>
  <si>
    <t>اعزيز</t>
  </si>
  <si>
    <t>اغنبم</t>
  </si>
  <si>
    <t>افقيقيس</t>
  </si>
  <si>
    <t xml:space="preserve">الأهلي </t>
  </si>
  <si>
    <t>البصة</t>
  </si>
  <si>
    <t>البنية</t>
  </si>
  <si>
    <t>البويب</t>
  </si>
  <si>
    <t>الجامعة</t>
  </si>
  <si>
    <t>الجبعة</t>
  </si>
  <si>
    <t>الجرفان</t>
  </si>
  <si>
    <t>الحدب</t>
  </si>
  <si>
    <t>الحرايق</t>
  </si>
  <si>
    <t>الحرس</t>
  </si>
  <si>
    <t>الخضر</t>
  </si>
  <si>
    <t>الدير</t>
  </si>
  <si>
    <t>الدير الظاهرية</t>
  </si>
  <si>
    <t>الرامضين</t>
  </si>
  <si>
    <t>الراموز</t>
  </si>
  <si>
    <t>الرشايدة</t>
  </si>
  <si>
    <t>الريحية</t>
  </si>
  <si>
    <t>السهلة</t>
  </si>
  <si>
    <t>السيميا</t>
  </si>
  <si>
    <t>الشعابة</t>
  </si>
  <si>
    <t>الشواورة</t>
  </si>
  <si>
    <t>الشويكة</t>
  </si>
  <si>
    <t>الشيوخ</t>
  </si>
  <si>
    <t>الصرة</t>
  </si>
  <si>
    <t>الصف</t>
  </si>
  <si>
    <t>الصفا</t>
  </si>
  <si>
    <t>العبيات</t>
  </si>
  <si>
    <t>العديسة</t>
  </si>
  <si>
    <t>العزة</t>
  </si>
  <si>
    <t>العساكرة</t>
  </si>
  <si>
    <t>العمرية</t>
  </si>
  <si>
    <t>الفحص</t>
  </si>
  <si>
    <t>القرنعة</t>
  </si>
  <si>
    <t>القزازين</t>
  </si>
  <si>
    <t>القفان</t>
  </si>
  <si>
    <t>الكرمل</t>
  </si>
  <si>
    <t>الكوم</t>
  </si>
  <si>
    <t>المجد</t>
  </si>
  <si>
    <t>المحاور</t>
  </si>
  <si>
    <t>المدورة</t>
  </si>
  <si>
    <t>المشارقة</t>
  </si>
  <si>
    <t>المنشر</t>
  </si>
  <si>
    <t>المنطار</t>
  </si>
  <si>
    <t>الناموس</t>
  </si>
  <si>
    <t>الهجره/دورا</t>
  </si>
  <si>
    <t>الهذالين</t>
  </si>
  <si>
    <t>الهزالين</t>
  </si>
  <si>
    <t>الولجة</t>
  </si>
  <si>
    <t>ام النوار</t>
  </si>
  <si>
    <t>أبو نجيم</t>
  </si>
  <si>
    <t>بني نعيم</t>
  </si>
  <si>
    <t>بيت الروش التحتا</t>
  </si>
  <si>
    <t>بيت الروش الفوقا</t>
  </si>
  <si>
    <t>بيت اولا</t>
  </si>
  <si>
    <t>بيت أولا</t>
  </si>
  <si>
    <t>بيت تعمر</t>
  </si>
  <si>
    <t>بيت جالا</t>
  </si>
  <si>
    <t>بيت ساحور</t>
  </si>
  <si>
    <t>بيت عمرة</t>
  </si>
  <si>
    <t>بيت عوا</t>
  </si>
  <si>
    <t>بيت عينون</t>
  </si>
  <si>
    <t>بيت مرسم</t>
  </si>
  <si>
    <t>بئر حرم الرامة</t>
  </si>
  <si>
    <t>تل الصمود</t>
  </si>
  <si>
    <t>ثبرة</t>
  </si>
  <si>
    <t>جبل الرحمة</t>
  </si>
  <si>
    <t>جبل جوهر</t>
  </si>
  <si>
    <t>جورة الشمعة</t>
  </si>
  <si>
    <t>حارة الشيخ</t>
  </si>
  <si>
    <t>حرملة</t>
  </si>
  <si>
    <t>حنينه</t>
  </si>
  <si>
    <t>حوسان</t>
  </si>
  <si>
    <t>خربة سلامة</t>
  </si>
  <si>
    <t xml:space="preserve">خرسا </t>
  </si>
  <si>
    <t>خلايل اللوز</t>
  </si>
  <si>
    <t>خلة الحداد</t>
  </si>
  <si>
    <t>خلة الدار</t>
  </si>
  <si>
    <t>خلة الشعير</t>
  </si>
  <si>
    <t>خلة الغامقة</t>
  </si>
  <si>
    <t>خلة الغزال</t>
  </si>
  <si>
    <t>خلة الغول</t>
  </si>
  <si>
    <t xml:space="preserve">خلة الفول/اذنا </t>
  </si>
  <si>
    <t>خلة الفول/دورا</t>
  </si>
  <si>
    <t>خلة المية</t>
  </si>
  <si>
    <t xml:space="preserve">خلة حاضور </t>
  </si>
  <si>
    <t>خلة صالح</t>
  </si>
  <si>
    <t>خلة غزال/اذنا</t>
  </si>
  <si>
    <t>دوار الرحمة</t>
  </si>
  <si>
    <t>دوما</t>
  </si>
  <si>
    <t>دومة الظاهرية</t>
  </si>
  <si>
    <t>دير رازح</t>
  </si>
  <si>
    <t>راس الجورة</t>
  </si>
  <si>
    <t>رافات السموع</t>
  </si>
  <si>
    <t>رقعة</t>
  </si>
  <si>
    <t>سكة</t>
  </si>
  <si>
    <t>سويدان</t>
  </si>
  <si>
    <t>شعب العرس</t>
  </si>
  <si>
    <t>شيوخ العروب</t>
  </si>
  <si>
    <t>صوريف</t>
  </si>
  <si>
    <t>طاروسة</t>
  </si>
  <si>
    <t>طرامة</t>
  </si>
  <si>
    <t>عايدة</t>
  </si>
  <si>
    <t>عبدة</t>
  </si>
  <si>
    <t>عرقان عوض</t>
  </si>
  <si>
    <t>عصيون</t>
  </si>
  <si>
    <t>عقبة تفوح</t>
  </si>
  <si>
    <t>عناب الصغيرة</t>
  </si>
  <si>
    <t>عناب الكبيرة</t>
  </si>
  <si>
    <t>عين بني سليم</t>
  </si>
  <si>
    <t>غنيم</t>
  </si>
  <si>
    <t>غور الصافي</t>
  </si>
  <si>
    <t>فرش الهوى</t>
  </si>
  <si>
    <t>قب الجانب</t>
  </si>
  <si>
    <t>قرن الثور</t>
  </si>
  <si>
    <t xml:space="preserve">قنان الطويل </t>
  </si>
  <si>
    <t>قيطون</t>
  </si>
  <si>
    <t>كرزا</t>
  </si>
  <si>
    <t>كريسة</t>
  </si>
  <si>
    <t>كوزيبا</t>
  </si>
  <si>
    <t>ماعين</t>
  </si>
  <si>
    <t>مانعين</t>
  </si>
  <si>
    <t>مراح بقار</t>
  </si>
  <si>
    <t>مراح رباح</t>
  </si>
  <si>
    <t>نحالين</t>
  </si>
  <si>
    <t>نوبا</t>
  </si>
  <si>
    <t>واد البصاص</t>
  </si>
  <si>
    <t xml:space="preserve">واد البقيع </t>
  </si>
  <si>
    <t>واد البير</t>
  </si>
  <si>
    <t>واد الشاجنة</t>
  </si>
  <si>
    <t>واد النصارى</t>
  </si>
  <si>
    <t>واد الهرية</t>
  </si>
  <si>
    <t>واد رحال</t>
  </si>
  <si>
    <t>واد عزيز</t>
  </si>
  <si>
    <t>واد فوكين</t>
  </si>
  <si>
    <t>وادعزيز اذنا</t>
  </si>
  <si>
    <t>خمسة آلاف</t>
  </si>
  <si>
    <t>خمسة آلاف وخمس مئة</t>
  </si>
  <si>
    <t>ستة آلاف</t>
  </si>
  <si>
    <t>ستة آلاف وخمس مئة</t>
  </si>
  <si>
    <t>سبعة آلاف</t>
  </si>
  <si>
    <t>سبعة آلاف وخمس مئة</t>
  </si>
  <si>
    <t>ثمانية آلاف</t>
  </si>
  <si>
    <t>ثمانية آلاف وخمس مئة</t>
  </si>
  <si>
    <t>تسع آلاف</t>
  </si>
  <si>
    <t>تسع آلاف وخمس مئة</t>
  </si>
  <si>
    <t xml:space="preserve">عشرة آلاف </t>
  </si>
  <si>
    <t xml:space="preserve">عشرة آلاف وخمس مئة </t>
  </si>
  <si>
    <t>احد عشر الف</t>
  </si>
  <si>
    <t>احد عشر الف وخمس مئة</t>
  </si>
  <si>
    <t>اثنا عشر الف</t>
  </si>
  <si>
    <t>اثنا عشر الف وخمس مئة</t>
  </si>
  <si>
    <t>ثلاثة عشر الف</t>
  </si>
  <si>
    <t>ثلاثة عشر الف وخمس مئة</t>
  </si>
  <si>
    <t>أربعة عشر الف</t>
  </si>
  <si>
    <t>أربعة عشر الف وخمس مئة</t>
  </si>
  <si>
    <t>خمسة عشر الف</t>
  </si>
  <si>
    <t>خمسة عشر الف وخمس مئة</t>
  </si>
  <si>
    <t>ستة عشر الف</t>
  </si>
  <si>
    <t>ستة عشر الف وخمس مئة</t>
  </si>
  <si>
    <t>سبعة عشر الف</t>
  </si>
  <si>
    <t>سبعة عشر الف وخمس مئة</t>
  </si>
  <si>
    <t>ثمانية عشر الف</t>
  </si>
  <si>
    <t>ثمانية عشر الف وخمس مئة</t>
  </si>
  <si>
    <t>تسعة عشر الف</t>
  </si>
  <si>
    <t>تسعة عشر الف وخمس مئة</t>
  </si>
  <si>
    <t>عشرون الف</t>
  </si>
  <si>
    <t>عشرون الف وخمس مئة</t>
  </si>
  <si>
    <t>واحد وعشرون الف</t>
  </si>
  <si>
    <t>واحد وعشرون الف وخمس مئة</t>
  </si>
  <si>
    <t>اثنان وعشرون الف</t>
  </si>
  <si>
    <t>اثنان وعشرون الف وخمس مئة</t>
  </si>
  <si>
    <t>ثلاثة وعشرو الف</t>
  </si>
  <si>
    <t>أربعة وعشرون الف</t>
  </si>
  <si>
    <t>أربعة وعشرون الف وخمس مئة</t>
  </si>
  <si>
    <t>خمسة وعشرن الف</t>
  </si>
  <si>
    <t>خمسة وعشرن الف وخمس مئة</t>
  </si>
  <si>
    <t>ستة وعشرون الف</t>
  </si>
  <si>
    <t>ستة وعشرون الف وخمس مئة</t>
  </si>
  <si>
    <t>سبعة وعشرون الف</t>
  </si>
  <si>
    <t>سبعة وعشرون الف وخمس مئة</t>
  </si>
  <si>
    <t>ثمانية وعشرون الف</t>
  </si>
  <si>
    <t>ثمانية وعشرون الف وخمس مئة</t>
  </si>
  <si>
    <t>تسعة وعشرون الف</t>
  </si>
  <si>
    <t>تسعة وعشرون الف وخمس مئة</t>
  </si>
  <si>
    <t>ثلاثون الف</t>
  </si>
  <si>
    <t>ثلاثون الف وخمسمئة</t>
  </si>
  <si>
    <t>واحد وثلاثون الف</t>
  </si>
  <si>
    <t>واحد وثلاثون الف وخمسمئة</t>
  </si>
  <si>
    <t>اثنان وثلاثون الف</t>
  </si>
  <si>
    <t>اثنان وثلاثون الف وخمسمئة</t>
  </si>
  <si>
    <t>ثلاث وثلاثون الف</t>
  </si>
  <si>
    <t>ثلاث وثلاثون الف وخمسمئة</t>
  </si>
  <si>
    <t>اربع وثلاثون الف</t>
  </si>
  <si>
    <t>اربع وثلاثون الف وخمسمئة</t>
  </si>
  <si>
    <t>خمس وثلاثون الف</t>
  </si>
  <si>
    <t>خمس وثلاثون الف وخمسمئة</t>
  </si>
  <si>
    <t>ستة وثلاثون الف</t>
  </si>
  <si>
    <t>ثلاثة وعشرون الف وخمس مئة</t>
  </si>
  <si>
    <t>أجور المواصلات اتجاهين من مكان السكن 2019</t>
  </si>
  <si>
    <t>دوام</t>
  </si>
  <si>
    <t>X</t>
  </si>
  <si>
    <t>الفرق</t>
  </si>
  <si>
    <t xml:space="preserve">مقارنة الدوام مع الأيام </t>
  </si>
  <si>
    <t>مجموع الدفاتر الكلي</t>
  </si>
  <si>
    <t>المجموع الكلي</t>
  </si>
  <si>
    <t>مجموع دفاتر كل مديرية</t>
  </si>
  <si>
    <t>امتحان شهادة الدراسة الثانوية العامة لعام 2020</t>
  </si>
  <si>
    <t xml:space="preserve"> امتحان شهادة الدراسة الثانوية العامة لعام </t>
  </si>
  <si>
    <t xml:space="preserve">مصادقة مدير عام التربية والتعليم </t>
  </si>
  <si>
    <t>السيد مدير عام التربية والتعليم لمدة:</t>
  </si>
  <si>
    <t>المطلوب اداريا</t>
  </si>
  <si>
    <t>المطلوب ماليا</t>
  </si>
  <si>
    <t>القسم</t>
  </si>
  <si>
    <t>ورقة DWAM1</t>
  </si>
  <si>
    <t>ورقة NUM</t>
  </si>
  <si>
    <t>المكتوم</t>
  </si>
  <si>
    <t>ملاحظات عن الامتحان</t>
  </si>
  <si>
    <t>الذين اعتذروا</t>
  </si>
  <si>
    <t>الذين اضيفوا</t>
  </si>
  <si>
    <t>توزيع الاسئلة على المصححين</t>
  </si>
  <si>
    <t>نموذج التكليف</t>
  </si>
  <si>
    <t>المطالبة المالية</t>
  </si>
  <si>
    <t>قسيمة الراتب</t>
  </si>
  <si>
    <t>صورة الهوية</t>
  </si>
  <si>
    <t>ورقة hours</t>
  </si>
  <si>
    <t>ورقة اسماء الذين اخذوا السلف</t>
  </si>
  <si>
    <t>اسماء من لم يأخذ سلف</t>
  </si>
  <si>
    <t>ملاحظة رئيس اللجنة والنائب بحاجة الى تكليف وزارة وتكليف مديرية ومطالبة مالية</t>
  </si>
  <si>
    <t>مكان العمل/المدرسة</t>
  </si>
  <si>
    <t xml:space="preserve">         دولة فلسطين</t>
  </si>
  <si>
    <t>State Of Palestine</t>
  </si>
  <si>
    <t>مديرية التربية والتعليم الخليل</t>
  </si>
  <si>
    <t>Directorate of Education/ Hebron</t>
  </si>
  <si>
    <t>المبلغ بالشيكل</t>
  </si>
  <si>
    <t>طبيعة العمل</t>
  </si>
  <si>
    <t>مدة العمل</t>
  </si>
  <si>
    <t xml:space="preserve">  ملاحظات رئيس اللجنة :----------------------------------------------------</t>
  </si>
  <si>
    <t>التوقيع  :------------------------------------</t>
  </si>
  <si>
    <t>الى محاسب قسم الامتحانات العامة لقد سلمت السلف  المذكورة لاصحاب الاستحقاق المذكورين اعلاه والموقعين  بالتسليم</t>
  </si>
  <si>
    <t>الوظيفة : رئيس قسم الشؤون المالية/ الخليل</t>
  </si>
  <si>
    <t>التوقيع : ------------</t>
  </si>
  <si>
    <t>التاريخ 21 / 06/ 2018</t>
  </si>
  <si>
    <t>مصادقة مدير التربية والتعليم / الخليل</t>
  </si>
  <si>
    <t xml:space="preserve">وزارة الـــتربية والتعـــلـيم </t>
  </si>
  <si>
    <r>
      <t xml:space="preserve"> </t>
    </r>
    <r>
      <rPr>
        <b/>
        <sz val="28"/>
        <color indexed="8"/>
        <rFont val="Times New Roman"/>
        <family val="1"/>
      </rPr>
      <t xml:space="preserve">Ministry of Education </t>
    </r>
  </si>
  <si>
    <t>سلف مصححي امتحان الثانوية العامة لعام 2020</t>
  </si>
  <si>
    <t>المديرية: الخليل</t>
  </si>
  <si>
    <t>مجموع 
الساعات 
الفعلية</t>
  </si>
  <si>
    <t>محمد علي المحتسب</t>
  </si>
  <si>
    <t>الفرع الشرعي</t>
  </si>
  <si>
    <t>الفرع الريادة والاعمال</t>
  </si>
  <si>
    <t>الفرع الاقتصاد المنزلي</t>
  </si>
  <si>
    <t>الفرع العلمي</t>
  </si>
  <si>
    <t>الملك خالد بن عبد العزيز الثانوية للبنين</t>
  </si>
  <si>
    <t>عبد العزيز ابواسنينة الثانوية للبنات</t>
  </si>
  <si>
    <t>الخليل الصناعية الثانوية المختلطة</t>
  </si>
  <si>
    <t>مديرية التربية والتعليم/الخليل</t>
  </si>
  <si>
    <t>نصار العصافرة الثانوية للبنات</t>
  </si>
  <si>
    <t>ابو دية الثانوية  للبنين</t>
  </si>
  <si>
    <t>ترقوميا الثانوية للبنات</t>
  </si>
  <si>
    <t>الريان الثانوية للبنات</t>
  </si>
  <si>
    <t>خوله بنت الازور الثانوية للبنات</t>
  </si>
  <si>
    <t>فضل عابدين الثانوية للبنات</t>
  </si>
  <si>
    <t>داود العطاونه الثانوية للبنين</t>
  </si>
  <si>
    <t>الحاج مصباح ابو حنك الخاصة</t>
  </si>
  <si>
    <t>ابراهيم ابو الضبعات الثانوية للبنات</t>
  </si>
  <si>
    <t>الحاجة نظيرة ابو ارميلة للبنين</t>
  </si>
  <si>
    <t>الشرعية الثانوية للبنين</t>
  </si>
  <si>
    <t>خديجة عابدين الثانوية للبنات</t>
  </si>
  <si>
    <t>الاخوه الثانوية للبنات</t>
  </si>
  <si>
    <t>ابراهيم محمد ابراهيم عوضي</t>
  </si>
  <si>
    <t>احمد عبد المجيد محمد عوده</t>
  </si>
  <si>
    <t>احمد نظمي شكري حرباوي</t>
  </si>
  <si>
    <t>اكرام جودي امين محتسب</t>
  </si>
  <si>
    <t>اماني محمد عطا عطاونة</t>
  </si>
  <si>
    <t>اياد احمد موسى نبتيتي</t>
  </si>
  <si>
    <t>ايمان عبد المجيد محمد عوده</t>
  </si>
  <si>
    <t>ايمن موسى عمر قواسمه</t>
  </si>
  <si>
    <t>باسم محمد ابراهيم العلامي</t>
  </si>
  <si>
    <t>بيان نبيل عبد الله فطافطه</t>
  </si>
  <si>
    <t>تهاني عبدالجواد عبدالقادر مرقه</t>
  </si>
  <si>
    <t>دعاء ابراهيم احمد شاهين</t>
  </si>
  <si>
    <t>رامي وليد مصباح الحرباوي</t>
  </si>
  <si>
    <t>رائد موسى عمر القواسمة</t>
  </si>
  <si>
    <t>رنين حسين عبد القادر ابو عجميه</t>
  </si>
  <si>
    <t>رهام نعيم عثمان عطاونه</t>
  </si>
  <si>
    <t>ساره خليل عبد المجيد صلاح</t>
  </si>
  <si>
    <t>سامر عبد الرحمن علي قاضي</t>
  </si>
  <si>
    <t>سمير "محمد سالم" محمد الجعبه</t>
  </si>
  <si>
    <t>عبد الكريم محمد امين نتشه</t>
  </si>
  <si>
    <t>عبير مهدي صادق رصرص</t>
  </si>
  <si>
    <t>غدير يعقوب محمد جعبري</t>
  </si>
  <si>
    <t>فادي جعفر ادياب الجنيدي</t>
  </si>
  <si>
    <t>فادي يونس عبد الحميد ابو ساكور</t>
  </si>
  <si>
    <t>فهد شاكر علي عطاونه</t>
  </si>
  <si>
    <t>لبنى أحمد عبد المعطي الحرباوي</t>
  </si>
  <si>
    <t>لمى حاتم علي الدويك</t>
  </si>
  <si>
    <t>ليانا "محمد عزمي" محمد جعبري</t>
  </si>
  <si>
    <t>محمد فخري محمد الشلالده</t>
  </si>
  <si>
    <t>محمد مصباح محمد نوفل</t>
  </si>
  <si>
    <t>مروى مجدي سعيد حرباوي</t>
  </si>
  <si>
    <t>ميساء عبد المهدي ايوب المحتسب</t>
  </si>
  <si>
    <t>ناره نور الدين ياسين جعبري</t>
  </si>
  <si>
    <t>هبه يوسف عصفور اجريوي</t>
  </si>
  <si>
    <t>هشام محمد يوسف الدحنوس</t>
  </si>
  <si>
    <t>وفاء صلاح سعيد شبانه</t>
  </si>
  <si>
    <t>ياسمين حسين محمود تعامره</t>
  </si>
  <si>
    <t>858794779</t>
  </si>
  <si>
    <t>851796003</t>
  </si>
  <si>
    <t>854395209</t>
  </si>
  <si>
    <t>934145335</t>
  </si>
  <si>
    <t>411487325</t>
  </si>
  <si>
    <t>907608731</t>
  </si>
  <si>
    <t>944686419</t>
  </si>
  <si>
    <t>942569534</t>
  </si>
  <si>
    <t>952927507</t>
  </si>
  <si>
    <t>944698265</t>
  </si>
  <si>
    <t>993150549</t>
  </si>
  <si>
    <t>904462272</t>
  </si>
  <si>
    <t>919763631</t>
  </si>
  <si>
    <t>854633476</t>
  </si>
  <si>
    <t>850719741</t>
  </si>
  <si>
    <t>860163435</t>
  </si>
  <si>
    <t>854366705</t>
  </si>
  <si>
    <t>904893385</t>
  </si>
  <si>
    <t>907964431</t>
  </si>
  <si>
    <t>907388755</t>
  </si>
  <si>
    <t>937178010</t>
  </si>
  <si>
    <t>911501435</t>
  </si>
  <si>
    <t>912064078</t>
  </si>
  <si>
    <t>904894607</t>
  </si>
  <si>
    <t>950328930</t>
  </si>
  <si>
    <t>851368191</t>
  </si>
  <si>
    <t>850314022</t>
  </si>
  <si>
    <t>853164432</t>
  </si>
  <si>
    <t>921509410</t>
  </si>
  <si>
    <t>852019165</t>
  </si>
  <si>
    <t>943215152</t>
  </si>
  <si>
    <t>906796305</t>
  </si>
  <si>
    <t>910361567</t>
  </si>
  <si>
    <t>901028613</t>
  </si>
  <si>
    <t>949275952</t>
  </si>
  <si>
    <t>999666977</t>
  </si>
  <si>
    <t>رائد يوسف عبد الرسول حجه</t>
  </si>
  <si>
    <t>صفاء محمد وليد وحيد عياد</t>
  </si>
  <si>
    <t>اللجنة: تكنولوجيا المعلومات</t>
  </si>
  <si>
    <t>مصادقة مدير عام التربية والتعليم / الخليل</t>
  </si>
  <si>
    <t>فلسطين</t>
  </si>
  <si>
    <t>24/6/2020</t>
  </si>
  <si>
    <t>بسام طهبوب</t>
  </si>
  <si>
    <t>مجموع الساعات ورقة 1</t>
  </si>
  <si>
    <t>مجموع ساعات الورقة 2</t>
  </si>
  <si>
    <t>عدد أيام العمل</t>
  </si>
  <si>
    <t>مجموع أيام العمل</t>
  </si>
  <si>
    <t>معدل الإنتاج</t>
  </si>
  <si>
    <t>ورقة 1</t>
  </si>
  <si>
    <t>ورقة2</t>
  </si>
  <si>
    <t>ورقة3</t>
  </si>
  <si>
    <t>مجموع  دفاتر المديريات</t>
  </si>
  <si>
    <t xml:space="preserve"> دفاتر مديرية يطـــا</t>
  </si>
  <si>
    <t xml:space="preserve"> دفاتر مديرية شمال الخليل</t>
  </si>
  <si>
    <t xml:space="preserve"> دفاتر مديرية جنوب الخليل</t>
  </si>
  <si>
    <t xml:space="preserve"> دفاتر مديرية الخليل</t>
  </si>
  <si>
    <t>الفرق في عدد الدفاتر</t>
  </si>
  <si>
    <t>اجرة ساعة  الدوام الفعلي</t>
  </si>
  <si>
    <t>عدد ساعات دوام المصحح الفعلي</t>
  </si>
  <si>
    <t xml:space="preserve"> State of Palestine </t>
  </si>
  <si>
    <t xml:space="preserve">  الإدارة العامة للقياس والتقويم والامتحانات </t>
  </si>
  <si>
    <t>Directorate of General Examinations</t>
  </si>
  <si>
    <r>
      <t xml:space="preserve">مركز تصحيح </t>
    </r>
    <r>
      <rPr>
        <b/>
        <u/>
        <sz val="12"/>
        <color indexed="8"/>
        <rFont val="Arial"/>
        <family val="2"/>
      </rPr>
      <t>الخليل</t>
    </r>
  </si>
  <si>
    <t>_________</t>
  </si>
  <si>
    <t xml:space="preserve">بند 3 خامسا </t>
  </si>
  <si>
    <t xml:space="preserve">اعمال التصحيح </t>
  </si>
  <si>
    <t xml:space="preserve">اللجنة : </t>
  </si>
  <si>
    <t>عدد المصححين :</t>
  </si>
  <si>
    <t xml:space="preserve">مجموع ساعات المصححين للجنة : </t>
  </si>
  <si>
    <t xml:space="preserve">عدد الدفاتر </t>
  </si>
  <si>
    <t xml:space="preserve">اجرة الساعة للمصحح : </t>
  </si>
  <si>
    <t>شيكل/ساعة</t>
  </si>
  <si>
    <t>الاسم الرباعي</t>
  </si>
  <si>
    <t>المبحث</t>
  </si>
  <si>
    <t>عدد الساعات</t>
  </si>
  <si>
    <t>اجرة الساعة</t>
  </si>
  <si>
    <t>الاجر</t>
  </si>
  <si>
    <t xml:space="preserve">الضريبة </t>
  </si>
  <si>
    <t xml:space="preserve">المبلغ بعد الضريبة </t>
  </si>
  <si>
    <t>المواصلات</t>
  </si>
  <si>
    <t>السلفة</t>
  </si>
  <si>
    <t>الصافي للدفع</t>
  </si>
  <si>
    <t xml:space="preserve">الايبان </t>
  </si>
  <si>
    <t>النموذج لكل مبحث</t>
  </si>
  <si>
    <t>مجموع ساعات الدوام الفعلي للمديرية</t>
  </si>
  <si>
    <t>عدد المصححين الكلي</t>
  </si>
  <si>
    <t xml:space="preserve">عدد الدفاتر* ( XXXX ) *14 /عدد ساعات التصحيح (XXXX) </t>
  </si>
  <si>
    <t xml:space="preserve">عدد المصححين + رئيس اللجنة =  </t>
  </si>
  <si>
    <t xml:space="preserve">اسم رئيس اللجنة:-  </t>
  </si>
  <si>
    <t>:اسم مركز التصحيح</t>
  </si>
  <si>
    <r>
      <t>بعد الانتهاء من تعبئة النماذج وتريد تسليمها تفقد</t>
    </r>
    <r>
      <rPr>
        <b/>
        <u/>
        <sz val="18"/>
        <color indexed="10"/>
        <rFont val="Arial"/>
        <family val="2"/>
      </rPr>
      <t xml:space="preserve"> ورقة malia</t>
    </r>
    <r>
      <rPr>
        <sz val="18"/>
        <rFont val="Arial"/>
        <family val="2"/>
      </rPr>
      <t xml:space="preserve"> وهي الخلاصة التي يتم القبض عليها وأعمل على </t>
    </r>
    <r>
      <rPr>
        <b/>
        <u/>
        <sz val="18"/>
        <color indexed="10"/>
        <rFont val="Arial"/>
        <family val="2"/>
      </rPr>
      <t>إضافة السلفة</t>
    </r>
    <r>
      <rPr>
        <sz val="18"/>
        <rFont val="Arial"/>
        <family val="2"/>
      </rPr>
      <t xml:space="preserve"> لمن قبض مقابل اسمه ولمن لم يقبض سلفة ضع صفر (0)</t>
    </r>
  </si>
  <si>
    <t>مديرية التربية والتعليم شمال الخليل</t>
  </si>
  <si>
    <t xml:space="preserve">تعديل على البرنامج بما يتناسب مع وزارة المالية </t>
  </si>
  <si>
    <t>أ. وليد عطا البدوي</t>
  </si>
  <si>
    <t>عدد ساعات الدوام اليومي ( اما 7)</t>
  </si>
  <si>
    <t>عدد المصححين المديرية</t>
  </si>
  <si>
    <t>سلف مصححي امتحان الثانوية العامة لعام 2023</t>
  </si>
  <si>
    <t>نموذج العاملين في امتحان الثانوية العامة  لعام 2023</t>
  </si>
  <si>
    <t>أنا المبين اسمي ادناه ورقم هويتي أعلاه عملت في إمتحان الثانوية العامة للعام 2023  بالوظيفة المبينة حسب التكليف الذي كلفت به من قبل</t>
  </si>
  <si>
    <t>أنا المبين اسمي ادناه ورقم هويتي أعلاه عملت في إمتحان الثانوية العامة للعام 2023 بالوظيفة المبينة حسب التكليف الذي كلفت به من قبل</t>
  </si>
  <si>
    <t>نموذج العاملين في امتحان الثانوية العامة لعام 2023</t>
  </si>
  <si>
    <t>مصادقة المحاسب/المدقق</t>
  </si>
  <si>
    <t xml:space="preserve">امتحان شهادة الدراسة الثانوية العامة لعام 2023 </t>
  </si>
  <si>
    <t xml:space="preserve"> امتحان شهادة الدراسة الثانوية العامة لعام 2023</t>
  </si>
  <si>
    <t>امتحان شهادة الدراسة الثانوية العامة لعام2023</t>
  </si>
  <si>
    <t>ـ(أولاً) : أسماء المصححين الذين اعتذروا عن عملية التصحيح لعام 2023</t>
  </si>
  <si>
    <t>امتحان شهادة الدراسة الثانوية العامة لعام 2023</t>
  </si>
  <si>
    <t>في امتحان الثانوية العامة  في مركز تصحيح</t>
  </si>
  <si>
    <r>
      <t xml:space="preserve"> أجرة </t>
    </r>
    <r>
      <rPr>
        <b/>
        <sz val="16"/>
        <color indexed="10"/>
        <rFont val="Arial"/>
        <family val="2"/>
      </rPr>
      <t>اليوم</t>
    </r>
    <r>
      <rPr>
        <b/>
        <sz val="16"/>
        <rFont val="Arial"/>
        <family val="2"/>
      </rPr>
      <t>، الساعة، الوحدة (مبلغ مقطوع)</t>
    </r>
  </si>
  <si>
    <r>
      <t xml:space="preserve">أولا: العدد: أيام، </t>
    </r>
    <r>
      <rPr>
        <b/>
        <sz val="14"/>
        <color indexed="10"/>
        <rFont val="Arial"/>
        <family val="2"/>
      </rPr>
      <t>ساعات</t>
    </r>
    <r>
      <rPr>
        <b/>
        <sz val="14"/>
        <rFont val="Arial"/>
        <family val="2"/>
      </rPr>
      <t>{</t>
    </r>
  </si>
  <si>
    <t>في امتحان الثانوية العامة / في مركز تصحيح</t>
  </si>
  <si>
    <t xml:space="preserve">ـ(ثانياً) : أسماء المصححين الذين أضيفوا لعملية التصحيح لعام 2023 </t>
  </si>
  <si>
    <t>وزارة التربية والتعليم</t>
  </si>
  <si>
    <t>ـ(ثانياً) : أسماء المصححين الذين أضيفوا عن عملية التصحيح لعام 2023</t>
  </si>
  <si>
    <t>أجرة الساعة الواحدة</t>
  </si>
  <si>
    <r>
      <t xml:space="preserve"> أجرة </t>
    </r>
    <r>
      <rPr>
        <b/>
        <sz val="16"/>
        <rFont val="Arial"/>
        <family val="2"/>
      </rPr>
      <t>اليوم،</t>
    </r>
    <r>
      <rPr>
        <b/>
        <sz val="16"/>
        <color indexed="10"/>
        <rFont val="Arial"/>
        <family val="2"/>
      </rPr>
      <t xml:space="preserve"> الساعة</t>
    </r>
    <r>
      <rPr>
        <b/>
        <sz val="16"/>
        <rFont val="Arial"/>
        <family val="2"/>
      </rPr>
      <t>، الوحدة (مبلغ مقطوع)</t>
    </r>
  </si>
  <si>
    <r>
      <t xml:space="preserve">أولا: العدد: </t>
    </r>
    <r>
      <rPr>
        <b/>
        <sz val="14"/>
        <color indexed="10"/>
        <rFont val="Arial"/>
        <family val="2"/>
      </rPr>
      <t>أيام</t>
    </r>
    <r>
      <rPr>
        <b/>
        <sz val="14"/>
        <rFont val="Arial"/>
        <family val="2"/>
      </rPr>
      <t xml:space="preserve">، </t>
    </r>
    <r>
      <rPr>
        <b/>
        <sz val="14"/>
        <rFont val="Arial"/>
        <family val="2"/>
      </rPr>
      <t>ساعات{</t>
    </r>
  </si>
  <si>
    <t xml:space="preserve">عدد الايام </t>
  </si>
  <si>
    <t xml:space="preserve">امتحان شهادة الثانوية العامة 2023 </t>
  </si>
  <si>
    <t>احلام عبد السلام عبد الموجود النتشة</t>
  </si>
  <si>
    <t>مشرفة</t>
  </si>
  <si>
    <t>مكتب التربية / الخليل</t>
  </si>
  <si>
    <t>شارع المسكوبية</t>
  </si>
  <si>
    <t>باب الزاوية</t>
  </si>
  <si>
    <t>أحمد محمد أحمد الدباس</t>
  </si>
  <si>
    <t>داود العطاونة</t>
  </si>
  <si>
    <t>واد التفاح</t>
  </si>
  <si>
    <t>اريج محمد زهير محمد شفيق مسك</t>
  </si>
  <si>
    <t>بنات وداد ناصر الدين الثانوية</t>
  </si>
  <si>
    <t>الإسلامي الفلسطيني</t>
  </si>
  <si>
    <t>رأس الجورة</t>
  </si>
  <si>
    <t>اسماء سعدي سليمان ادعيس</t>
  </si>
  <si>
    <t>852859685</t>
  </si>
  <si>
    <t>ابراهيم أبو الضبعات ث</t>
  </si>
  <si>
    <t>المقاطعة</t>
  </si>
  <si>
    <t>اماني " محمد عطيه " محمد زعتري</t>
  </si>
  <si>
    <t>السيدة سارة ث</t>
  </si>
  <si>
    <t>أبو كتيلة</t>
  </si>
  <si>
    <t>ابو كتيلة</t>
  </si>
  <si>
    <t>اماني يسري يونس ناصر الدين</t>
  </si>
  <si>
    <t>الخوارزمي ث للبنات</t>
  </si>
  <si>
    <t>الإسلامي العربي</t>
  </si>
  <si>
    <t>ابن رشد</t>
  </si>
  <si>
    <t>امل اسماعيل ربيع الشرباتي</t>
  </si>
  <si>
    <t>901146670</t>
  </si>
  <si>
    <t>الشهيد عبد العزيز/ ث للبنات</t>
  </si>
  <si>
    <t>انتصار عبد الحليم رشيد الحوشيه</t>
  </si>
  <si>
    <t>900077025</t>
  </si>
  <si>
    <t>حسان بن ثابت الثانوية للبنات</t>
  </si>
  <si>
    <t>الوطني</t>
  </si>
  <si>
    <t xml:space="preserve">حلحول </t>
  </si>
  <si>
    <t>ايمان ماهر صبحي أبو شرخ</t>
  </si>
  <si>
    <t>بنات محمد علي المحتسب الثانوية</t>
  </si>
  <si>
    <t>ايمان نعيم عبد الهادي أبو غليون</t>
  </si>
  <si>
    <t>العربي</t>
  </si>
  <si>
    <t>ايمان نعيم مرسي شيخ درة</t>
  </si>
  <si>
    <t>الإسكان</t>
  </si>
  <si>
    <t>إسلام نضال محمد قاعود</t>
  </si>
  <si>
    <t>الحسين بن علي ث</t>
  </si>
  <si>
    <t>أحلام عزات ابراهيم الحليقاوي</t>
  </si>
  <si>
    <t>ضاحية الزيتون</t>
  </si>
  <si>
    <t>أنوار جهاد عز الدين عوده</t>
  </si>
  <si>
    <t>ياسر عمرو الثنوية للبنات</t>
  </si>
  <si>
    <t>بلال طعمه ذيب طرايره</t>
  </si>
  <si>
    <t>طارق بن زياد</t>
  </si>
  <si>
    <t>بيان يوسف مطاوع ترتوري</t>
  </si>
  <si>
    <t>الشهيد عبد العزيز الثانوية للبنات</t>
  </si>
  <si>
    <t>القدس</t>
  </si>
  <si>
    <t>ثروت حاتم أحمد بدر</t>
  </si>
  <si>
    <t>852020734</t>
  </si>
  <si>
    <t>جمال نعيم احمد ابو فارة</t>
  </si>
  <si>
    <t>مصباح أبو حنك ث</t>
  </si>
  <si>
    <t>جميلة عماد جودت نتشه</t>
  </si>
  <si>
    <t>999853716</t>
  </si>
  <si>
    <t>دعاء عبد الغفار عبد الرحمن الفاخوري</t>
  </si>
  <si>
    <t xml:space="preserve">واد الهرية </t>
  </si>
  <si>
    <t>روان وليد توفيق الأيوبي</t>
  </si>
  <si>
    <t>سامية محمد نمر غيث</t>
  </si>
  <si>
    <t>بنات الشهيد عبد العزيز الثانوية</t>
  </si>
  <si>
    <t>سحر سعدي سعيد أبو الحلاوه</t>
  </si>
  <si>
    <t>سمية عبد الفتاح عبد الله عصافرة</t>
  </si>
  <si>
    <t>بنات نصار العصافرة الثانوية</t>
  </si>
  <si>
    <t>صالح جبرين عطا الله جويلس</t>
  </si>
  <si>
    <t>ذكور الحسين الثانوية</t>
  </si>
  <si>
    <t>لوزة / عيصى</t>
  </si>
  <si>
    <t>صالح عبد الفتاح حسن شعراوي</t>
  </si>
  <si>
    <t>مشرف تربوي</t>
  </si>
  <si>
    <t>الشلالة</t>
  </si>
  <si>
    <t>عبد الرحيم بركات اسعد بدر</t>
  </si>
  <si>
    <t>854995024</t>
  </si>
  <si>
    <t>عدي رائد محمود عصافره</t>
  </si>
  <si>
    <t>853745610</t>
  </si>
  <si>
    <t>فاتن جهاد سعيد ابو الحلاوه</t>
  </si>
  <si>
    <t>919686535</t>
  </si>
  <si>
    <t>فايز عطا احمد ابو شكر</t>
  </si>
  <si>
    <t>خلة المغاربة</t>
  </si>
  <si>
    <t>فداء نبيل عيسى شاور</t>
  </si>
  <si>
    <t>لؤي محمد حسن شلالفة</t>
  </si>
  <si>
    <t>ذكور ترقوميا الثانوية</t>
  </si>
  <si>
    <t>ليلى حسني عمر العيسه</t>
  </si>
  <si>
    <t>محمد ابراهيم عمران طرده</t>
  </si>
  <si>
    <t>907551899</t>
  </si>
  <si>
    <t>محمد خليل عوض عوض</t>
  </si>
  <si>
    <t>949121677</t>
  </si>
  <si>
    <t>معلن</t>
  </si>
  <si>
    <t>الحسين الثانوية للبنين</t>
  </si>
  <si>
    <t>محمد صالح عبد القادر النجار</t>
  </si>
  <si>
    <t>الخليل الصناعية الثانوية</t>
  </si>
  <si>
    <t>مديحه عاصم كامل "جلال التميمي"</t>
  </si>
  <si>
    <t>علي غازي المحتسب الثانوية للبنات</t>
  </si>
  <si>
    <t>851847616</t>
  </si>
  <si>
    <t>معتصم زياد ربيع عيده</t>
  </si>
  <si>
    <t>850422858</t>
  </si>
  <si>
    <t>أبو دية الثانوية للبنين</t>
  </si>
  <si>
    <t>نمرة / الخليل</t>
  </si>
  <si>
    <t>_</t>
  </si>
  <si>
    <t>مهند سعدي أحمد عبد العزيز</t>
  </si>
  <si>
    <t>الراشدين الثانوية</t>
  </si>
  <si>
    <t>مفرق ابو الحلاوة</t>
  </si>
  <si>
    <t>مؤيد كرامة محمد أبو سنينة</t>
  </si>
  <si>
    <t>نضال سالم ابراهيم ابو سباع</t>
  </si>
  <si>
    <t>معلم / ة</t>
  </si>
  <si>
    <t>ابراهيم أبو دية</t>
  </si>
  <si>
    <t>الإسلامي</t>
  </si>
  <si>
    <t>نهى موسى عيسى ديكه</t>
  </si>
  <si>
    <t>904892882</t>
  </si>
  <si>
    <t>هنيه نعيم ديب نتشه</t>
  </si>
  <si>
    <t>850422882</t>
  </si>
  <si>
    <t>هيثم يسري محمد جعبري</t>
  </si>
  <si>
    <t>محمد علي الجعبري</t>
  </si>
  <si>
    <t>وادي القطع</t>
  </si>
  <si>
    <t>شارع الشلالة</t>
  </si>
  <si>
    <t>يسرى خليل عبد الرحمن سلامه</t>
  </si>
  <si>
    <t>الحاج فضل عابدين</t>
  </si>
  <si>
    <t xml:space="preserve"> south Hebron</t>
  </si>
  <si>
    <t>مديرية يطا</t>
  </si>
  <si>
    <t xml:space="preserve">ملاحظات هامة لقسم المالية :* تعبئة المواصلات بتاء على تسعيرة المواصلات في ملف مواصلات 2023 * طباعة كشف بقائمة الأشخاص اللذين لم يتقاضوا سلفة لكل مبحث وإرفاقه بالمعاملة بالاضافة الى ارفاق صورة عن كشوفات السلف المدفوعة.   * ترتيب المعالمة لقسم الماليةعلى التوالي  : 1- كتاب التكليف الالكتروني 2- كتاب التكليف اليدوي المختوم حي 3- الهوية 4- القسيمةابتداء من شهر 02/2023  أو كتاب التنسيب أو اثبات معلم للمدرسة الخاصة مع كتاب ايبان موقع ومختوم من البنك يكون صادر حديثا ابتداء من شهر  05/2023  </t>
  </si>
  <si>
    <t>مروان علي ابراهيم الرزيقات</t>
  </si>
  <si>
    <t>الفندقي</t>
  </si>
  <si>
    <t>الاء حسن زيدان النجار</t>
  </si>
  <si>
    <t>851366872</t>
  </si>
  <si>
    <t>بسام مشهور جابر ارزيقات</t>
  </si>
  <si>
    <t>906318431</t>
  </si>
  <si>
    <t>جهاد عبد الحليم محمد عمله</t>
  </si>
  <si>
    <t>850908187</t>
  </si>
  <si>
    <t>رائدة محمود عبد السلام فطافطة</t>
  </si>
  <si>
    <t>905128997</t>
  </si>
  <si>
    <t>رجاء "محمد صبح" موسى مسوده</t>
  </si>
  <si>
    <t>994441483</t>
  </si>
  <si>
    <t>ميرفت محمد ياسين ابوشخدم</t>
  </si>
  <si>
    <t>904573276</t>
  </si>
  <si>
    <t>نجاح عارف محمد شويكي</t>
  </si>
  <si>
    <t>902582675</t>
  </si>
  <si>
    <t>نور خليل كامل الفلاح</t>
  </si>
  <si>
    <t>918281981</t>
  </si>
  <si>
    <t>وفاء عز الدين عبد القادر السكافي</t>
  </si>
  <si>
    <t>908305600</t>
  </si>
  <si>
    <t>اللجنة:- اللغة العربية</t>
  </si>
  <si>
    <t>جيد</t>
  </si>
  <si>
    <t>متوسط</t>
  </si>
  <si>
    <t>سمية الشوابكة</t>
  </si>
  <si>
    <t>مصدق : اسم رئيس اللجنة ( سمية الشوابكة)</t>
  </si>
  <si>
    <r>
      <t>الساعة:</t>
    </r>
    <r>
      <rPr>
        <b/>
        <sz val="24"/>
        <rFont val="Arial"/>
        <family val="2"/>
      </rPr>
      <t xml:space="preserve"> 7:30 صباحا</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</si>
</sst>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0.0"/>
    <numFmt numFmtId="166" formatCode="[$-1010000]yyyy/mm/dd;@"/>
    <numFmt numFmtId="167" formatCode="0.0000"/>
    <numFmt numFmtId="168" formatCode="0.00000"/>
    <numFmt numFmtId="169" formatCode="0.000000"/>
  </numFmts>
  <fonts count="169" x14ac:knownFonts="1">
    <font>
      <sz val="10"/>
      <name val="Arial"/>
      <charset val="178"/>
    </font>
    <font>
      <b/>
      <sz val="14"/>
      <name val="Arial"/>
      <family val="2"/>
    </font>
    <font>
      <b/>
      <sz val="10"/>
      <name val="Arial"/>
      <family val="2"/>
    </font>
    <font>
      <b/>
      <sz val="12"/>
      <name val="Arial"/>
      <family val="2"/>
    </font>
    <font>
      <b/>
      <sz val="18"/>
      <name val="Arial"/>
      <family val="2"/>
    </font>
    <font>
      <b/>
      <sz val="16"/>
      <name val="Arial"/>
      <family val="2"/>
    </font>
    <font>
      <b/>
      <sz val="11"/>
      <name val="Arial"/>
      <family val="2"/>
    </font>
    <font>
      <sz val="8"/>
      <name val="Arial"/>
      <family val="2"/>
    </font>
    <font>
      <b/>
      <sz val="14"/>
      <name val="Arabic Transparent"/>
      <charset val="178"/>
    </font>
    <font>
      <b/>
      <sz val="18"/>
      <name val="Arabic Transparent"/>
      <charset val="178"/>
    </font>
    <font>
      <sz val="27"/>
      <name val="Wingdings"/>
      <charset val="2"/>
    </font>
    <font>
      <b/>
      <sz val="26"/>
      <name val="Arabic Transparent"/>
      <charset val="178"/>
    </font>
    <font>
      <b/>
      <sz val="36"/>
      <name val="Arabic Transparent"/>
      <charset val="178"/>
    </font>
    <font>
      <b/>
      <sz val="12"/>
      <name val="Arabic Transparent"/>
      <charset val="178"/>
    </font>
    <font>
      <b/>
      <sz val="28"/>
      <name val="Arabic Transparent"/>
      <charset val="178"/>
    </font>
    <font>
      <b/>
      <sz val="16"/>
      <name val="Arabic Transparent"/>
      <charset val="178"/>
    </font>
    <font>
      <sz val="14"/>
      <name val="Arial"/>
      <family val="2"/>
    </font>
    <font>
      <sz val="12"/>
      <name val="Arial"/>
      <family val="2"/>
    </font>
    <font>
      <sz val="14"/>
      <name val="Arial"/>
      <family val="2"/>
    </font>
    <font>
      <b/>
      <sz val="24"/>
      <name val="Arabic Transparent"/>
      <charset val="178"/>
    </font>
    <font>
      <sz val="14"/>
      <name val="Simplified Arabic"/>
      <family val="1"/>
    </font>
    <font>
      <sz val="16"/>
      <name val="Arial"/>
      <family val="2"/>
    </font>
    <font>
      <b/>
      <sz val="12"/>
      <name val="Simplified Arabic"/>
      <family val="1"/>
    </font>
    <font>
      <sz val="12"/>
      <name val="Simplified Arabic"/>
      <family val="1"/>
    </font>
    <font>
      <b/>
      <i/>
      <sz val="12"/>
      <name val="Simplified Arabic"/>
      <family val="1"/>
    </font>
    <font>
      <b/>
      <u val="double"/>
      <sz val="24"/>
      <name val="Arial"/>
      <family val="2"/>
    </font>
    <font>
      <b/>
      <i/>
      <sz val="14"/>
      <color indexed="12"/>
      <name val="Arial"/>
      <family val="2"/>
    </font>
    <font>
      <b/>
      <sz val="16"/>
      <color indexed="12"/>
      <name val="Arial"/>
      <family val="2"/>
    </font>
    <font>
      <b/>
      <sz val="8"/>
      <name val="Arial"/>
      <family val="2"/>
    </font>
    <font>
      <b/>
      <sz val="11"/>
      <name val="Arabic Transparent"/>
      <charset val="178"/>
    </font>
    <font>
      <b/>
      <sz val="11"/>
      <color indexed="8"/>
      <name val="Arial"/>
      <family val="2"/>
    </font>
    <font>
      <sz val="10"/>
      <color indexed="8"/>
      <name val="Arial"/>
      <family val="2"/>
    </font>
    <font>
      <b/>
      <sz val="11"/>
      <color indexed="8"/>
      <name val="Arial"/>
      <family val="2"/>
    </font>
    <font>
      <b/>
      <sz val="13"/>
      <name val="Simplified Arabic"/>
      <family val="1"/>
    </font>
    <font>
      <b/>
      <sz val="28"/>
      <name val="Arial"/>
      <family val="2"/>
    </font>
    <font>
      <sz val="10"/>
      <name val="Arial"/>
      <family val="2"/>
    </font>
    <font>
      <b/>
      <sz val="20"/>
      <name val="Arial"/>
      <family val="2"/>
    </font>
    <font>
      <b/>
      <sz val="14"/>
      <name val="Simplified Arabic"/>
      <family val="1"/>
    </font>
    <font>
      <b/>
      <sz val="13"/>
      <name val="Arial"/>
      <family val="2"/>
    </font>
    <font>
      <b/>
      <sz val="16"/>
      <name val="Simplified Arabic"/>
      <family val="1"/>
    </font>
    <font>
      <b/>
      <sz val="12"/>
      <name val="Calibri"/>
      <family val="2"/>
    </font>
    <font>
      <b/>
      <sz val="34"/>
      <name val="Arial"/>
      <family val="2"/>
    </font>
    <font>
      <b/>
      <sz val="24"/>
      <name val="Arial"/>
      <family val="2"/>
    </font>
    <font>
      <b/>
      <sz val="30"/>
      <name val="Arial"/>
      <family val="2"/>
    </font>
    <font>
      <sz val="18"/>
      <name val="Simplified Arabic"/>
      <family val="1"/>
    </font>
    <font>
      <b/>
      <sz val="18"/>
      <name val="Simplified Arabic"/>
      <family val="1"/>
    </font>
    <font>
      <b/>
      <sz val="8"/>
      <name val="Simplified Arabic"/>
      <family val="1"/>
    </font>
    <font>
      <b/>
      <sz val="20"/>
      <name val="Simplified Arabic"/>
      <family val="1"/>
    </font>
    <font>
      <sz val="20"/>
      <name val="Simplified Arabic"/>
      <family val="1"/>
    </font>
    <font>
      <b/>
      <sz val="14"/>
      <color indexed="12"/>
      <name val="Arial"/>
      <family val="2"/>
    </font>
    <font>
      <sz val="18"/>
      <name val="Arial"/>
      <family val="2"/>
    </font>
    <font>
      <sz val="20"/>
      <name val="Arial"/>
      <family val="2"/>
    </font>
    <font>
      <sz val="30"/>
      <name val="Arial"/>
      <family val="2"/>
    </font>
    <font>
      <sz val="16"/>
      <name val="Simplified Arabic"/>
      <family val="1"/>
    </font>
    <font>
      <sz val="10"/>
      <color indexed="8"/>
      <name val="Arial"/>
      <family val="2"/>
    </font>
    <font>
      <b/>
      <sz val="24"/>
      <color indexed="8"/>
      <name val="Arial"/>
      <family val="2"/>
    </font>
    <font>
      <sz val="24"/>
      <name val="Arial"/>
      <family val="2"/>
    </font>
    <font>
      <b/>
      <sz val="17"/>
      <name val="Simplified Arabic"/>
      <family val="1"/>
    </font>
    <font>
      <b/>
      <sz val="40"/>
      <name val="Arial"/>
      <family val="2"/>
    </font>
    <font>
      <b/>
      <sz val="46"/>
      <name val="Arial"/>
      <family val="2"/>
    </font>
    <font>
      <b/>
      <sz val="36"/>
      <name val="Arial"/>
      <family val="2"/>
    </font>
    <font>
      <b/>
      <sz val="52"/>
      <name val="Arial"/>
      <family val="2"/>
    </font>
    <font>
      <sz val="44"/>
      <name val="Arial"/>
      <family val="2"/>
    </font>
    <font>
      <b/>
      <sz val="44"/>
      <name val="Arial"/>
      <family val="2"/>
    </font>
    <font>
      <b/>
      <sz val="50"/>
      <name val="Arial"/>
      <family val="2"/>
    </font>
    <font>
      <sz val="36"/>
      <name val="Arial"/>
      <family val="2"/>
    </font>
    <font>
      <b/>
      <sz val="36"/>
      <name val="Simplified Arabic"/>
      <family val="1"/>
    </font>
    <font>
      <sz val="28"/>
      <name val="Arial"/>
      <family val="2"/>
    </font>
    <font>
      <b/>
      <sz val="12"/>
      <color indexed="8"/>
      <name val="Simplified Arabic"/>
      <family val="1"/>
    </font>
    <font>
      <b/>
      <sz val="9"/>
      <color indexed="81"/>
      <name val="Tahoma"/>
      <family val="2"/>
    </font>
    <font>
      <b/>
      <sz val="58"/>
      <name val="Arial"/>
      <family val="2"/>
    </font>
    <font>
      <sz val="11"/>
      <color indexed="8"/>
      <name val="Arial"/>
      <family val="2"/>
    </font>
    <font>
      <b/>
      <sz val="22"/>
      <name val="Arial"/>
      <family val="2"/>
    </font>
    <font>
      <sz val="28"/>
      <color indexed="8"/>
      <name val="Arial"/>
      <family val="2"/>
    </font>
    <font>
      <b/>
      <sz val="33"/>
      <color indexed="8"/>
      <name val="Simplified Arabic"/>
      <family val="1"/>
    </font>
    <font>
      <b/>
      <sz val="28"/>
      <color indexed="8"/>
      <name val="Times New Roman"/>
      <family val="1"/>
    </font>
    <font>
      <b/>
      <sz val="28"/>
      <color indexed="8"/>
      <name val="Arial"/>
      <family val="2"/>
    </font>
    <font>
      <b/>
      <sz val="28"/>
      <color indexed="8"/>
      <name val="Simplified Arabic"/>
      <family val="1"/>
    </font>
    <font>
      <b/>
      <sz val="50"/>
      <color indexed="8"/>
      <name val="Simplified Arabic"/>
      <family val="1"/>
    </font>
    <font>
      <b/>
      <sz val="48"/>
      <color indexed="8"/>
      <name val="Simplified Arabic"/>
      <family val="1"/>
    </font>
    <font>
      <sz val="48"/>
      <color indexed="8"/>
      <name val="Arial"/>
      <family val="2"/>
    </font>
    <font>
      <b/>
      <sz val="48"/>
      <color indexed="8"/>
      <name val="Times New Roman"/>
      <family val="1"/>
    </font>
    <font>
      <b/>
      <sz val="36"/>
      <color indexed="8"/>
      <name val="Simplified Arabic"/>
      <family val="1"/>
    </font>
    <font>
      <sz val="26"/>
      <color indexed="8"/>
      <name val="Simplified Arabic"/>
      <family val="1"/>
    </font>
    <font>
      <b/>
      <sz val="36"/>
      <color indexed="8"/>
      <name val="Arial"/>
      <family val="2"/>
    </font>
    <font>
      <b/>
      <sz val="26"/>
      <color indexed="8"/>
      <name val="Arial"/>
      <family val="2"/>
    </font>
    <font>
      <b/>
      <sz val="22"/>
      <color indexed="8"/>
      <name val="Arial"/>
      <family val="2"/>
    </font>
    <font>
      <b/>
      <sz val="48"/>
      <name val="Simplified Arabic"/>
      <family val="1"/>
    </font>
    <font>
      <b/>
      <sz val="30"/>
      <color indexed="8"/>
      <name val="Arial"/>
      <family val="2"/>
    </font>
    <font>
      <b/>
      <sz val="48"/>
      <color indexed="8"/>
      <name val="Arial"/>
      <family val="2"/>
    </font>
    <font>
      <b/>
      <sz val="48"/>
      <name val="Arial"/>
      <family val="2"/>
    </font>
    <font>
      <b/>
      <sz val="26"/>
      <name val="Arial"/>
      <family val="2"/>
    </font>
    <font>
      <b/>
      <sz val="72"/>
      <name val="Arial"/>
      <family val="2"/>
    </font>
    <font>
      <sz val="72"/>
      <name val="Arial"/>
      <family val="2"/>
    </font>
    <font>
      <sz val="11"/>
      <name val="Arial"/>
      <family val="2"/>
    </font>
    <font>
      <b/>
      <sz val="12"/>
      <color indexed="8"/>
      <name val="Arial"/>
      <family val="2"/>
    </font>
    <font>
      <b/>
      <u/>
      <sz val="12"/>
      <color indexed="8"/>
      <name val="Arial"/>
      <family val="2"/>
    </font>
    <font>
      <sz val="12"/>
      <name val="Arabic Transparent"/>
      <charset val="178"/>
    </font>
    <font>
      <sz val="12"/>
      <color indexed="8"/>
      <name val="Calibri"/>
      <family val="2"/>
    </font>
    <font>
      <sz val="11"/>
      <color indexed="8"/>
      <name val="Calibri"/>
      <family val="2"/>
    </font>
    <font>
      <sz val="11"/>
      <name val="Simplified Arabic"/>
      <family val="1"/>
    </font>
    <font>
      <sz val="10"/>
      <color indexed="8"/>
      <name val="Calibri"/>
      <family val="2"/>
    </font>
    <font>
      <sz val="10"/>
      <name val="MS Sans Serif"/>
      <family val="2"/>
    </font>
    <font>
      <sz val="11"/>
      <name val="Calibri"/>
      <family val="2"/>
    </font>
    <font>
      <sz val="12"/>
      <name val="Calibri"/>
      <family val="2"/>
    </font>
    <font>
      <b/>
      <sz val="11"/>
      <color indexed="8"/>
      <name val="Calibri"/>
      <family val="2"/>
    </font>
    <font>
      <sz val="10"/>
      <name val="Simplified Arabic"/>
      <family val="1"/>
    </font>
    <font>
      <b/>
      <sz val="35"/>
      <name val="Arial"/>
      <family val="2"/>
    </font>
    <font>
      <b/>
      <u/>
      <sz val="18"/>
      <color indexed="10"/>
      <name val="Arial"/>
      <family val="2"/>
    </font>
    <font>
      <b/>
      <sz val="16"/>
      <color indexed="10"/>
      <name val="Arial"/>
      <family val="2"/>
    </font>
    <font>
      <b/>
      <sz val="14"/>
      <color indexed="10"/>
      <name val="Arial"/>
      <family val="2"/>
    </font>
    <font>
      <sz val="14"/>
      <color indexed="8"/>
      <name val="Calibri"/>
      <family val="2"/>
    </font>
    <font>
      <sz val="11"/>
      <color theme="1"/>
      <name val="Calibri"/>
      <family val="2"/>
      <scheme val="minor"/>
    </font>
    <font>
      <sz val="14"/>
      <color theme="1"/>
      <name val="Calibri"/>
      <family val="2"/>
      <scheme val="minor"/>
    </font>
    <font>
      <sz val="14"/>
      <color indexed="8"/>
      <name val="Calibri"/>
      <family val="2"/>
      <scheme val="minor"/>
    </font>
    <font>
      <b/>
      <sz val="16"/>
      <name val="Calibri"/>
      <family val="2"/>
      <scheme val="minor"/>
    </font>
    <font>
      <sz val="16"/>
      <name val="Calibri"/>
      <family val="2"/>
      <scheme val="minor"/>
    </font>
    <font>
      <sz val="10"/>
      <color rgb="FFFF0000"/>
      <name val="Arial"/>
      <family val="2"/>
    </font>
    <font>
      <b/>
      <sz val="14"/>
      <color rgb="FFFF0000"/>
      <name val="Simplified Arabic"/>
      <family val="1"/>
    </font>
    <font>
      <sz val="14"/>
      <color rgb="FFFF0000"/>
      <name val="Calibri"/>
      <family val="2"/>
      <scheme val="minor"/>
    </font>
    <font>
      <b/>
      <u/>
      <sz val="12"/>
      <name val="Calibri"/>
      <family val="2"/>
      <scheme val="minor"/>
    </font>
    <font>
      <b/>
      <sz val="12"/>
      <name val="Calibri"/>
      <family val="2"/>
      <scheme val="minor"/>
    </font>
    <font>
      <sz val="14"/>
      <color rgb="FFFF0000"/>
      <name val="Arial"/>
      <family val="2"/>
    </font>
    <font>
      <sz val="20"/>
      <name val="Calibri"/>
      <family val="2"/>
      <scheme val="minor"/>
    </font>
    <font>
      <b/>
      <sz val="20"/>
      <name val="Calibri"/>
      <family val="2"/>
      <scheme val="minor"/>
    </font>
    <font>
      <b/>
      <sz val="14"/>
      <name val="Calibri"/>
      <family val="2"/>
      <scheme val="minor"/>
    </font>
    <font>
      <b/>
      <sz val="18"/>
      <name val="Calibri"/>
      <family val="2"/>
      <scheme val="minor"/>
    </font>
    <font>
      <b/>
      <u/>
      <sz val="14"/>
      <name val="Calibri"/>
      <family val="2"/>
      <scheme val="minor"/>
    </font>
    <font>
      <b/>
      <sz val="14"/>
      <color theme="1"/>
      <name val="Arial"/>
      <family val="2"/>
    </font>
    <font>
      <sz val="16"/>
      <color theme="1"/>
      <name val="Arial"/>
      <family val="2"/>
    </font>
    <font>
      <b/>
      <sz val="11"/>
      <color theme="1"/>
      <name val="Arial"/>
      <family val="2"/>
    </font>
    <font>
      <sz val="16"/>
      <color rgb="FF0000FF"/>
      <name val="Arial"/>
      <family val="2"/>
    </font>
    <font>
      <b/>
      <sz val="16"/>
      <color rgb="FF000000"/>
      <name val="Arial"/>
      <family val="2"/>
    </font>
    <font>
      <b/>
      <sz val="16"/>
      <color rgb="FFFF0000"/>
      <name val="Arial"/>
      <family val="2"/>
    </font>
    <font>
      <sz val="19"/>
      <name val="Calibri"/>
      <family val="2"/>
      <scheme val="minor"/>
    </font>
    <font>
      <b/>
      <sz val="40"/>
      <color theme="1"/>
      <name val="Calibri"/>
      <family val="2"/>
      <scheme val="minor"/>
    </font>
    <font>
      <sz val="22"/>
      <name val="Calibri"/>
      <family val="2"/>
      <scheme val="minor"/>
    </font>
    <font>
      <b/>
      <sz val="22"/>
      <name val="Calibri"/>
      <family val="2"/>
      <scheme val="minor"/>
    </font>
    <font>
      <b/>
      <u/>
      <sz val="18"/>
      <name val="Calibri"/>
      <family val="2"/>
      <scheme val="minor"/>
    </font>
    <font>
      <sz val="36"/>
      <color indexed="8"/>
      <name val="Calibri"/>
      <family val="2"/>
      <scheme val="minor"/>
    </font>
    <font>
      <b/>
      <sz val="14"/>
      <color rgb="FFFF0000"/>
      <name val="Arial"/>
      <family val="2"/>
    </font>
    <font>
      <sz val="16"/>
      <color rgb="FFFF0000"/>
      <name val="Arial"/>
      <family val="2"/>
    </font>
    <font>
      <b/>
      <sz val="36"/>
      <color rgb="FFFF0000"/>
      <name val="Arial"/>
      <family val="2"/>
    </font>
    <font>
      <b/>
      <sz val="36"/>
      <color rgb="FFFF0000"/>
      <name val="Simplified Arabic"/>
      <family val="1"/>
    </font>
    <font>
      <b/>
      <sz val="48"/>
      <color indexed="8"/>
      <name val="Calibri"/>
      <family val="2"/>
      <scheme val="minor"/>
    </font>
    <font>
      <b/>
      <sz val="36"/>
      <color indexed="8"/>
      <name val="Calibri"/>
      <family val="2"/>
      <scheme val="minor"/>
    </font>
    <font>
      <b/>
      <sz val="48"/>
      <color theme="1"/>
      <name val="Calibri"/>
      <family val="2"/>
      <scheme val="minor"/>
    </font>
    <font>
      <b/>
      <sz val="36"/>
      <color theme="1"/>
      <name val="Calibri"/>
      <family val="2"/>
      <scheme val="minor"/>
    </font>
    <font>
      <b/>
      <sz val="36"/>
      <color theme="1"/>
      <name val="Simplified Arabic"/>
      <family val="1"/>
    </font>
    <font>
      <b/>
      <sz val="22"/>
      <color theme="1"/>
      <name val="Arial"/>
      <family val="2"/>
    </font>
    <font>
      <b/>
      <sz val="36"/>
      <color theme="1"/>
      <name val="Arial"/>
      <family val="2"/>
    </font>
    <font>
      <sz val="36"/>
      <color rgb="FFFF0000"/>
      <name val="Arial"/>
      <family val="2"/>
    </font>
    <font>
      <sz val="36"/>
      <color rgb="FFFF0000"/>
      <name val="Calibri"/>
      <family val="2"/>
      <scheme val="minor"/>
    </font>
    <font>
      <b/>
      <sz val="36"/>
      <color theme="0"/>
      <name val="Arial"/>
      <family val="2"/>
    </font>
    <font>
      <b/>
      <sz val="36"/>
      <color theme="0"/>
      <name val="Simplified Arabic"/>
      <family val="1"/>
    </font>
    <font>
      <b/>
      <sz val="24"/>
      <color theme="0"/>
      <name val="Arial"/>
      <family val="2"/>
    </font>
    <font>
      <b/>
      <sz val="24"/>
      <name val="Calibri"/>
      <family val="2"/>
      <scheme val="minor"/>
    </font>
    <font>
      <b/>
      <sz val="17"/>
      <name val="Calibri"/>
      <family val="2"/>
      <scheme val="minor"/>
    </font>
    <font>
      <sz val="22"/>
      <color theme="3" tint="-0.249977111117893"/>
      <name val="Simplified Arabic"/>
      <family val="1"/>
    </font>
    <font>
      <b/>
      <sz val="14"/>
      <color theme="1"/>
      <name val="Simplified Arabic"/>
      <family val="1"/>
    </font>
    <font>
      <b/>
      <u/>
      <sz val="20"/>
      <name val="Calibri"/>
      <family val="2"/>
      <scheme val="minor"/>
    </font>
    <font>
      <sz val="24"/>
      <name val="Calibri"/>
      <family val="2"/>
      <scheme val="minor"/>
    </font>
    <font>
      <b/>
      <u/>
      <sz val="18"/>
      <color theme="1"/>
      <name val="Calibri"/>
      <family val="2"/>
      <scheme val="minor"/>
    </font>
    <font>
      <b/>
      <sz val="20"/>
      <color theme="3" tint="-0.499984740745262"/>
      <name val="Arial"/>
      <family val="2"/>
    </font>
    <font>
      <b/>
      <i/>
      <sz val="16"/>
      <color rgb="FFFF0000"/>
      <name val="Arial"/>
      <family val="2"/>
    </font>
    <font>
      <b/>
      <sz val="30"/>
      <color rgb="FFFF0000"/>
      <name val="Arial"/>
      <family val="2"/>
    </font>
    <font>
      <b/>
      <sz val="18"/>
      <color rgb="FFFF0000"/>
      <name val="Calibri"/>
      <family val="2"/>
      <scheme val="minor"/>
    </font>
    <font>
      <b/>
      <u/>
      <sz val="16"/>
      <name val="Calibri"/>
      <family val="2"/>
      <scheme val="minor"/>
    </font>
    <font>
      <sz val="20"/>
      <color rgb="FFFF0000"/>
      <name val="Simplified Arabic"/>
      <family val="1"/>
    </font>
  </fonts>
  <fills count="23">
    <fill>
      <patternFill patternType="none"/>
    </fill>
    <fill>
      <patternFill patternType="gray125"/>
    </fill>
    <fill>
      <patternFill patternType="solid">
        <fgColor indexed="13"/>
        <bgColor indexed="64"/>
      </patternFill>
    </fill>
    <fill>
      <patternFill patternType="solid">
        <fgColor indexed="31"/>
        <bgColor indexed="64"/>
      </patternFill>
    </fill>
    <fill>
      <patternFill patternType="solid">
        <fgColor indexed="44"/>
        <bgColor indexed="64"/>
      </patternFill>
    </fill>
    <fill>
      <patternFill patternType="solid">
        <fgColor indexed="51"/>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rgb="FFFFC000"/>
        <bgColor indexed="64"/>
      </patternFill>
    </fill>
  </fills>
  <borders count="191">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right/>
      <top/>
      <bottom style="thick">
        <color indexed="64"/>
      </bottom>
      <diagonal/>
    </border>
    <border>
      <left/>
      <right/>
      <top/>
      <bottom style="hair">
        <color indexed="64"/>
      </bottom>
      <diagonal/>
    </border>
    <border>
      <left style="thick">
        <color indexed="64"/>
      </left>
      <right style="thin">
        <color indexed="64"/>
      </right>
      <top style="thin">
        <color indexed="64"/>
      </top>
      <bottom style="medium">
        <color indexed="64"/>
      </bottom>
      <diagonal/>
    </border>
    <border>
      <left style="thick">
        <color indexed="64"/>
      </left>
      <right style="thin">
        <color indexed="64"/>
      </right>
      <top style="medium">
        <color indexed="64"/>
      </top>
      <bottom style="thin">
        <color indexed="64"/>
      </bottom>
      <diagonal/>
    </border>
    <border>
      <left style="thin">
        <color indexed="64"/>
      </left>
      <right style="medium">
        <color indexed="64"/>
      </right>
      <top style="thick">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right/>
      <top/>
      <bottom style="dotted">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top/>
      <bottom style="dashed">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style="thick">
        <color indexed="64"/>
      </top>
      <bottom/>
      <diagonal/>
    </border>
    <border>
      <left style="thin">
        <color indexed="64"/>
      </left>
      <right style="thin">
        <color indexed="64"/>
      </right>
      <top/>
      <bottom/>
      <diagonal/>
    </border>
    <border>
      <left style="thin">
        <color indexed="64"/>
      </left>
      <right/>
      <top style="thin">
        <color indexed="64"/>
      </top>
      <bottom style="thick">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style="medium">
        <color indexed="64"/>
      </left>
      <right/>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n">
        <color indexed="64"/>
      </left>
      <right style="thick">
        <color indexed="64"/>
      </right>
      <top style="thin">
        <color indexed="64"/>
      </top>
      <bottom style="thin">
        <color indexed="64"/>
      </bottom>
      <diagonal/>
    </border>
    <border>
      <left style="medium">
        <color indexed="64"/>
      </left>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right/>
      <top style="thick">
        <color indexed="64"/>
      </top>
      <bottom style="dotted">
        <color indexed="64"/>
      </bottom>
      <diagonal/>
    </border>
    <border>
      <left/>
      <right/>
      <top style="thick">
        <color indexed="64"/>
      </top>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ck">
        <color indexed="64"/>
      </left>
      <right style="thin">
        <color indexed="64"/>
      </right>
      <top style="thin">
        <color indexed="64"/>
      </top>
      <bottom/>
      <diagonal/>
    </border>
    <border>
      <left style="thick">
        <color indexed="64"/>
      </left>
      <right style="medium">
        <color indexed="64"/>
      </right>
      <top style="medium">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bottom style="thin">
        <color indexed="64"/>
      </bottom>
      <diagonal/>
    </border>
    <border diagonalUp="1" diagonalDown="1">
      <left style="thin">
        <color indexed="64"/>
      </left>
      <right style="thin">
        <color indexed="64"/>
      </right>
      <top style="thin">
        <color indexed="64"/>
      </top>
      <bottom style="thin">
        <color indexed="64"/>
      </bottom>
      <diagonal style="thin">
        <color indexed="64"/>
      </diagonal>
    </border>
    <border>
      <left style="medium">
        <color indexed="64"/>
      </left>
      <right/>
      <top/>
      <bottom/>
      <diagonal/>
    </border>
    <border>
      <left/>
      <right style="medium">
        <color indexed="64"/>
      </right>
      <top/>
      <bottom/>
      <diagonal/>
    </border>
    <border>
      <left style="thick">
        <color indexed="64"/>
      </left>
      <right style="thin">
        <color indexed="64"/>
      </right>
      <top style="thick">
        <color indexed="64"/>
      </top>
      <bottom/>
      <diagonal/>
    </border>
    <border>
      <left style="double">
        <color indexed="64"/>
      </left>
      <right style="double">
        <color indexed="64"/>
      </right>
      <top/>
      <bottom/>
      <diagonal/>
    </border>
    <border>
      <left style="thin">
        <color indexed="64"/>
      </left>
      <right style="thick">
        <color indexed="64"/>
      </right>
      <top/>
      <bottom/>
      <diagonal/>
    </border>
    <border>
      <left/>
      <right/>
      <top/>
      <bottom style="mediumDashDotDot">
        <color indexed="64"/>
      </bottom>
      <diagonal/>
    </border>
    <border>
      <left/>
      <right style="thin">
        <color indexed="64"/>
      </right>
      <top/>
      <bottom style="thin">
        <color indexed="64"/>
      </bottom>
      <diagonal/>
    </border>
    <border>
      <left style="double">
        <color indexed="64"/>
      </left>
      <right style="double">
        <color indexed="64"/>
      </right>
      <top/>
      <bottom style="double">
        <color indexed="64"/>
      </bottom>
      <diagonal/>
    </border>
    <border>
      <left style="medium">
        <color indexed="64"/>
      </left>
      <right style="thick">
        <color indexed="64"/>
      </right>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diagonalUp="1" diagonalDown="1">
      <left style="thin">
        <color indexed="64"/>
      </left>
      <right style="thin">
        <color indexed="64"/>
      </right>
      <top style="thin">
        <color indexed="64"/>
      </top>
      <bottom style="medium">
        <color indexed="64"/>
      </bottom>
      <diagonal style="thin">
        <color indexed="64"/>
      </diagonal>
    </border>
    <border>
      <left/>
      <right/>
      <top style="mediumDashDotDot">
        <color indexed="64"/>
      </top>
      <bottom/>
      <diagonal/>
    </border>
    <border>
      <left/>
      <right style="thin">
        <color indexed="64"/>
      </right>
      <top style="thin">
        <color indexed="64"/>
      </top>
      <bottom/>
      <diagonal/>
    </border>
    <border diagonalUp="1" diagonalDown="1">
      <left/>
      <right style="thin">
        <color indexed="64"/>
      </right>
      <top style="thin">
        <color indexed="64"/>
      </top>
      <bottom style="thin">
        <color indexed="64"/>
      </bottom>
      <diagonal style="thin">
        <color indexed="64"/>
      </diagonal>
    </border>
    <border>
      <left/>
      <right/>
      <top/>
      <bottom style="mediumDashDot">
        <color indexed="64"/>
      </bottom>
      <diagonal/>
    </border>
    <border>
      <left/>
      <right/>
      <top/>
      <bottom style="dashDotDot">
        <color indexed="64"/>
      </bottom>
      <diagonal/>
    </border>
    <border>
      <left style="medium">
        <color indexed="64"/>
      </left>
      <right/>
      <top style="medium">
        <color indexed="64"/>
      </top>
      <bottom style="medium">
        <color indexed="64"/>
      </bottom>
      <diagonal/>
    </border>
    <border>
      <left style="double">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medium">
        <color indexed="64"/>
      </left>
      <right/>
      <top style="medium">
        <color indexed="64"/>
      </top>
      <bottom/>
      <diagonal/>
    </border>
    <border>
      <left style="double">
        <color indexed="64"/>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right style="thin">
        <color indexed="64"/>
      </right>
      <top style="thin">
        <color indexed="64"/>
      </top>
      <bottom style="double">
        <color indexed="64"/>
      </bottom>
      <diagonal/>
    </border>
    <border>
      <left/>
      <right style="medium">
        <color indexed="64"/>
      </right>
      <top/>
      <bottom style="medium">
        <color indexed="64"/>
      </bottom>
      <diagonal/>
    </border>
    <border>
      <left/>
      <right style="medium">
        <color indexed="64"/>
      </right>
      <top style="thin">
        <color indexed="64"/>
      </top>
      <bottom style="medium">
        <color indexed="64"/>
      </bottom>
      <diagonal/>
    </border>
    <border>
      <left/>
      <right style="thin">
        <color indexed="64"/>
      </right>
      <top/>
      <bottom/>
      <diagonal/>
    </border>
    <border>
      <left/>
      <right/>
      <top style="hair">
        <color indexed="64"/>
      </top>
      <bottom/>
      <diagonal/>
    </border>
    <border>
      <left style="thick">
        <color indexed="64"/>
      </left>
      <right/>
      <top style="medium">
        <color indexed="64"/>
      </top>
      <bottom/>
      <diagonal/>
    </border>
    <border>
      <left style="medium">
        <color indexed="64"/>
      </left>
      <right style="thin">
        <color indexed="64"/>
      </right>
      <top style="medium">
        <color indexed="64"/>
      </top>
      <bottom/>
      <diagonal/>
    </border>
    <border diagonalUp="1" diagonalDown="1">
      <left style="medium">
        <color indexed="64"/>
      </left>
      <right style="thin">
        <color indexed="64"/>
      </right>
      <top style="thick">
        <color indexed="64"/>
      </top>
      <bottom style="thin">
        <color indexed="64"/>
      </bottom>
      <diagonal style="thin">
        <color indexed="64"/>
      </diagonal>
    </border>
    <border diagonalUp="1" diagonalDown="1">
      <left style="thin">
        <color indexed="64"/>
      </left>
      <right style="thin">
        <color indexed="64"/>
      </right>
      <top style="thick">
        <color indexed="64"/>
      </top>
      <bottom style="thin">
        <color indexed="64"/>
      </bottom>
      <diagonal style="thin">
        <color indexed="64"/>
      </diagonal>
    </border>
    <border diagonalUp="1" diagonalDown="1">
      <left style="thin">
        <color indexed="64"/>
      </left>
      <right style="medium">
        <color indexed="64"/>
      </right>
      <top style="thick">
        <color indexed="64"/>
      </top>
      <bottom style="thin">
        <color indexed="64"/>
      </bottom>
      <diagonal style="thin">
        <color indexed="64"/>
      </diagonal>
    </border>
    <border diagonalUp="1" diagonalDown="1">
      <left style="thin">
        <color indexed="64"/>
      </left>
      <right style="thin">
        <color indexed="64"/>
      </right>
      <top style="thick">
        <color indexed="64"/>
      </top>
      <bottom style="thick">
        <color indexed="64"/>
      </bottom>
      <diagonal style="thin">
        <color indexed="64"/>
      </diagonal>
    </border>
    <border>
      <left style="thin">
        <color indexed="64"/>
      </left>
      <right style="thin">
        <color indexed="64"/>
      </right>
      <top style="thick">
        <color indexed="64"/>
      </top>
      <bottom style="thick">
        <color indexed="64"/>
      </bottom>
      <diagonal/>
    </border>
    <border>
      <left style="medium">
        <color indexed="64"/>
      </left>
      <right style="thin">
        <color indexed="64"/>
      </right>
      <top style="thin">
        <color indexed="64"/>
      </top>
      <bottom style="thick">
        <color indexed="64"/>
      </bottom>
      <diagonal/>
    </border>
    <border>
      <left style="medium">
        <color indexed="64"/>
      </left>
      <right style="thin">
        <color indexed="64"/>
      </right>
      <top style="thick">
        <color indexed="64"/>
      </top>
      <bottom style="thick">
        <color indexed="64"/>
      </bottom>
      <diagonal/>
    </border>
    <border>
      <left/>
      <right/>
      <top/>
      <bottom style="slantDashDot">
        <color indexed="64"/>
      </bottom>
      <diagonal/>
    </border>
    <border>
      <left/>
      <right style="medium">
        <color indexed="64"/>
      </right>
      <top style="medium">
        <color indexed="64"/>
      </top>
      <bottom style="medium">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double">
        <color indexed="64"/>
      </left>
      <right style="double">
        <color indexed="64"/>
      </right>
      <top style="double">
        <color indexed="64"/>
      </top>
      <bottom/>
      <diagonal/>
    </border>
    <border>
      <left style="medium">
        <color indexed="64"/>
      </left>
      <right style="thin">
        <color indexed="64"/>
      </right>
      <top style="thick">
        <color indexed="64"/>
      </top>
      <bottom style="thin">
        <color indexed="64"/>
      </bottom>
      <diagonal/>
    </border>
    <border>
      <left style="medium">
        <color indexed="64"/>
      </left>
      <right style="medium">
        <color indexed="64"/>
      </right>
      <top/>
      <bottom style="medium">
        <color indexed="64"/>
      </bottom>
      <diagonal/>
    </border>
    <border>
      <left style="thin">
        <color indexed="64"/>
      </left>
      <right style="medium">
        <color indexed="64"/>
      </right>
      <top style="thick">
        <color indexed="64"/>
      </top>
      <bottom/>
      <diagonal/>
    </border>
    <border>
      <left style="thick">
        <color indexed="64"/>
      </left>
      <right/>
      <top/>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diagonalUp="1" diagonalDown="1">
      <left style="thin">
        <color indexed="64"/>
      </left>
      <right style="thin">
        <color indexed="64"/>
      </right>
      <top/>
      <bottom style="thick">
        <color indexed="64"/>
      </bottom>
      <diagonal style="thin">
        <color indexed="64"/>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medium">
        <color indexed="64"/>
      </top>
      <bottom style="medium">
        <color indexed="64"/>
      </bottom>
      <diagonal/>
    </border>
    <border>
      <left/>
      <right/>
      <top style="thin">
        <color indexed="64"/>
      </top>
      <bottom style="hair">
        <color indexed="64"/>
      </bottom>
      <diagonal/>
    </border>
    <border diagonalUp="1" diagonalDown="1">
      <left style="thin">
        <color indexed="64"/>
      </left>
      <right/>
      <top style="thick">
        <color indexed="64"/>
      </top>
      <bottom style="thin">
        <color indexed="64"/>
      </bottom>
      <diagonal style="thin">
        <color indexed="64"/>
      </diagonal>
    </border>
    <border diagonalUp="1" diagonalDown="1">
      <left/>
      <right style="thin">
        <color indexed="64"/>
      </right>
      <top style="thick">
        <color indexed="64"/>
      </top>
      <bottom style="thin">
        <color indexed="64"/>
      </bottom>
      <diagonal style="thin">
        <color indexed="64"/>
      </diagonal>
    </border>
    <border>
      <left style="double">
        <color indexed="64"/>
      </left>
      <right style="thin">
        <color indexed="64"/>
      </right>
      <top/>
      <bottom style="double">
        <color indexed="64"/>
      </bottom>
      <diagonal/>
    </border>
    <border>
      <left/>
      <right style="double">
        <color indexed="64"/>
      </right>
      <top style="thin">
        <color indexed="64"/>
      </top>
      <bottom/>
      <diagonal/>
    </border>
    <border>
      <left style="thin">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style="double">
        <color indexed="64"/>
      </right>
      <top/>
      <bottom style="thin">
        <color indexed="64"/>
      </bottom>
      <diagonal/>
    </border>
    <border>
      <left style="double">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diagonal/>
    </border>
    <border>
      <left/>
      <right style="double">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thin">
        <color indexed="64"/>
      </left>
      <right style="medium">
        <color indexed="64"/>
      </right>
      <top/>
      <bottom/>
      <diagonal/>
    </border>
    <border>
      <left/>
      <right style="thin">
        <color indexed="64"/>
      </right>
      <top/>
      <bottom style="thick">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thick">
        <color indexed="64"/>
      </left>
      <right/>
      <top style="thick">
        <color indexed="64"/>
      </top>
      <bottom/>
      <diagonal/>
    </border>
    <border>
      <left/>
      <right style="thin">
        <color indexed="64"/>
      </right>
      <top style="thick">
        <color indexed="64"/>
      </top>
      <bottom/>
      <diagonal/>
    </border>
    <border>
      <left style="thick">
        <color indexed="64"/>
      </left>
      <right/>
      <top/>
      <bottom style="thin">
        <color indexed="64"/>
      </bottom>
      <diagonal/>
    </border>
    <border>
      <left style="thin">
        <color indexed="64"/>
      </left>
      <right/>
      <top style="thick">
        <color indexed="64"/>
      </top>
      <bottom/>
      <diagonal/>
    </border>
    <border>
      <left/>
      <right style="thick">
        <color indexed="64"/>
      </right>
      <top style="thick">
        <color indexed="64"/>
      </top>
      <bottom/>
      <diagonal/>
    </border>
    <border>
      <left/>
      <right style="thick">
        <color indexed="64"/>
      </right>
      <top/>
      <bottom/>
      <diagonal/>
    </border>
    <border>
      <left/>
      <right style="thick">
        <color indexed="64"/>
      </right>
      <top style="medium">
        <color indexed="64"/>
      </top>
      <bottom style="thin">
        <color indexed="64"/>
      </bottom>
      <diagonal/>
    </border>
    <border>
      <left/>
      <right style="thick">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style="thick">
        <color indexed="64"/>
      </right>
      <top style="thick">
        <color indexed="64"/>
      </top>
      <bottom/>
      <diagonal/>
    </border>
    <border>
      <left style="medium">
        <color indexed="64"/>
      </left>
      <right style="thick">
        <color indexed="64"/>
      </right>
      <top/>
      <bottom/>
      <diagonal/>
    </border>
    <border>
      <left style="thick">
        <color indexed="64"/>
      </left>
      <right style="medium">
        <color indexed="64"/>
      </right>
      <top style="thick">
        <color indexed="64"/>
      </top>
      <bottom/>
      <diagonal/>
    </border>
    <border>
      <left style="thick">
        <color indexed="64"/>
      </left>
      <right style="medium">
        <color indexed="64"/>
      </right>
      <top/>
      <bottom style="medium">
        <color indexed="64"/>
      </bottom>
      <diagonal/>
    </border>
    <border>
      <left style="medium">
        <color indexed="64"/>
      </left>
      <right/>
      <top style="thick">
        <color indexed="64"/>
      </top>
      <bottom style="medium">
        <color indexed="64"/>
      </bottom>
      <diagonal/>
    </border>
    <border>
      <left/>
      <right style="medium">
        <color indexed="64"/>
      </right>
      <top style="thick">
        <color indexed="64"/>
      </top>
      <bottom style="medium">
        <color indexed="64"/>
      </bottom>
      <diagonal/>
    </border>
    <border>
      <left style="medium">
        <color indexed="64"/>
      </left>
      <right style="medium">
        <color indexed="64"/>
      </right>
      <top style="thick">
        <color indexed="64"/>
      </top>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right style="thick">
        <color indexed="64"/>
      </right>
      <top style="thick">
        <color indexed="64"/>
      </top>
      <bottom style="medium">
        <color indexed="64"/>
      </bottom>
      <diagonal/>
    </border>
    <border>
      <left/>
      <right/>
      <top style="hair">
        <color indexed="64"/>
      </top>
      <bottom style="hair">
        <color indexed="64"/>
      </bottom>
      <diagonal/>
    </border>
    <border>
      <left style="thin">
        <color indexed="64"/>
      </left>
      <right/>
      <top style="thick">
        <color indexed="64"/>
      </top>
      <bottom style="medium">
        <color indexed="64"/>
      </bottom>
      <diagonal/>
    </border>
    <border>
      <left/>
      <right style="thin">
        <color indexed="64"/>
      </right>
      <top style="thick">
        <color indexed="64"/>
      </top>
      <bottom style="medium">
        <color indexed="64"/>
      </bottom>
      <diagonal/>
    </border>
    <border>
      <left/>
      <right/>
      <top style="medium">
        <color indexed="64"/>
      </top>
      <bottom style="hair">
        <color indexed="64"/>
      </bottom>
      <diagonal/>
    </border>
    <border>
      <left style="thin">
        <color indexed="64"/>
      </left>
      <right style="thin">
        <color indexed="64"/>
      </right>
      <top/>
      <bottom style="medium">
        <color indexed="64"/>
      </bottom>
      <diagonal/>
    </border>
    <border>
      <left/>
      <right/>
      <top style="thin">
        <color indexed="64"/>
      </top>
      <bottom style="dashed">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style="medium">
        <color indexed="64"/>
      </top>
      <bottom style="dotted">
        <color indexed="64"/>
      </bottom>
      <diagonal/>
    </border>
  </borders>
  <cellStyleXfs count="17">
    <xf numFmtId="0" fontId="0" fillId="0" borderId="0"/>
    <xf numFmtId="43" fontId="35" fillId="0" borderId="0" applyFont="0" applyFill="0" applyBorder="0" applyAlignment="0" applyProtection="0"/>
    <xf numFmtId="0" fontId="54" fillId="0" borderId="0"/>
    <xf numFmtId="0" fontId="102" fillId="0" borderId="0"/>
    <xf numFmtId="0" fontId="35" fillId="0" borderId="0"/>
    <xf numFmtId="0" fontId="35" fillId="0" borderId="0"/>
    <xf numFmtId="0" fontId="35" fillId="0" borderId="0"/>
    <xf numFmtId="0" fontId="31" fillId="0" borderId="0"/>
    <xf numFmtId="0" fontId="31" fillId="0" borderId="0"/>
    <xf numFmtId="0" fontId="31" fillId="0" borderId="0"/>
    <xf numFmtId="0" fontId="31" fillId="0" borderId="0"/>
    <xf numFmtId="0" fontId="31" fillId="0" borderId="0"/>
    <xf numFmtId="0" fontId="71" fillId="0" borderId="0"/>
    <xf numFmtId="0" fontId="31" fillId="0" borderId="0"/>
    <xf numFmtId="0" fontId="31" fillId="0" borderId="0"/>
    <xf numFmtId="0" fontId="112" fillId="0" borderId="0"/>
    <xf numFmtId="0" fontId="31" fillId="0" borderId="0"/>
  </cellStyleXfs>
  <cellXfs count="1575">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xf>
    <xf numFmtId="0" fontId="1" fillId="0" borderId="2" xfId="0" applyFont="1" applyBorder="1" applyAlignment="1">
      <alignment horizontal="center" vertical="center" textRotation="90"/>
    </xf>
    <xf numFmtId="0" fontId="1" fillId="0" borderId="3" xfId="0" applyFont="1" applyBorder="1" applyAlignment="1">
      <alignment horizontal="center" vertical="center" textRotation="90"/>
    </xf>
    <xf numFmtId="0" fontId="1" fillId="0" borderId="4" xfId="0" applyFont="1" applyBorder="1" applyAlignment="1">
      <alignment horizontal="center" vertical="top" wrapText="1" shrinkToFit="1"/>
    </xf>
    <xf numFmtId="0" fontId="1" fillId="0" borderId="5" xfId="0" applyFont="1" applyBorder="1" applyAlignment="1">
      <alignment horizontal="center" shrinkToFit="1"/>
    </xf>
    <xf numFmtId="0" fontId="1" fillId="0" borderId="6" xfId="0" applyFont="1" applyBorder="1" applyAlignment="1">
      <alignment horizontal="center" vertical="center" wrapText="1" shrinkToFit="1"/>
    </xf>
    <xf numFmtId="0" fontId="1" fillId="0" borderId="6" xfId="0" applyFont="1" applyBorder="1" applyAlignment="1">
      <alignment horizontal="center" vertical="center"/>
    </xf>
    <xf numFmtId="0" fontId="1" fillId="0" borderId="7" xfId="0" applyFont="1" applyBorder="1" applyAlignment="1">
      <alignment horizontal="center" vertical="center" wrapText="1" shrinkToFit="1"/>
    </xf>
    <xf numFmtId="0" fontId="1" fillId="0" borderId="7" xfId="0" applyFont="1" applyBorder="1" applyAlignment="1">
      <alignment horizontal="center" vertical="center"/>
    </xf>
    <xf numFmtId="0" fontId="3" fillId="0" borderId="0" xfId="0" applyFont="1" applyAlignment="1">
      <alignment horizontal="center" vertical="center"/>
    </xf>
    <xf numFmtId="0" fontId="1" fillId="0" borderId="0" xfId="0" applyFont="1" applyAlignment="1">
      <alignment horizontal="center" vertical="center" shrinkToFit="1"/>
    </xf>
    <xf numFmtId="0" fontId="1" fillId="0" borderId="8" xfId="0" applyFont="1" applyBorder="1" applyAlignment="1">
      <alignment vertical="center"/>
    </xf>
    <xf numFmtId="14" fontId="2" fillId="0" borderId="0" xfId="0" applyNumberFormat="1" applyFont="1" applyAlignment="1">
      <alignment vertical="center"/>
    </xf>
    <xf numFmtId="0" fontId="2" fillId="0" borderId="0" xfId="0" applyFont="1" applyAlignment="1">
      <alignment vertical="center"/>
    </xf>
    <xf numFmtId="0" fontId="3" fillId="0" borderId="9" xfId="0" applyFont="1" applyBorder="1" applyAlignment="1">
      <alignment horizontal="center" vertical="center"/>
    </xf>
    <xf numFmtId="0" fontId="3" fillId="0" borderId="3"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3" fillId="0" borderId="0" xfId="0" applyFont="1" applyAlignment="1">
      <alignment horizontal="center" vertical="center" shrinkToFit="1"/>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16" xfId="0" applyFont="1" applyBorder="1" applyAlignment="1">
      <alignment horizontal="center" vertical="center"/>
    </xf>
    <xf numFmtId="0" fontId="1" fillId="0" borderId="17" xfId="0" applyFont="1" applyBorder="1" applyAlignment="1">
      <alignment horizontal="center" vertical="center"/>
    </xf>
    <xf numFmtId="0" fontId="0" fillId="0" borderId="13" xfId="0" applyBorder="1" applyAlignment="1">
      <alignment horizontal="center" vertical="center"/>
    </xf>
    <xf numFmtId="0" fontId="0" fillId="0" borderId="18" xfId="0" applyBorder="1" applyAlignment="1">
      <alignment horizontal="center" vertical="center"/>
    </xf>
    <xf numFmtId="0" fontId="0" fillId="0" borderId="3" xfId="0" applyBorder="1" applyAlignment="1">
      <alignment horizontal="center" vertical="center"/>
    </xf>
    <xf numFmtId="0" fontId="3" fillId="0" borderId="19" xfId="0" applyFont="1" applyBorder="1" applyAlignment="1">
      <alignment horizontal="center" vertical="center"/>
    </xf>
    <xf numFmtId="0" fontId="3" fillId="0" borderId="20" xfId="0" applyFont="1" applyBorder="1" applyAlignment="1">
      <alignment horizontal="center" vertical="center" wrapText="1"/>
    </xf>
    <xf numFmtId="0" fontId="3" fillId="0" borderId="20" xfId="0" applyFont="1" applyBorder="1" applyAlignment="1">
      <alignment horizontal="center" vertical="center"/>
    </xf>
    <xf numFmtId="0" fontId="3" fillId="0" borderId="21" xfId="0" applyFont="1" applyBorder="1" applyAlignment="1">
      <alignment vertical="center"/>
    </xf>
    <xf numFmtId="0" fontId="0" fillId="0" borderId="22" xfId="0" applyBorder="1" applyAlignment="1">
      <alignment horizontal="center" vertical="center"/>
    </xf>
    <xf numFmtId="0" fontId="0" fillId="0" borderId="23" xfId="0" applyBorder="1" applyAlignment="1">
      <alignment horizontal="center" vertical="center"/>
    </xf>
    <xf numFmtId="0" fontId="3" fillId="0" borderId="3" xfId="0" applyFont="1" applyBorder="1" applyAlignment="1">
      <alignment vertical="center"/>
    </xf>
    <xf numFmtId="0" fontId="0" fillId="0" borderId="24" xfId="0" applyBorder="1" applyAlignment="1">
      <alignment horizontal="center" vertical="center"/>
    </xf>
    <xf numFmtId="0" fontId="3" fillId="0" borderId="2" xfId="0" applyFont="1" applyBorder="1" applyAlignment="1">
      <alignment horizontal="center" vertical="center"/>
    </xf>
    <xf numFmtId="0" fontId="3" fillId="0" borderId="21" xfId="0" applyFont="1" applyBorder="1" applyAlignment="1">
      <alignment vertical="center" shrinkToFit="1"/>
    </xf>
    <xf numFmtId="0" fontId="0" fillId="0" borderId="0" xfId="0" applyAlignment="1">
      <alignment vertical="center" wrapText="1"/>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0" fillId="0" borderId="0" xfId="0" applyAlignment="1">
      <alignment horizontal="center" vertical="center" shrinkToFit="1"/>
    </xf>
    <xf numFmtId="0" fontId="6" fillId="0" borderId="0" xfId="0" applyFont="1" applyAlignment="1">
      <alignment horizontal="center" vertical="center" shrinkToFit="1"/>
    </xf>
    <xf numFmtId="0" fontId="3" fillId="0" borderId="25" xfId="0" applyFont="1" applyBorder="1" applyAlignment="1">
      <alignment horizontal="center" vertical="center" shrinkToFit="1"/>
    </xf>
    <xf numFmtId="0" fontId="0" fillId="0" borderId="26" xfId="0" applyBorder="1" applyAlignment="1">
      <alignment horizontal="center" vertical="center" shrinkToFit="1"/>
    </xf>
    <xf numFmtId="0" fontId="0" fillId="0" borderId="10" xfId="0" applyBorder="1" applyAlignment="1">
      <alignment horizontal="center" vertical="center" shrinkToFit="1"/>
    </xf>
    <xf numFmtId="0" fontId="2" fillId="0" borderId="7" xfId="0" applyFont="1" applyBorder="1" applyAlignment="1">
      <alignment horizontal="center" vertical="center"/>
    </xf>
    <xf numFmtId="0" fontId="1" fillId="0" borderId="0" xfId="0" applyFont="1" applyAlignment="1">
      <alignment vertical="center"/>
    </xf>
    <xf numFmtId="0" fontId="1" fillId="0" borderId="27" xfId="0" applyFont="1" applyBorder="1" applyAlignment="1">
      <alignment horizontal="center" vertical="center"/>
    </xf>
    <xf numFmtId="0" fontId="1" fillId="0" borderId="28" xfId="0" applyFont="1" applyBorder="1" applyAlignment="1">
      <alignment horizontal="center" vertical="center"/>
    </xf>
    <xf numFmtId="0" fontId="1" fillId="0" borderId="29" xfId="0" applyFont="1" applyBorder="1" applyAlignment="1">
      <alignment horizontal="center" vertical="center"/>
    </xf>
    <xf numFmtId="0" fontId="1" fillId="0" borderId="4" xfId="0" applyFont="1" applyBorder="1" applyAlignment="1">
      <alignment horizontal="center" vertical="center"/>
    </xf>
    <xf numFmtId="0" fontId="1" fillId="0" borderId="9" xfId="0" applyFont="1" applyBorder="1" applyAlignment="1">
      <alignment horizontal="center" vertical="center"/>
    </xf>
    <xf numFmtId="0" fontId="1" fillId="0" borderId="3" xfId="0" applyFont="1" applyBorder="1" applyAlignment="1">
      <alignment horizontal="center" vertical="center"/>
    </xf>
    <xf numFmtId="0" fontId="1" fillId="0" borderId="10" xfId="0" applyFont="1" applyBorder="1" applyAlignment="1">
      <alignment horizontal="center" vertical="center"/>
    </xf>
    <xf numFmtId="0" fontId="1" fillId="0" borderId="12" xfId="0" applyFont="1" applyBorder="1" applyAlignment="1">
      <alignment horizontal="center" vertical="center"/>
    </xf>
    <xf numFmtId="0" fontId="1" fillId="0" borderId="13" xfId="0" applyFont="1" applyBorder="1" applyAlignment="1">
      <alignment horizontal="center" vertical="center"/>
    </xf>
    <xf numFmtId="0" fontId="3" fillId="0" borderId="0" xfId="0" applyFont="1" applyAlignment="1">
      <alignment vertical="center"/>
    </xf>
    <xf numFmtId="0" fontId="0" fillId="0" borderId="0" xfId="0" applyAlignment="1">
      <alignment vertical="center"/>
    </xf>
    <xf numFmtId="0" fontId="0" fillId="0" borderId="16" xfId="0" applyBorder="1" applyAlignment="1">
      <alignment horizontal="center" vertical="center"/>
    </xf>
    <xf numFmtId="0" fontId="3" fillId="0" borderId="30" xfId="0" applyFont="1" applyBorder="1" applyAlignment="1">
      <alignment horizontal="center" vertical="center"/>
    </xf>
    <xf numFmtId="0" fontId="3" fillId="0" borderId="31" xfId="0" applyFont="1" applyBorder="1" applyAlignment="1">
      <alignment horizontal="center" vertical="center"/>
    </xf>
    <xf numFmtId="0" fontId="3" fillId="0" borderId="26" xfId="0" applyFont="1" applyBorder="1" applyAlignment="1">
      <alignment horizontal="center" vertical="center"/>
    </xf>
    <xf numFmtId="0" fontId="2" fillId="0" borderId="12" xfId="0" applyFont="1" applyBorder="1" applyAlignment="1">
      <alignment horizontal="center" vertical="center"/>
    </xf>
    <xf numFmtId="0" fontId="0" fillId="0" borderId="13" xfId="0" applyBorder="1" applyAlignment="1">
      <alignment horizontal="center" vertical="center" shrinkToFit="1"/>
    </xf>
    <xf numFmtId="0" fontId="0" fillId="0" borderId="10" xfId="0" applyBorder="1" applyAlignment="1">
      <alignment horizontal="center" vertical="center" wrapText="1" shrinkToFit="1"/>
    </xf>
    <xf numFmtId="0" fontId="2" fillId="0" borderId="10" xfId="0" applyFont="1" applyBorder="1" applyAlignment="1">
      <alignment horizontal="center" vertical="center" shrinkToFit="1"/>
    </xf>
    <xf numFmtId="0" fontId="0" fillId="0" borderId="13" xfId="0" applyBorder="1" applyAlignment="1">
      <alignment horizontal="center" vertical="center" wrapText="1" shrinkToFit="1"/>
    </xf>
    <xf numFmtId="0" fontId="3" fillId="0" borderId="12" xfId="0" applyFont="1" applyBorder="1" applyAlignment="1">
      <alignment vertical="center"/>
    </xf>
    <xf numFmtId="0" fontId="3" fillId="0" borderId="3" xfId="0" applyFont="1" applyBorder="1" applyAlignment="1">
      <alignment horizontal="center" vertical="center" shrinkToFit="1"/>
    </xf>
    <xf numFmtId="0" fontId="4" fillId="0" borderId="0" xfId="0" applyFont="1" applyAlignment="1">
      <alignment vertical="center"/>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0" borderId="0" xfId="0" applyFont="1" applyAlignment="1">
      <alignment horizontal="center" vertical="center"/>
    </xf>
    <xf numFmtId="0" fontId="8" fillId="0" borderId="0" xfId="0" applyFont="1" applyAlignment="1">
      <alignment vertical="center"/>
    </xf>
    <xf numFmtId="0" fontId="8" fillId="0" borderId="34" xfId="0" applyFont="1" applyBorder="1" applyAlignment="1">
      <alignment vertical="center"/>
    </xf>
    <xf numFmtId="0" fontId="8" fillId="0" borderId="35" xfId="0" applyFont="1" applyBorder="1" applyAlignment="1">
      <alignment horizontal="center" vertical="center"/>
    </xf>
    <xf numFmtId="0" fontId="8" fillId="0" borderId="36" xfId="0" applyFont="1" applyBorder="1" applyAlignment="1">
      <alignment horizontal="center" vertical="center"/>
    </xf>
    <xf numFmtId="0" fontId="8" fillId="0" borderId="37" xfId="0" applyFont="1" applyBorder="1" applyAlignment="1">
      <alignment horizontal="center" vertical="center"/>
    </xf>
    <xf numFmtId="0" fontId="10" fillId="0" borderId="37" xfId="0" applyFont="1" applyBorder="1" applyAlignment="1">
      <alignment horizontal="center" vertical="center"/>
    </xf>
    <xf numFmtId="0" fontId="8" fillId="0" borderId="0" xfId="0" applyFont="1" applyAlignment="1">
      <alignment horizontal="right" vertical="center"/>
    </xf>
    <xf numFmtId="0" fontId="8" fillId="0" borderId="3" xfId="0" applyFont="1" applyBorder="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8" fillId="0" borderId="9" xfId="0" applyFont="1" applyBorder="1" applyAlignment="1">
      <alignment horizontal="center" vertical="center"/>
    </xf>
    <xf numFmtId="0" fontId="14" fillId="0" borderId="0" xfId="0" applyFont="1" applyAlignment="1">
      <alignment horizontal="center" vertical="center"/>
    </xf>
    <xf numFmtId="0" fontId="8" fillId="0" borderId="8" xfId="0" applyFont="1" applyBorder="1" applyAlignment="1">
      <alignment horizontal="center" vertical="center"/>
    </xf>
    <xf numFmtId="0" fontId="8" fillId="0" borderId="38" xfId="0" applyFont="1" applyBorder="1" applyAlignment="1">
      <alignment vertical="center"/>
    </xf>
    <xf numFmtId="0" fontId="8" fillId="0" borderId="39" xfId="0" applyFont="1" applyBorder="1" applyAlignment="1">
      <alignment horizontal="center" vertical="center"/>
    </xf>
    <xf numFmtId="0" fontId="8" fillId="0" borderId="0" xfId="0" applyFont="1" applyAlignment="1">
      <alignment horizontal="left" vertical="center"/>
    </xf>
    <xf numFmtId="14" fontId="8" fillId="0" borderId="0" xfId="0" applyNumberFormat="1" applyFont="1" applyAlignment="1">
      <alignment horizontal="center" vertical="center"/>
    </xf>
    <xf numFmtId="0" fontId="8" fillId="0" borderId="36" xfId="0" applyFont="1" applyBorder="1" applyAlignment="1">
      <alignment vertical="center" shrinkToFit="1"/>
    </xf>
    <xf numFmtId="0" fontId="8" fillId="0" borderId="36" xfId="0" applyFont="1" applyBorder="1" applyAlignment="1">
      <alignment vertical="center"/>
    </xf>
    <xf numFmtId="0" fontId="8" fillId="0" borderId="36" xfId="0" applyFont="1" applyBorder="1" applyAlignment="1">
      <alignment horizontal="left" vertical="center"/>
    </xf>
    <xf numFmtId="14" fontId="1" fillId="0" borderId="0" xfId="0" applyNumberFormat="1" applyFont="1" applyAlignment="1">
      <alignment horizontal="center" vertical="center"/>
    </xf>
    <xf numFmtId="0" fontId="8" fillId="0" borderId="8" xfId="0" applyFont="1" applyBorder="1" applyAlignment="1">
      <alignment vertical="center" shrinkToFit="1"/>
    </xf>
    <xf numFmtId="0" fontId="8" fillId="0" borderId="37" xfId="0" applyFont="1" applyBorder="1" applyAlignment="1">
      <alignment horizontal="right" vertical="center"/>
    </xf>
    <xf numFmtId="0" fontId="10" fillId="0" borderId="37" xfId="0" applyFont="1" applyBorder="1" applyAlignment="1">
      <alignment horizontal="right" vertical="center"/>
    </xf>
    <xf numFmtId="0" fontId="1" fillId="0" borderId="40" xfId="0" applyFont="1" applyBorder="1" applyAlignment="1">
      <alignment horizontal="center" vertical="center"/>
    </xf>
    <xf numFmtId="0" fontId="1" fillId="0" borderId="41" xfId="0" applyFont="1" applyBorder="1" applyAlignment="1">
      <alignment horizontal="center" vertical="center"/>
    </xf>
    <xf numFmtId="0" fontId="1" fillId="0" borderId="42" xfId="0" applyFont="1" applyBorder="1" applyAlignment="1">
      <alignment horizontal="center" vertical="center"/>
    </xf>
    <xf numFmtId="0" fontId="1" fillId="0" borderId="43" xfId="0" applyFont="1" applyBorder="1" applyAlignment="1">
      <alignment vertical="center" wrapText="1"/>
    </xf>
    <xf numFmtId="0" fontId="1" fillId="0" borderId="0" xfId="0" applyFont="1" applyAlignment="1">
      <alignment horizontal="right" vertical="center" shrinkToFit="1"/>
    </xf>
    <xf numFmtId="0" fontId="1" fillId="0" borderId="44" xfId="0" applyFont="1" applyBorder="1" applyAlignment="1">
      <alignment horizontal="center" vertical="center"/>
    </xf>
    <xf numFmtId="0" fontId="1" fillId="0" borderId="0" xfId="0" applyFont="1" applyAlignment="1">
      <alignment vertical="center" textRotation="90"/>
    </xf>
    <xf numFmtId="0" fontId="1" fillId="0" borderId="34" xfId="0" applyFont="1" applyBorder="1" applyAlignment="1">
      <alignment vertical="center" textRotation="90"/>
    </xf>
    <xf numFmtId="0" fontId="1" fillId="0" borderId="45" xfId="0" applyFont="1" applyBorder="1" applyAlignment="1">
      <alignment vertical="center" textRotation="90"/>
    </xf>
    <xf numFmtId="0" fontId="1" fillId="0" borderId="46" xfId="0" applyFont="1" applyBorder="1" applyAlignment="1">
      <alignment vertical="center" textRotation="90"/>
    </xf>
    <xf numFmtId="0" fontId="3" fillId="0" borderId="35" xfId="0" applyFont="1" applyBorder="1" applyAlignment="1">
      <alignment horizontal="center" vertical="center"/>
    </xf>
    <xf numFmtId="0" fontId="3" fillId="0" borderId="47" xfId="0" applyFont="1" applyBorder="1" applyAlignment="1">
      <alignment horizontal="center" vertical="center"/>
    </xf>
    <xf numFmtId="0" fontId="3" fillId="0" borderId="0" xfId="0" applyFont="1" applyAlignment="1">
      <alignment horizontal="right" vertical="center"/>
    </xf>
    <xf numFmtId="0" fontId="3" fillId="0" borderId="48" xfId="0" applyFont="1" applyBorder="1" applyAlignment="1">
      <alignment horizontal="center" vertical="center"/>
    </xf>
    <xf numFmtId="0" fontId="3" fillId="0" borderId="38" xfId="0" applyFont="1" applyBorder="1" applyAlignment="1">
      <alignment horizontal="right" vertical="center"/>
    </xf>
    <xf numFmtId="0" fontId="5" fillId="0" borderId="0" xfId="0" applyFont="1" applyAlignment="1">
      <alignment vertical="center"/>
    </xf>
    <xf numFmtId="0" fontId="3" fillId="0" borderId="2" xfId="0" applyFont="1" applyBorder="1" applyAlignment="1">
      <alignment horizontal="center" vertical="center" wrapText="1"/>
    </xf>
    <xf numFmtId="0" fontId="3" fillId="0" borderId="7" xfId="0" applyFont="1" applyBorder="1" applyAlignment="1">
      <alignment horizontal="center" vertical="center"/>
    </xf>
    <xf numFmtId="0" fontId="3" fillId="0" borderId="46" xfId="0" applyFont="1" applyBorder="1" applyAlignment="1">
      <alignment horizontal="center" vertical="center"/>
    </xf>
    <xf numFmtId="0" fontId="3" fillId="0" borderId="0" xfId="0" applyFont="1"/>
    <xf numFmtId="0" fontId="3" fillId="0" borderId="38" xfId="0" applyFont="1" applyBorder="1" applyAlignment="1">
      <alignment horizontal="center" vertical="center"/>
    </xf>
    <xf numFmtId="0" fontId="2" fillId="0" borderId="38" xfId="0" applyFont="1" applyBorder="1" applyAlignment="1">
      <alignment horizontal="center" vertical="center"/>
    </xf>
    <xf numFmtId="0" fontId="2" fillId="0" borderId="22" xfId="0" applyFont="1" applyBorder="1" applyAlignment="1">
      <alignment horizontal="center" vertical="center"/>
    </xf>
    <xf numFmtId="14" fontId="0" fillId="0" borderId="3" xfId="0" applyNumberFormat="1" applyBorder="1" applyAlignment="1">
      <alignment horizontal="center" vertical="center"/>
    </xf>
    <xf numFmtId="0" fontId="1" fillId="0" borderId="3" xfId="0" applyFont="1" applyBorder="1" applyAlignment="1">
      <alignment horizontal="center" vertical="center" shrinkToFit="1"/>
    </xf>
    <xf numFmtId="0" fontId="8" fillId="0" borderId="3" xfId="0" applyFont="1" applyBorder="1" applyAlignment="1">
      <alignment horizontal="center" vertical="center" shrinkToFit="1"/>
    </xf>
    <xf numFmtId="14" fontId="1" fillId="0" borderId="3" xfId="0" applyNumberFormat="1" applyFont="1" applyBorder="1" applyAlignment="1">
      <alignment horizontal="center" vertical="center"/>
    </xf>
    <xf numFmtId="0" fontId="2" fillId="0" borderId="0" xfId="0" applyFont="1" applyAlignment="1">
      <alignment horizontal="center" vertical="center" shrinkToFit="1"/>
    </xf>
    <xf numFmtId="0" fontId="18"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right" vertical="center"/>
    </xf>
    <xf numFmtId="0" fontId="21" fillId="0" borderId="0" xfId="0" applyFont="1" applyAlignment="1">
      <alignment horizontal="right" vertical="center"/>
    </xf>
    <xf numFmtId="0" fontId="22" fillId="0" borderId="49" xfId="0" applyFont="1" applyBorder="1" applyAlignment="1">
      <alignment horizontal="center" vertical="center" wrapText="1" readingOrder="2"/>
    </xf>
    <xf numFmtId="0" fontId="22" fillId="0" borderId="50" xfId="0" applyFont="1" applyBorder="1" applyAlignment="1">
      <alignment horizontal="center" vertical="center" wrapText="1" readingOrder="2"/>
    </xf>
    <xf numFmtId="0" fontId="22" fillId="0" borderId="51" xfId="0" applyFont="1" applyBorder="1" applyAlignment="1">
      <alignment horizontal="center" vertical="center" wrapText="1" readingOrder="2"/>
    </xf>
    <xf numFmtId="0" fontId="23" fillId="0" borderId="3" xfId="0" applyFont="1" applyBorder="1" applyAlignment="1">
      <alignment horizontal="center" vertical="center" wrapText="1" readingOrder="2"/>
    </xf>
    <xf numFmtId="0" fontId="23" fillId="0" borderId="52" xfId="0" applyFont="1" applyBorder="1" applyAlignment="1">
      <alignment horizontal="center" vertical="center" wrapText="1" readingOrder="2"/>
    </xf>
    <xf numFmtId="0" fontId="23" fillId="0" borderId="40" xfId="0" applyFont="1" applyBorder="1" applyAlignment="1">
      <alignment horizontal="center" vertical="center" wrapText="1" readingOrder="2"/>
    </xf>
    <xf numFmtId="0" fontId="23" fillId="0" borderId="41" xfId="0" applyFont="1" applyBorder="1" applyAlignment="1">
      <alignment horizontal="center" vertical="center" wrapText="1" readingOrder="2"/>
    </xf>
    <xf numFmtId="0" fontId="23" fillId="0" borderId="53" xfId="0" applyFont="1" applyBorder="1" applyAlignment="1">
      <alignment horizontal="center" vertical="center" wrapText="1" readingOrder="2"/>
    </xf>
    <xf numFmtId="0" fontId="23" fillId="0" borderId="54" xfId="0" applyFont="1" applyBorder="1" applyAlignment="1">
      <alignment horizontal="center" vertical="center" wrapText="1" readingOrder="2"/>
    </xf>
    <xf numFmtId="0" fontId="0" fillId="0" borderId="55" xfId="0" applyBorder="1" applyAlignment="1">
      <alignment horizontal="center" vertical="center"/>
    </xf>
    <xf numFmtId="0" fontId="18" fillId="0" borderId="56" xfId="0" applyFont="1" applyBorder="1" applyAlignment="1">
      <alignment horizontal="center"/>
    </xf>
    <xf numFmtId="0" fontId="0" fillId="0" borderId="56" xfId="0" applyBorder="1" applyAlignment="1">
      <alignment horizontal="center" vertical="center"/>
    </xf>
    <xf numFmtId="0" fontId="18" fillId="0" borderId="0" xfId="0" applyFont="1" applyAlignment="1">
      <alignment horizontal="center"/>
    </xf>
    <xf numFmtId="0" fontId="16" fillId="0" borderId="0" xfId="0" applyFont="1" applyAlignment="1">
      <alignment horizontal="left" vertical="center"/>
    </xf>
    <xf numFmtId="14" fontId="0" fillId="0" borderId="0" xfId="0" applyNumberFormat="1" applyAlignment="1">
      <alignment horizontal="center" vertical="center"/>
    </xf>
    <xf numFmtId="0" fontId="25" fillId="0" borderId="0" xfId="0" applyFont="1" applyAlignment="1">
      <alignment horizontal="center" vertical="center" textRotation="150"/>
    </xf>
    <xf numFmtId="0" fontId="6" fillId="0" borderId="0" xfId="0" applyFont="1" applyAlignment="1">
      <alignment vertical="center" wrapText="1"/>
    </xf>
    <xf numFmtId="0" fontId="3" fillId="0" borderId="57" xfId="0" applyFont="1" applyBorder="1" applyAlignment="1">
      <alignment horizontal="center" vertical="center"/>
    </xf>
    <xf numFmtId="0" fontId="3" fillId="0" borderId="17" xfId="0" applyFont="1" applyBorder="1" applyAlignment="1">
      <alignment horizontal="center" vertical="center"/>
    </xf>
    <xf numFmtId="0" fontId="3" fillId="0" borderId="7" xfId="0" applyFont="1" applyBorder="1" applyAlignment="1">
      <alignment horizontal="right" vertical="center"/>
    </xf>
    <xf numFmtId="0" fontId="3" fillId="0" borderId="4" xfId="0" applyFont="1" applyBorder="1" applyAlignment="1">
      <alignment horizontal="center" vertical="center"/>
    </xf>
    <xf numFmtId="0" fontId="3" fillId="0" borderId="33" xfId="0" applyFont="1" applyBorder="1" applyAlignment="1">
      <alignment vertical="center"/>
    </xf>
    <xf numFmtId="0" fontId="3" fillId="0" borderId="15" xfId="0" applyFont="1" applyBorder="1" applyAlignment="1">
      <alignment horizontal="right" vertical="center"/>
    </xf>
    <xf numFmtId="0" fontId="1" fillId="0" borderId="38" xfId="0" applyFont="1" applyBorder="1" applyAlignment="1">
      <alignment horizontal="center" vertical="center"/>
    </xf>
    <xf numFmtId="0" fontId="3" fillId="0" borderId="39" xfId="0" applyFont="1" applyBorder="1" applyAlignment="1">
      <alignment vertical="center"/>
    </xf>
    <xf numFmtId="0" fontId="3" fillId="0" borderId="21" xfId="0" applyFont="1" applyBorder="1" applyAlignment="1">
      <alignment horizontal="center" vertical="center" shrinkToFit="1"/>
    </xf>
    <xf numFmtId="0" fontId="3" fillId="0" borderId="21" xfId="0" applyFont="1" applyBorder="1" applyAlignment="1">
      <alignment horizontal="right" vertical="center" shrinkToFit="1"/>
    </xf>
    <xf numFmtId="0" fontId="3" fillId="0" borderId="7" xfId="0" applyFont="1" applyBorder="1" applyAlignment="1">
      <alignment horizontal="center" vertical="center" shrinkToFit="1"/>
    </xf>
    <xf numFmtId="0" fontId="3" fillId="0" borderId="0" xfId="0" applyFont="1" applyAlignment="1">
      <alignment horizontal="left" vertical="center"/>
    </xf>
    <xf numFmtId="0" fontId="1" fillId="0" borderId="0" xfId="0" applyFont="1" applyAlignment="1">
      <alignment horizontal="left" vertical="center"/>
    </xf>
    <xf numFmtId="0" fontId="26" fillId="0" borderId="0" xfId="0" applyFont="1" applyAlignment="1">
      <alignment horizontal="right" vertical="center" shrinkToFit="1"/>
    </xf>
    <xf numFmtId="0" fontId="8" fillId="0" borderId="58" xfId="0" applyFont="1" applyBorder="1" applyAlignment="1">
      <alignment vertical="center" shrinkToFit="1"/>
    </xf>
    <xf numFmtId="0" fontId="8" fillId="0" borderId="14" xfId="0" applyFont="1" applyBorder="1" applyAlignment="1">
      <alignment vertical="center" shrinkToFit="1"/>
    </xf>
    <xf numFmtId="0" fontId="8" fillId="0" borderId="59" xfId="0" applyFont="1" applyBorder="1" applyAlignment="1">
      <alignment vertical="center" shrinkToFit="1"/>
    </xf>
    <xf numFmtId="0" fontId="8" fillId="0" borderId="60" xfId="0" applyFont="1" applyBorder="1" applyAlignment="1">
      <alignment vertical="center" shrinkToFit="1"/>
    </xf>
    <xf numFmtId="0" fontId="28" fillId="0" borderId="3" xfId="0" applyFont="1" applyBorder="1" applyAlignment="1">
      <alignment horizontal="center" vertical="center" shrinkToFit="1"/>
    </xf>
    <xf numFmtId="0" fontId="1" fillId="0" borderId="15" xfId="0" applyFont="1" applyBorder="1" applyAlignment="1">
      <alignment horizontal="center" vertical="center"/>
    </xf>
    <xf numFmtId="0" fontId="1" fillId="0" borderId="61" xfId="0" applyFont="1" applyBorder="1" applyAlignment="1">
      <alignment horizontal="center" vertical="center"/>
    </xf>
    <xf numFmtId="0" fontId="0" fillId="0" borderId="0" xfId="0" applyAlignment="1" applyProtection="1">
      <alignment horizontal="center" vertical="center"/>
      <protection locked="0"/>
    </xf>
    <xf numFmtId="0" fontId="3" fillId="0" borderId="0" xfId="0" applyFont="1" applyAlignment="1" applyProtection="1">
      <alignment vertical="center"/>
      <protection locked="0"/>
    </xf>
    <xf numFmtId="0" fontId="3" fillId="0" borderId="0" xfId="0" applyFont="1" applyAlignment="1" applyProtection="1">
      <alignment horizontal="center" vertical="center"/>
      <protection locked="0"/>
    </xf>
    <xf numFmtId="20" fontId="3" fillId="0" borderId="3" xfId="0" applyNumberFormat="1" applyFont="1" applyBorder="1" applyAlignment="1" applyProtection="1">
      <alignment vertical="center"/>
      <protection locked="0"/>
    </xf>
    <xf numFmtId="20" fontId="3" fillId="0" borderId="7" xfId="0" applyNumberFormat="1" applyFont="1" applyBorder="1" applyAlignment="1" applyProtection="1">
      <alignment vertical="center"/>
      <protection locked="0"/>
    </xf>
    <xf numFmtId="0" fontId="22" fillId="0" borderId="9" xfId="0" applyFont="1" applyBorder="1" applyAlignment="1">
      <alignment horizontal="center" vertical="center" wrapText="1" readingOrder="2"/>
    </xf>
    <xf numFmtId="20" fontId="22" fillId="0" borderId="3" xfId="0" applyNumberFormat="1" applyFont="1" applyBorder="1" applyAlignment="1">
      <alignment horizontal="center" vertical="center" wrapText="1" readingOrder="2"/>
    </xf>
    <xf numFmtId="0" fontId="22" fillId="0" borderId="3" xfId="0" applyFont="1" applyBorder="1" applyAlignment="1">
      <alignment horizontal="center" vertical="center" wrapText="1" readingOrder="2"/>
    </xf>
    <xf numFmtId="0" fontId="22" fillId="0" borderId="40" xfId="0" applyFont="1" applyBorder="1" applyAlignment="1">
      <alignment horizontal="center" vertical="center" wrapText="1" readingOrder="2"/>
    </xf>
    <xf numFmtId="0" fontId="22" fillId="0" borderId="53" xfId="0" applyFont="1" applyBorder="1" applyAlignment="1">
      <alignment horizontal="center" vertical="center" wrapText="1" readingOrder="2"/>
    </xf>
    <xf numFmtId="0" fontId="29" fillId="0" borderId="3" xfId="0" applyFont="1" applyBorder="1" applyAlignment="1">
      <alignment horizontal="center" vertical="center" shrinkToFit="1"/>
    </xf>
    <xf numFmtId="0" fontId="30" fillId="0" borderId="3" xfId="14" applyFont="1" applyBorder="1" applyAlignment="1">
      <alignment horizontal="center" vertical="center" shrinkToFit="1"/>
    </xf>
    <xf numFmtId="0" fontId="32" fillId="0" borderId="3" xfId="14" applyFont="1" applyBorder="1" applyAlignment="1">
      <alignment horizontal="center" vertical="center" shrinkToFit="1"/>
    </xf>
    <xf numFmtId="0" fontId="33" fillId="0" borderId="3" xfId="0" applyFont="1" applyBorder="1" applyAlignment="1">
      <alignment horizontal="right" vertical="center" shrinkToFit="1"/>
    </xf>
    <xf numFmtId="0" fontId="28" fillId="0" borderId="7" xfId="0" applyFont="1" applyBorder="1" applyAlignment="1">
      <alignment horizontal="center" vertical="center" shrinkToFit="1"/>
    </xf>
    <xf numFmtId="0" fontId="28" fillId="0" borderId="37" xfId="0" applyFont="1" applyBorder="1" applyAlignment="1">
      <alignment horizontal="center" vertical="center" shrinkToFit="1"/>
    </xf>
    <xf numFmtId="0" fontId="2" fillId="0" borderId="3" xfId="0" applyFont="1" applyBorder="1" applyAlignment="1">
      <alignment horizontal="center" vertical="center" shrinkToFit="1"/>
    </xf>
    <xf numFmtId="0" fontId="1" fillId="0" borderId="0" xfId="0" applyFont="1" applyAlignment="1">
      <alignment horizontal="left" vertical="center" shrinkToFit="1"/>
    </xf>
    <xf numFmtId="0" fontId="3" fillId="0" borderId="3" xfId="0" applyFont="1" applyBorder="1" applyAlignment="1">
      <alignment horizontal="right" vertical="center" shrinkToFit="1"/>
    </xf>
    <xf numFmtId="0" fontId="2" fillId="0" borderId="32" xfId="0" applyFont="1" applyBorder="1" applyAlignment="1">
      <alignment horizontal="center" vertical="center"/>
    </xf>
    <xf numFmtId="1" fontId="2" fillId="0" borderId="3" xfId="0" quotePrefix="1" applyNumberFormat="1" applyFont="1" applyBorder="1" applyAlignment="1">
      <alignment horizontal="center" vertical="center"/>
    </xf>
    <xf numFmtId="0" fontId="2" fillId="0" borderId="2" xfId="0" applyFont="1" applyBorder="1" applyAlignment="1">
      <alignment horizontal="center" vertical="center" shrinkToFit="1"/>
    </xf>
    <xf numFmtId="0" fontId="0" fillId="0" borderId="26" xfId="0" applyBorder="1" applyAlignment="1">
      <alignment horizontal="center" vertical="center" wrapText="1" shrinkToFit="1"/>
    </xf>
    <xf numFmtId="0" fontId="2" fillId="0" borderId="12" xfId="0" applyFont="1" applyBorder="1" applyAlignment="1">
      <alignment horizontal="center" vertical="center" shrinkToFit="1"/>
    </xf>
    <xf numFmtId="0" fontId="0" fillId="0" borderId="62" xfId="0" applyBorder="1" applyAlignment="1">
      <alignment horizontal="center" vertical="center"/>
    </xf>
    <xf numFmtId="0" fontId="3" fillId="0" borderId="37" xfId="0" applyFont="1" applyBorder="1" applyAlignment="1">
      <alignment horizontal="center" vertical="center"/>
    </xf>
    <xf numFmtId="0" fontId="0" fillId="0" borderId="37" xfId="0" applyBorder="1" applyAlignment="1">
      <alignment horizontal="center" vertical="center" shrinkToFit="1"/>
    </xf>
    <xf numFmtId="0" fontId="5" fillId="0" borderId="37" xfId="0" applyFont="1" applyBorder="1" applyAlignment="1">
      <alignment horizontal="center" vertical="center"/>
    </xf>
    <xf numFmtId="0" fontId="5" fillId="0" borderId="37" xfId="0" applyFont="1" applyBorder="1" applyAlignment="1">
      <alignment horizontal="center" vertical="center" shrinkToFit="1"/>
    </xf>
    <xf numFmtId="0" fontId="1" fillId="0" borderId="15" xfId="0" applyFont="1" applyBorder="1" applyAlignment="1">
      <alignment horizontal="center" vertical="center" wrapText="1"/>
    </xf>
    <xf numFmtId="0" fontId="3" fillId="0" borderId="3" xfId="0" applyFont="1" applyBorder="1" applyAlignment="1" applyProtection="1">
      <alignment horizontal="center" vertical="center"/>
      <protection locked="0"/>
    </xf>
    <xf numFmtId="14" fontId="3" fillId="0" borderId="0" xfId="0" applyNumberFormat="1" applyFont="1" applyAlignment="1">
      <alignment horizontal="center" vertical="center"/>
    </xf>
    <xf numFmtId="20" fontId="3" fillId="0" borderId="3" xfId="0" applyNumberFormat="1" applyFont="1" applyBorder="1" applyAlignment="1" applyProtection="1">
      <alignment horizontal="center" vertical="center"/>
      <protection locked="0"/>
    </xf>
    <xf numFmtId="2" fontId="3" fillId="0" borderId="3" xfId="0" applyNumberFormat="1" applyFont="1" applyBorder="1" applyAlignment="1" applyProtection="1">
      <alignment horizontal="center" vertical="center"/>
      <protection locked="0"/>
    </xf>
    <xf numFmtId="165" fontId="3" fillId="0" borderId="3" xfId="0" applyNumberFormat="1" applyFont="1" applyBorder="1" applyAlignment="1">
      <alignment horizontal="center" vertical="center"/>
    </xf>
    <xf numFmtId="0" fontId="5" fillId="0" borderId="0" xfId="0" applyFont="1" applyAlignment="1">
      <alignment horizontal="center" vertical="center" shrinkToFit="1"/>
    </xf>
    <xf numFmtId="0" fontId="1" fillId="0" borderId="3" xfId="0" applyFont="1" applyBorder="1" applyAlignment="1">
      <alignment horizontal="right" vertical="center"/>
    </xf>
    <xf numFmtId="0" fontId="1" fillId="0" borderId="3" xfId="0" applyFont="1" applyBorder="1" applyAlignment="1">
      <alignment horizontal="right" vertical="center" shrinkToFit="1"/>
    </xf>
    <xf numFmtId="0" fontId="0" fillId="0" borderId="0" xfId="0" applyAlignment="1">
      <alignment horizontal="center" vertical="center" wrapText="1" shrinkToFit="1"/>
    </xf>
    <xf numFmtId="0" fontId="3" fillId="0" borderId="0" xfId="0" applyFont="1" applyAlignment="1">
      <alignment horizontal="center" vertical="center" wrapText="1" shrinkToFit="1"/>
    </xf>
    <xf numFmtId="14" fontId="1" fillId="0" borderId="3" xfId="0" applyNumberFormat="1" applyFont="1" applyBorder="1" applyAlignment="1">
      <alignment horizontal="center" vertical="center" textRotation="90"/>
    </xf>
    <xf numFmtId="0" fontId="21" fillId="0" borderId="0" xfId="0" applyFont="1" applyAlignment="1">
      <alignment horizontal="right" vertical="center" shrinkToFit="1"/>
    </xf>
    <xf numFmtId="14" fontId="22" fillId="0" borderId="9" xfId="0" applyNumberFormat="1" applyFont="1" applyBorder="1" applyAlignment="1">
      <alignment horizontal="center" vertical="center" wrapText="1" readingOrder="2"/>
    </xf>
    <xf numFmtId="0" fontId="1" fillId="0" borderId="31" xfId="0" applyFont="1" applyBorder="1" applyAlignment="1">
      <alignment horizontal="center" vertical="center"/>
    </xf>
    <xf numFmtId="14" fontId="1" fillId="0" borderId="2" xfId="0" applyNumberFormat="1" applyFont="1" applyBorder="1" applyAlignment="1">
      <alignment horizontal="center" vertical="center"/>
    </xf>
    <xf numFmtId="0" fontId="1" fillId="0" borderId="2" xfId="0" applyFont="1" applyBorder="1" applyAlignment="1">
      <alignment horizontal="center" vertical="center"/>
    </xf>
    <xf numFmtId="0" fontId="1" fillId="0" borderId="63" xfId="0" applyFont="1" applyBorder="1" applyAlignment="1">
      <alignment vertical="center" textRotation="90"/>
    </xf>
    <xf numFmtId="0" fontId="1" fillId="0" borderId="38" xfId="0" applyFont="1" applyBorder="1" applyAlignment="1">
      <alignment vertical="center" textRotation="90"/>
    </xf>
    <xf numFmtId="0" fontId="1" fillId="0" borderId="64" xfId="0" applyFont="1" applyBorder="1" applyAlignment="1">
      <alignment horizontal="center" vertical="center"/>
    </xf>
    <xf numFmtId="0" fontId="1" fillId="0" borderId="22" xfId="0" applyFont="1" applyBorder="1" applyAlignment="1">
      <alignment vertical="center"/>
    </xf>
    <xf numFmtId="0" fontId="1" fillId="0" borderId="31" xfId="0" applyFont="1" applyBorder="1" applyAlignment="1">
      <alignment horizontal="center" vertical="center" shrinkToFit="1"/>
    </xf>
    <xf numFmtId="0" fontId="1" fillId="0" borderId="9" xfId="0" applyFont="1" applyBorder="1" applyAlignment="1">
      <alignment horizontal="center" vertical="center" shrinkToFit="1"/>
    </xf>
    <xf numFmtId="20" fontId="3" fillId="0" borderId="3" xfId="0" applyNumberFormat="1" applyFont="1" applyBorder="1" applyAlignment="1">
      <alignment horizontal="center" vertical="center"/>
    </xf>
    <xf numFmtId="165" fontId="3" fillId="0" borderId="0" xfId="0" applyNumberFormat="1" applyFont="1" applyAlignment="1">
      <alignment horizontal="center" vertical="center"/>
    </xf>
    <xf numFmtId="0" fontId="2" fillId="0" borderId="7" xfId="0" applyFont="1" applyBorder="1" applyAlignment="1">
      <alignment horizontal="center" vertical="center" shrinkToFit="1"/>
    </xf>
    <xf numFmtId="0" fontId="0" fillId="0" borderId="4" xfId="0" applyBorder="1" applyAlignment="1">
      <alignment horizontal="center" vertical="center" wrapText="1" shrinkToFit="1"/>
    </xf>
    <xf numFmtId="0" fontId="1" fillId="0" borderId="65" xfId="0" applyFont="1" applyBorder="1" applyAlignment="1">
      <alignment vertical="center" shrinkToFit="1"/>
    </xf>
    <xf numFmtId="0" fontId="1" fillId="0" borderId="66" xfId="0" applyFont="1" applyBorder="1" applyAlignment="1">
      <alignment vertical="center"/>
    </xf>
    <xf numFmtId="0" fontId="37" fillId="0" borderId="3" xfId="0" applyFont="1" applyBorder="1" applyAlignment="1">
      <alignment horizontal="center" vertical="center" shrinkToFit="1"/>
    </xf>
    <xf numFmtId="0" fontId="0" fillId="0" borderId="3" xfId="0" applyBorder="1" applyAlignment="1">
      <alignment horizontal="center" vertical="center" textRotation="90"/>
    </xf>
    <xf numFmtId="0" fontId="38" fillId="0" borderId="2" xfId="0" applyFont="1" applyBorder="1" applyAlignment="1">
      <alignment horizontal="center" vertical="center" textRotation="90"/>
    </xf>
    <xf numFmtId="0" fontId="3" fillId="0" borderId="36" xfId="0" applyFont="1" applyBorder="1" applyAlignment="1" applyProtection="1">
      <alignment horizontal="center" vertical="center"/>
      <protection locked="0"/>
    </xf>
    <xf numFmtId="0" fontId="3" fillId="0" borderId="67" xfId="0" applyFont="1" applyBorder="1" applyAlignment="1" applyProtection="1">
      <alignment horizontal="center" vertical="center"/>
      <protection locked="0"/>
    </xf>
    <xf numFmtId="20" fontId="3" fillId="0" borderId="67" xfId="0" applyNumberFormat="1" applyFont="1" applyBorder="1" applyAlignment="1" applyProtection="1">
      <alignment vertical="center"/>
      <protection locked="0"/>
    </xf>
    <xf numFmtId="0" fontId="6" fillId="0" borderId="3" xfId="0" applyFont="1" applyBorder="1" applyAlignment="1">
      <alignment horizontal="center" vertical="center"/>
    </xf>
    <xf numFmtId="0" fontId="113" fillId="0" borderId="3" xfId="0" applyFont="1" applyBorder="1" applyAlignment="1">
      <alignment horizontal="right" vertical="center" shrinkToFit="1"/>
    </xf>
    <xf numFmtId="0" fontId="3" fillId="0" borderId="68" xfId="0" applyFont="1" applyBorder="1" applyAlignment="1">
      <alignment horizontal="center" vertical="center"/>
    </xf>
    <xf numFmtId="0" fontId="3" fillId="0" borderId="69" xfId="0" applyFont="1" applyBorder="1" applyAlignment="1">
      <alignment horizontal="center" vertical="center"/>
    </xf>
    <xf numFmtId="0" fontId="114" fillId="0" borderId="3" xfId="14" applyFont="1" applyBorder="1" applyAlignment="1">
      <alignment horizontal="right" shrinkToFit="1"/>
    </xf>
    <xf numFmtId="0" fontId="37" fillId="0" borderId="7" xfId="0" applyFont="1" applyBorder="1" applyAlignment="1">
      <alignment horizontal="center" vertical="center" shrinkToFit="1"/>
    </xf>
    <xf numFmtId="0" fontId="3" fillId="0" borderId="70" xfId="0" applyFont="1" applyBorder="1" applyAlignment="1">
      <alignment horizontal="center" vertical="center"/>
    </xf>
    <xf numFmtId="0" fontId="0" fillId="0" borderId="71" xfId="0" applyBorder="1" applyAlignment="1">
      <alignment horizontal="center" vertical="center" shrinkToFit="1"/>
    </xf>
    <xf numFmtId="0" fontId="3" fillId="0" borderId="42" xfId="0" applyFont="1" applyBorder="1" applyAlignment="1">
      <alignment horizontal="center" vertical="center" wrapText="1"/>
    </xf>
    <xf numFmtId="0" fontId="3" fillId="0" borderId="42" xfId="0" applyFont="1" applyBorder="1" applyAlignment="1">
      <alignment horizontal="center" vertical="center"/>
    </xf>
    <xf numFmtId="0" fontId="3" fillId="0" borderId="72" xfId="0" applyFont="1" applyBorder="1" applyAlignment="1">
      <alignment horizontal="center" vertical="center"/>
    </xf>
    <xf numFmtId="165" fontId="0" fillId="0" borderId="3" xfId="0" applyNumberFormat="1" applyBorder="1" applyAlignment="1">
      <alignment horizontal="center" vertical="center"/>
    </xf>
    <xf numFmtId="0" fontId="5" fillId="0" borderId="3" xfId="0" applyFont="1" applyBorder="1" applyAlignment="1">
      <alignment horizontal="right" vertical="center"/>
    </xf>
    <xf numFmtId="0" fontId="5" fillId="0" borderId="2" xfId="0" applyFont="1" applyBorder="1" applyAlignment="1">
      <alignment horizontal="right" vertical="center"/>
    </xf>
    <xf numFmtId="0" fontId="5" fillId="0" borderId="2" xfId="0" applyFont="1" applyBorder="1" applyAlignment="1">
      <alignment horizontal="right" vertical="center" shrinkToFit="1"/>
    </xf>
    <xf numFmtId="1" fontId="3" fillId="0" borderId="7" xfId="0" applyNumberFormat="1" applyFont="1" applyBorder="1" applyAlignment="1">
      <alignment horizontal="center" vertical="center"/>
    </xf>
    <xf numFmtId="1" fontId="3" fillId="0" borderId="3" xfId="0" applyNumberFormat="1" applyFont="1" applyBorder="1" applyAlignment="1">
      <alignment horizontal="center" vertical="center"/>
    </xf>
    <xf numFmtId="1" fontId="3" fillId="0" borderId="15" xfId="0" applyNumberFormat="1" applyFont="1" applyBorder="1" applyAlignment="1">
      <alignment horizontal="center" vertical="center"/>
    </xf>
    <xf numFmtId="0" fontId="20" fillId="0" borderId="0" xfId="0" applyFont="1"/>
    <xf numFmtId="0" fontId="23" fillId="0" borderId="0" xfId="0" applyFont="1"/>
    <xf numFmtId="0" fontId="23" fillId="0" borderId="7" xfId="0" applyFont="1" applyBorder="1"/>
    <xf numFmtId="0" fontId="22" fillId="0" borderId="0" xfId="0" applyFont="1"/>
    <xf numFmtId="0" fontId="22" fillId="0" borderId="45" xfId="0" applyFont="1" applyBorder="1"/>
    <xf numFmtId="0" fontId="22" fillId="0" borderId="73" xfId="0" applyFont="1" applyBorder="1"/>
    <xf numFmtId="0" fontId="37" fillId="0" borderId="0" xfId="0" applyFont="1"/>
    <xf numFmtId="0" fontId="35" fillId="0" borderId="0" xfId="0" applyFont="1" applyAlignment="1">
      <alignment horizontal="center" vertical="center"/>
    </xf>
    <xf numFmtId="0" fontId="22" fillId="0" borderId="36" xfId="0" applyFont="1" applyBorder="1" applyAlignment="1">
      <alignment horizontal="right"/>
    </xf>
    <xf numFmtId="0" fontId="40" fillId="0" borderId="36" xfId="0" applyFont="1" applyBorder="1" applyAlignment="1">
      <alignment horizontal="center"/>
    </xf>
    <xf numFmtId="0" fontId="22" fillId="0" borderId="34" xfId="0" applyFont="1" applyBorder="1" applyAlignment="1">
      <alignment horizontal="right"/>
    </xf>
    <xf numFmtId="0" fontId="22" fillId="0" borderId="34" xfId="0" applyFont="1" applyBorder="1" applyAlignment="1">
      <alignment horizontal="center"/>
    </xf>
    <xf numFmtId="0" fontId="23" fillId="0" borderId="15" xfId="0" applyFont="1" applyBorder="1" applyAlignment="1">
      <alignment horizontal="center"/>
    </xf>
    <xf numFmtId="0" fontId="115" fillId="0" borderId="0" xfId="0" applyFont="1" applyAlignment="1">
      <alignment shrinkToFit="1"/>
    </xf>
    <xf numFmtId="0" fontId="115" fillId="0" borderId="0" xfId="0" applyFont="1"/>
    <xf numFmtId="0" fontId="116" fillId="0" borderId="0" xfId="0" applyFont="1"/>
    <xf numFmtId="165" fontId="3" fillId="0" borderId="3" xfId="0" applyNumberFormat="1" applyFont="1" applyBorder="1" applyAlignment="1" applyProtection="1">
      <alignment vertical="center"/>
      <protection locked="0"/>
    </xf>
    <xf numFmtId="0" fontId="3" fillId="0" borderId="34" xfId="0" applyFont="1" applyBorder="1" applyAlignment="1">
      <alignment vertical="center"/>
    </xf>
    <xf numFmtId="0" fontId="2" fillId="0" borderId="34" xfId="0" applyFont="1" applyBorder="1" applyAlignment="1">
      <alignment horizontal="center" vertical="center"/>
    </xf>
    <xf numFmtId="0" fontId="5" fillId="0" borderId="0" xfId="0" applyFont="1" applyAlignment="1">
      <alignment horizontal="center" vertical="center"/>
    </xf>
    <xf numFmtId="0" fontId="3" fillId="6" borderId="0" xfId="0" applyFont="1" applyFill="1" applyAlignment="1">
      <alignment horizontal="center" vertical="center"/>
    </xf>
    <xf numFmtId="165" fontId="3" fillId="6" borderId="0" xfId="0" applyNumberFormat="1" applyFont="1" applyFill="1" applyAlignment="1">
      <alignment horizontal="center" vertical="center"/>
    </xf>
    <xf numFmtId="0" fontId="117" fillId="6" borderId="3" xfId="0" applyFont="1" applyFill="1" applyBorder="1" applyAlignment="1">
      <alignment horizontal="center" vertical="center"/>
    </xf>
    <xf numFmtId="0" fontId="118" fillId="6" borderId="3" xfId="0" applyFont="1" applyFill="1" applyBorder="1" applyAlignment="1">
      <alignment horizontal="center" vertical="center" shrinkToFit="1"/>
    </xf>
    <xf numFmtId="0" fontId="119" fillId="6" borderId="3" xfId="14" applyFont="1" applyFill="1" applyBorder="1" applyAlignment="1">
      <alignment horizontal="right" shrinkToFit="1"/>
    </xf>
    <xf numFmtId="0" fontId="117" fillId="6" borderId="0" xfId="0" applyFont="1" applyFill="1" applyAlignment="1">
      <alignment horizontal="center" vertical="center"/>
    </xf>
    <xf numFmtId="14" fontId="117" fillId="6" borderId="0" xfId="0" applyNumberFormat="1" applyFont="1" applyFill="1" applyAlignment="1">
      <alignment horizontal="center" vertical="center"/>
    </xf>
    <xf numFmtId="14" fontId="117" fillId="6" borderId="3" xfId="0" applyNumberFormat="1" applyFont="1" applyFill="1" applyBorder="1" applyAlignment="1">
      <alignment horizontal="center" vertical="center"/>
    </xf>
    <xf numFmtId="0" fontId="0" fillId="0" borderId="74" xfId="0" applyBorder="1" applyAlignment="1">
      <alignment horizontal="center" vertical="center"/>
    </xf>
    <xf numFmtId="0" fontId="0" fillId="0" borderId="7" xfId="0" applyBorder="1" applyAlignment="1">
      <alignment horizontal="center" vertical="center"/>
    </xf>
    <xf numFmtId="0" fontId="114" fillId="0" borderId="7" xfId="14" applyFont="1" applyBorder="1" applyAlignment="1">
      <alignment horizontal="right" shrinkToFit="1"/>
    </xf>
    <xf numFmtId="0" fontId="117" fillId="6" borderId="7" xfId="0" applyFont="1" applyFill="1" applyBorder="1" applyAlignment="1">
      <alignment horizontal="center" vertical="center"/>
    </xf>
    <xf numFmtId="14" fontId="117" fillId="6" borderId="7" xfId="0" applyNumberFormat="1" applyFont="1" applyFill="1" applyBorder="1" applyAlignment="1">
      <alignment horizontal="center" vertical="center"/>
    </xf>
    <xf numFmtId="0" fontId="44" fillId="0" borderId="0" xfId="0" applyFont="1"/>
    <xf numFmtId="0" fontId="45" fillId="0" borderId="0" xfId="0" applyFont="1"/>
    <xf numFmtId="0" fontId="9" fillId="0" borderId="0" xfId="0" applyFont="1" applyAlignment="1">
      <alignment vertical="center" shrinkToFit="1"/>
    </xf>
    <xf numFmtId="0" fontId="45" fillId="0" borderId="0" xfId="0" applyFont="1" applyAlignment="1">
      <alignment vertical="center"/>
    </xf>
    <xf numFmtId="0" fontId="115" fillId="0" borderId="8" xfId="0" applyFont="1" applyBorder="1"/>
    <xf numFmtId="0" fontId="45" fillId="0" borderId="34" xfId="0" applyFont="1" applyBorder="1"/>
    <xf numFmtId="0" fontId="45" fillId="0" borderId="34" xfId="0" applyFont="1" applyBorder="1" applyAlignment="1">
      <alignment vertical="center"/>
    </xf>
    <xf numFmtId="0" fontId="44" fillId="0" borderId="34" xfId="0" applyFont="1" applyBorder="1"/>
    <xf numFmtId="0" fontId="120" fillId="0" borderId="73" xfId="0" applyFont="1" applyBorder="1" applyAlignment="1">
      <alignment vertical="top"/>
    </xf>
    <xf numFmtId="0" fontId="121" fillId="0" borderId="73" xfId="0" applyFont="1" applyBorder="1" applyAlignment="1">
      <alignment vertical="top"/>
    </xf>
    <xf numFmtId="0" fontId="122" fillId="0" borderId="0" xfId="0" applyFont="1"/>
    <xf numFmtId="0" fontId="1" fillId="0" borderId="58" xfId="0" applyFont="1" applyBorder="1" applyAlignment="1">
      <alignment horizontal="center" vertical="center"/>
    </xf>
    <xf numFmtId="0" fontId="3" fillId="7" borderId="0" xfId="0" applyFont="1" applyFill="1" applyAlignment="1">
      <alignment horizontal="center" vertical="center"/>
    </xf>
    <xf numFmtId="0" fontId="5" fillId="0" borderId="3" xfId="0" applyFont="1" applyBorder="1" applyAlignment="1">
      <alignment horizontal="center" vertical="center"/>
    </xf>
    <xf numFmtId="0" fontId="5" fillId="7" borderId="0" xfId="0" applyFont="1" applyFill="1" applyAlignment="1">
      <alignment horizontal="center" vertical="center"/>
    </xf>
    <xf numFmtId="0" fontId="1" fillId="8" borderId="69" xfId="0" applyFont="1" applyFill="1" applyBorder="1" applyAlignment="1">
      <alignment horizontal="center" vertical="center"/>
    </xf>
    <xf numFmtId="0" fontId="1" fillId="8" borderId="3" xfId="0" applyFont="1" applyFill="1" applyBorder="1" applyAlignment="1">
      <alignment horizontal="center" vertical="center"/>
    </xf>
    <xf numFmtId="0" fontId="1" fillId="0" borderId="75" xfId="0" applyFont="1" applyBorder="1" applyAlignment="1">
      <alignment horizontal="center" vertical="center"/>
    </xf>
    <xf numFmtId="0" fontId="3" fillId="0" borderId="43" xfId="0" applyFont="1" applyBorder="1" applyAlignment="1">
      <alignment horizontal="center" vertical="center" wrapText="1"/>
    </xf>
    <xf numFmtId="2" fontId="1" fillId="7" borderId="3" xfId="0" applyNumberFormat="1" applyFont="1" applyFill="1" applyBorder="1" applyAlignment="1">
      <alignment horizontal="center" vertical="center"/>
    </xf>
    <xf numFmtId="0" fontId="1" fillId="7" borderId="3" xfId="0" applyFont="1" applyFill="1" applyBorder="1" applyAlignment="1">
      <alignment horizontal="center" vertical="center"/>
    </xf>
    <xf numFmtId="0" fontId="1" fillId="0" borderId="3" xfId="0" applyFont="1" applyBorder="1" applyAlignment="1">
      <alignment vertical="center" shrinkToFit="1"/>
    </xf>
    <xf numFmtId="2" fontId="1" fillId="0" borderId="3" xfId="0" applyNumberFormat="1" applyFont="1" applyBorder="1" applyAlignment="1">
      <alignment horizontal="center" vertical="center"/>
    </xf>
    <xf numFmtId="2" fontId="1" fillId="3" borderId="76" xfId="0" applyNumberFormat="1" applyFont="1" applyFill="1" applyBorder="1" applyAlignment="1">
      <alignment horizontal="center" vertical="center"/>
    </xf>
    <xf numFmtId="0" fontId="1" fillId="8" borderId="3" xfId="0" applyFont="1" applyFill="1" applyBorder="1" applyAlignment="1">
      <alignment vertical="center" shrinkToFit="1"/>
    </xf>
    <xf numFmtId="2" fontId="1" fillId="8" borderId="3" xfId="0" applyNumberFormat="1" applyFont="1" applyFill="1" applyBorder="1" applyAlignment="1">
      <alignment horizontal="center" vertical="center"/>
    </xf>
    <xf numFmtId="165" fontId="35" fillId="8" borderId="3" xfId="0" applyNumberFormat="1" applyFont="1" applyFill="1" applyBorder="1" applyAlignment="1">
      <alignment horizontal="center" vertical="center"/>
    </xf>
    <xf numFmtId="0" fontId="1" fillId="8" borderId="58" xfId="0" applyFont="1" applyFill="1" applyBorder="1" applyAlignment="1">
      <alignment horizontal="center" vertical="center"/>
    </xf>
    <xf numFmtId="165" fontId="0" fillId="8" borderId="3" xfId="0" applyNumberFormat="1" applyFill="1" applyBorder="1" applyAlignment="1">
      <alignment horizontal="center" vertical="center"/>
    </xf>
    <xf numFmtId="0" fontId="1" fillId="8" borderId="12" xfId="0" applyFont="1" applyFill="1" applyBorder="1" applyAlignment="1">
      <alignment horizontal="center" vertical="center"/>
    </xf>
    <xf numFmtId="0" fontId="1" fillId="8" borderId="12" xfId="0" applyFont="1" applyFill="1" applyBorder="1" applyAlignment="1">
      <alignment vertical="center" shrinkToFit="1"/>
    </xf>
    <xf numFmtId="2" fontId="1" fillId="8" borderId="12" xfId="0" applyNumberFormat="1" applyFont="1" applyFill="1" applyBorder="1" applyAlignment="1">
      <alignment horizontal="center" vertical="center"/>
    </xf>
    <xf numFmtId="165" fontId="0" fillId="8" borderId="13" xfId="0" applyNumberFormat="1" applyFill="1" applyBorder="1" applyAlignment="1">
      <alignment horizontal="center" vertical="center"/>
    </xf>
    <xf numFmtId="0" fontId="1" fillId="8" borderId="77" xfId="0" applyFont="1" applyFill="1" applyBorder="1" applyAlignment="1">
      <alignment horizontal="center" vertical="center"/>
    </xf>
    <xf numFmtId="0" fontId="3" fillId="0" borderId="78" xfId="0" applyFont="1" applyBorder="1" applyAlignment="1">
      <alignment horizontal="center" vertical="center"/>
    </xf>
    <xf numFmtId="0" fontId="117" fillId="8" borderId="0" xfId="0" applyFont="1" applyFill="1" applyAlignment="1">
      <alignment horizontal="center" vertical="center"/>
    </xf>
    <xf numFmtId="0" fontId="2" fillId="0" borderId="31" xfId="0" applyFont="1" applyBorder="1" applyAlignment="1">
      <alignment horizontal="center" vertical="center"/>
    </xf>
    <xf numFmtId="0" fontId="2" fillId="0" borderId="26"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166" fontId="1" fillId="0" borderId="0" xfId="0" applyNumberFormat="1" applyFont="1" applyAlignment="1">
      <alignment horizontal="center" vertical="center"/>
    </xf>
    <xf numFmtId="166" fontId="22" fillId="0" borderId="7" xfId="0" applyNumberFormat="1" applyFont="1" applyBorder="1" applyAlignment="1">
      <alignment horizontal="center" vertical="center" wrapText="1" readingOrder="2"/>
    </xf>
    <xf numFmtId="20" fontId="22" fillId="0" borderId="7" xfId="0" applyNumberFormat="1" applyFont="1" applyBorder="1" applyAlignment="1">
      <alignment horizontal="center" vertical="center" wrapText="1" readingOrder="2"/>
    </xf>
    <xf numFmtId="0" fontId="22" fillId="0" borderId="7" xfId="0" applyFont="1" applyBorder="1" applyAlignment="1">
      <alignment horizontal="center" vertical="center" wrapText="1" readingOrder="2"/>
    </xf>
    <xf numFmtId="166" fontId="22" fillId="0" borderId="3" xfId="0" applyNumberFormat="1" applyFont="1" applyBorder="1" applyAlignment="1">
      <alignment horizontal="center" vertical="center" wrapText="1" readingOrder="2"/>
    </xf>
    <xf numFmtId="0" fontId="22" fillId="0" borderId="79" xfId="0" applyFont="1" applyBorder="1" applyAlignment="1">
      <alignment horizontal="center" vertical="center" wrapText="1" readingOrder="2"/>
    </xf>
    <xf numFmtId="166" fontId="16" fillId="0" borderId="0" xfId="0" applyNumberFormat="1" applyFont="1" applyAlignment="1">
      <alignment horizontal="center" vertical="center"/>
    </xf>
    <xf numFmtId="0" fontId="3" fillId="0" borderId="0" xfId="0" applyFont="1" applyAlignment="1">
      <alignment horizontal="right" vertical="center" shrinkToFit="1"/>
    </xf>
    <xf numFmtId="0" fontId="22" fillId="0" borderId="17" xfId="0" applyFont="1" applyBorder="1" applyAlignment="1">
      <alignment horizontal="center" vertical="center" wrapText="1" readingOrder="2"/>
    </xf>
    <xf numFmtId="0" fontId="22" fillId="0" borderId="2" xfId="0" applyFont="1" applyBorder="1" applyAlignment="1">
      <alignment horizontal="center" vertical="center" wrapText="1" readingOrder="2"/>
    </xf>
    <xf numFmtId="0" fontId="46" fillId="0" borderId="0" xfId="0" applyFont="1"/>
    <xf numFmtId="0" fontId="123" fillId="0" borderId="0" xfId="0" applyFont="1"/>
    <xf numFmtId="0" fontId="124" fillId="0" borderId="0" xfId="0" applyFont="1"/>
    <xf numFmtId="0" fontId="48" fillId="0" borderId="0" xfId="0" applyFont="1"/>
    <xf numFmtId="0" fontId="47" fillId="0" borderId="0" xfId="0" applyFont="1"/>
    <xf numFmtId="0" fontId="125" fillId="0" borderId="0" xfId="0" applyFont="1"/>
    <xf numFmtId="2" fontId="1" fillId="0" borderId="67" xfId="0" applyNumberFormat="1" applyFont="1" applyBorder="1" applyAlignment="1">
      <alignment horizontal="center" vertical="center"/>
    </xf>
    <xf numFmtId="166" fontId="3" fillId="0" borderId="67" xfId="0" applyNumberFormat="1" applyFont="1" applyBorder="1" applyAlignment="1">
      <alignment horizontal="center" vertical="center"/>
    </xf>
    <xf numFmtId="2" fontId="1" fillId="8" borderId="67" xfId="0" applyNumberFormat="1" applyFont="1" applyFill="1" applyBorder="1" applyAlignment="1">
      <alignment horizontal="center" vertical="center"/>
    </xf>
    <xf numFmtId="166" fontId="3" fillId="8" borderId="67" xfId="0" applyNumberFormat="1" applyFont="1" applyFill="1" applyBorder="1" applyAlignment="1">
      <alignment horizontal="center" vertical="center"/>
    </xf>
    <xf numFmtId="2" fontId="1" fillId="8" borderId="80" xfId="0" applyNumberFormat="1" applyFont="1" applyFill="1" applyBorder="1" applyAlignment="1">
      <alignment horizontal="center" vertical="center"/>
    </xf>
    <xf numFmtId="166" fontId="3" fillId="8" borderId="80" xfId="0" applyNumberFormat="1" applyFont="1" applyFill="1" applyBorder="1" applyAlignment="1">
      <alignment horizontal="center" vertical="center"/>
    </xf>
    <xf numFmtId="0" fontId="125" fillId="0" borderId="73" xfId="0" applyFont="1" applyBorder="1" applyAlignment="1">
      <alignment horizontal="center" vertical="top"/>
    </xf>
    <xf numFmtId="0" fontId="22" fillId="0" borderId="39" xfId="0" applyFont="1" applyBorder="1" applyAlignment="1">
      <alignment horizontal="center"/>
    </xf>
    <xf numFmtId="0" fontId="22" fillId="0" borderId="0" xfId="0" applyFont="1" applyAlignment="1">
      <alignment horizontal="center"/>
    </xf>
    <xf numFmtId="2" fontId="45" fillId="0" borderId="0" xfId="0" applyNumberFormat="1" applyFont="1" applyAlignment="1">
      <alignment horizontal="center"/>
    </xf>
    <xf numFmtId="0" fontId="37" fillId="0" borderId="37" xfId="0" applyFont="1" applyBorder="1" applyAlignment="1">
      <alignment horizontal="center"/>
    </xf>
    <xf numFmtId="0" fontId="0" fillId="0" borderId="37" xfId="0" applyBorder="1" applyAlignment="1">
      <alignment horizontal="center" vertical="center"/>
    </xf>
    <xf numFmtId="0" fontId="0" fillId="6" borderId="0" xfId="0" applyFill="1" applyAlignment="1">
      <alignment horizontal="center" vertical="center"/>
    </xf>
    <xf numFmtId="0" fontId="39" fillId="0" borderId="0" xfId="0" applyFont="1"/>
    <xf numFmtId="0" fontId="125" fillId="0" borderId="0" xfId="0" applyFont="1" applyAlignment="1">
      <alignment horizontal="center" shrinkToFit="1"/>
    </xf>
    <xf numFmtId="2" fontId="126" fillId="0" borderId="0" xfId="0" applyNumberFormat="1" applyFont="1" applyAlignment="1">
      <alignment horizontal="center"/>
    </xf>
    <xf numFmtId="0" fontId="22" fillId="0" borderId="0" xfId="0" applyFont="1" applyAlignment="1">
      <alignment horizontal="right"/>
    </xf>
    <xf numFmtId="0" fontId="40" fillId="0" borderId="0" xfId="0" applyFont="1" applyAlignment="1">
      <alignment horizontal="center"/>
    </xf>
    <xf numFmtId="0" fontId="22" fillId="0" borderId="0" xfId="0" applyFont="1" applyAlignment="1">
      <alignment horizontal="center" shrinkToFit="1"/>
    </xf>
    <xf numFmtId="2" fontId="124" fillId="0" borderId="0" xfId="0" applyNumberFormat="1" applyFont="1" applyAlignment="1">
      <alignment horizontal="center"/>
    </xf>
    <xf numFmtId="0" fontId="37" fillId="0" borderId="0" xfId="0" applyFont="1" applyAlignment="1">
      <alignment horizontal="center"/>
    </xf>
    <xf numFmtId="0" fontId="127" fillId="0" borderId="73" xfId="0" applyFont="1" applyBorder="1" applyAlignment="1">
      <alignment vertical="top"/>
    </xf>
    <xf numFmtId="0" fontId="125" fillId="0" borderId="81" xfId="0" applyFont="1" applyBorder="1"/>
    <xf numFmtId="0" fontId="1" fillId="0" borderId="82" xfId="0" applyFont="1" applyBorder="1" applyAlignment="1">
      <alignment horizontal="center" vertical="center" wrapText="1"/>
    </xf>
    <xf numFmtId="20" fontId="3" fillId="0" borderId="58" xfId="0" applyNumberFormat="1" applyFont="1" applyBorder="1" applyAlignment="1" applyProtection="1">
      <alignment vertical="center"/>
      <protection locked="0"/>
    </xf>
    <xf numFmtId="20" fontId="3" fillId="0" borderId="83" xfId="0" applyNumberFormat="1" applyFont="1" applyBorder="1" applyAlignment="1" applyProtection="1">
      <alignment vertical="center"/>
      <protection locked="0"/>
    </xf>
    <xf numFmtId="20" fontId="3" fillId="0" borderId="74" xfId="0" applyNumberFormat="1" applyFont="1" applyBorder="1" applyAlignment="1" applyProtection="1">
      <alignment vertical="center"/>
      <protection locked="0"/>
    </xf>
    <xf numFmtId="0" fontId="123" fillId="0" borderId="0" xfId="0" applyFont="1" applyAlignment="1">
      <alignment horizontal="right" shrinkToFit="1"/>
    </xf>
    <xf numFmtId="0" fontId="124" fillId="0" borderId="84" xfId="0" applyFont="1" applyBorder="1"/>
    <xf numFmtId="0" fontId="126" fillId="9" borderId="35" xfId="0" applyFont="1" applyFill="1" applyBorder="1" applyAlignment="1">
      <alignment horizontal="left"/>
    </xf>
    <xf numFmtId="0" fontId="53" fillId="0" borderId="0" xfId="0" applyFont="1"/>
    <xf numFmtId="0" fontId="53" fillId="0" borderId="85" xfId="0" applyFont="1" applyBorder="1"/>
    <xf numFmtId="0" fontId="39" fillId="0" borderId="0" xfId="0" applyFont="1" applyAlignment="1">
      <alignment horizontal="center"/>
    </xf>
    <xf numFmtId="0" fontId="115" fillId="0" borderId="35" xfId="0" applyFont="1" applyBorder="1" applyAlignment="1">
      <alignment vertical="center" shrinkToFit="1"/>
    </xf>
    <xf numFmtId="0" fontId="115" fillId="0" borderId="3" xfId="0" applyFont="1" applyBorder="1" applyAlignment="1">
      <alignment vertical="center" shrinkToFit="1"/>
    </xf>
    <xf numFmtId="0" fontId="3" fillId="0" borderId="3" xfId="0" applyFont="1" applyBorder="1" applyAlignment="1">
      <alignment horizontal="center" vertical="center" wrapText="1"/>
    </xf>
    <xf numFmtId="0" fontId="3" fillId="0" borderId="86" xfId="0" applyFont="1" applyBorder="1" applyAlignment="1">
      <alignment horizontal="center" vertical="center" shrinkToFit="1"/>
    </xf>
    <xf numFmtId="0" fontId="3" fillId="0" borderId="46" xfId="0" applyFont="1" applyBorder="1" applyAlignment="1">
      <alignment horizontal="center" vertical="center" shrinkToFit="1"/>
    </xf>
    <xf numFmtId="0" fontId="1" fillId="0" borderId="0" xfId="0" applyFont="1"/>
    <xf numFmtId="0" fontId="4" fillId="0" borderId="0" xfId="0" applyFont="1" applyAlignment="1">
      <alignment horizontal="left" vertical="center"/>
    </xf>
    <xf numFmtId="0" fontId="0" fillId="0" borderId="13" xfId="0" applyBorder="1" applyAlignment="1" applyProtection="1">
      <alignment horizontal="center" vertical="center"/>
      <protection locked="0"/>
    </xf>
    <xf numFmtId="0" fontId="1" fillId="0" borderId="2" xfId="0" applyFont="1" applyBorder="1" applyAlignment="1">
      <alignment horizontal="center" vertical="center" textRotation="90" shrinkToFit="1"/>
    </xf>
    <xf numFmtId="166" fontId="1" fillId="0" borderId="2" xfId="0" applyNumberFormat="1" applyFont="1" applyBorder="1" applyAlignment="1">
      <alignment horizontal="center" vertical="center" textRotation="90" shrinkToFit="1"/>
    </xf>
    <xf numFmtId="0" fontId="39" fillId="0" borderId="45" xfId="0" applyFont="1" applyBorder="1"/>
    <xf numFmtId="0" fontId="53" fillId="0" borderId="45" xfId="0" applyFont="1" applyBorder="1"/>
    <xf numFmtId="0" fontId="37" fillId="0" borderId="3" xfId="0" applyFont="1" applyBorder="1" applyAlignment="1">
      <alignment horizontal="center" vertical="center"/>
    </xf>
    <xf numFmtId="0" fontId="20" fillId="0" borderId="0" xfId="0" applyFont="1" applyAlignment="1">
      <alignment vertical="center" shrinkToFit="1"/>
    </xf>
    <xf numFmtId="0" fontId="20" fillId="0" borderId="0" xfId="0" applyFont="1" applyAlignment="1">
      <alignment vertical="center"/>
    </xf>
    <xf numFmtId="0" fontId="1" fillId="0" borderId="87" xfId="0" applyFont="1" applyBorder="1" applyAlignment="1" applyProtection="1">
      <alignment horizontal="center" vertical="center" wrapText="1"/>
      <protection locked="0"/>
    </xf>
    <xf numFmtId="0" fontId="1" fillId="0" borderId="88" xfId="0" applyFont="1" applyBorder="1" applyAlignment="1" applyProtection="1">
      <alignment horizontal="center" vertical="center" wrapText="1"/>
      <protection locked="0"/>
    </xf>
    <xf numFmtId="0" fontId="0" fillId="0" borderId="0" xfId="0" applyProtection="1">
      <protection locked="0"/>
    </xf>
    <xf numFmtId="0" fontId="1" fillId="0" borderId="89" xfId="0" applyFont="1" applyBorder="1" applyAlignment="1" applyProtection="1">
      <alignment horizontal="center" vertical="center" wrapText="1"/>
      <protection locked="0"/>
    </xf>
    <xf numFmtId="0" fontId="1" fillId="0" borderId="90" xfId="0" applyFont="1" applyBorder="1" applyAlignment="1" applyProtection="1">
      <alignment horizontal="center" vertical="center" wrapText="1"/>
      <protection locked="0"/>
    </xf>
    <xf numFmtId="166" fontId="1" fillId="0" borderId="90" xfId="0" applyNumberFormat="1" applyFont="1" applyBorder="1" applyAlignment="1" applyProtection="1">
      <alignment horizontal="center" vertical="center"/>
      <protection locked="0"/>
    </xf>
    <xf numFmtId="0" fontId="1" fillId="0" borderId="91" xfId="0" applyFont="1" applyBorder="1" applyAlignment="1" applyProtection="1">
      <alignment horizontal="center" vertical="center" wrapText="1"/>
      <protection locked="0"/>
    </xf>
    <xf numFmtId="0" fontId="1" fillId="0" borderId="92" xfId="0" applyFont="1" applyBorder="1" applyAlignment="1" applyProtection="1">
      <alignment horizontal="center"/>
      <protection locked="0"/>
    </xf>
    <xf numFmtId="0" fontId="3" fillId="0" borderId="0" xfId="0" applyFont="1" applyProtection="1">
      <protection locked="0"/>
    </xf>
    <xf numFmtId="0" fontId="3" fillId="0" borderId="0" xfId="0" applyFont="1" applyAlignment="1" applyProtection="1">
      <alignment horizontal="center"/>
      <protection locked="0"/>
    </xf>
    <xf numFmtId="0" fontId="1" fillId="0" borderId="3" xfId="6" applyFont="1" applyBorder="1" applyAlignment="1" applyProtection="1">
      <alignment horizontal="center" vertical="center"/>
      <protection locked="0"/>
    </xf>
    <xf numFmtId="0" fontId="0" fillId="0" borderId="0" xfId="0" applyAlignment="1" applyProtection="1">
      <alignment vertical="center"/>
      <protection locked="0"/>
    </xf>
    <xf numFmtId="0" fontId="2" fillId="10" borderId="3" xfId="0" applyFont="1" applyFill="1" applyBorder="1" applyAlignment="1" applyProtection="1">
      <alignment vertical="center"/>
      <protection locked="0"/>
    </xf>
    <xf numFmtId="0" fontId="6" fillId="10" borderId="3" xfId="0" applyFont="1" applyFill="1" applyBorder="1" applyAlignment="1" applyProtection="1">
      <alignment horizontal="center" vertical="center"/>
      <protection locked="0"/>
    </xf>
    <xf numFmtId="0" fontId="2" fillId="11" borderId="31" xfId="0" applyFont="1" applyFill="1" applyBorder="1" applyAlignment="1" applyProtection="1">
      <alignment vertical="center"/>
      <protection locked="0"/>
    </xf>
    <xf numFmtId="0" fontId="2" fillId="11" borderId="11" xfId="0" applyFont="1" applyFill="1" applyBorder="1" applyAlignment="1" applyProtection="1">
      <alignment vertical="center"/>
      <protection locked="0"/>
    </xf>
    <xf numFmtId="166" fontId="3" fillId="0" borderId="0" xfId="0" applyNumberFormat="1" applyFont="1" applyAlignment="1">
      <alignment vertical="center"/>
    </xf>
    <xf numFmtId="0" fontId="26" fillId="12" borderId="0" xfId="0" applyFont="1" applyFill="1" applyAlignment="1">
      <alignment horizontal="right" vertical="center" shrinkToFit="1"/>
    </xf>
    <xf numFmtId="0" fontId="35" fillId="0" borderId="0" xfId="0" applyFont="1"/>
    <xf numFmtId="0" fontId="27" fillId="0" borderId="37" xfId="0" applyFont="1" applyBorder="1" applyAlignment="1">
      <alignment horizontal="right" vertical="center" shrinkToFit="1"/>
    </xf>
    <xf numFmtId="0" fontId="0" fillId="13" borderId="93" xfId="0" applyFill="1" applyBorder="1"/>
    <xf numFmtId="0" fontId="0" fillId="13" borderId="94" xfId="0" applyFill="1" applyBorder="1"/>
    <xf numFmtId="0" fontId="128" fillId="13" borderId="95" xfId="0" applyFont="1" applyFill="1" applyBorder="1" applyAlignment="1">
      <alignment horizontal="left" vertical="center" shrinkToFit="1"/>
    </xf>
    <xf numFmtId="0" fontId="128" fillId="13" borderId="96" xfId="0" applyFont="1" applyFill="1" applyBorder="1" applyAlignment="1">
      <alignment horizontal="left" vertical="center" shrinkToFit="1"/>
    </xf>
    <xf numFmtId="20" fontId="129" fillId="13" borderId="97" xfId="0" applyNumberFormat="1" applyFont="1" applyFill="1" applyBorder="1"/>
    <xf numFmtId="0" fontId="130" fillId="13" borderId="3" xfId="0" applyFont="1" applyFill="1" applyBorder="1"/>
    <xf numFmtId="20" fontId="130" fillId="13" borderId="3" xfId="0" applyNumberFormat="1" applyFont="1" applyFill="1" applyBorder="1"/>
    <xf numFmtId="0" fontId="3" fillId="0" borderId="0" xfId="0" applyFont="1" applyAlignment="1">
      <alignment vertical="center" wrapText="1" shrinkToFit="1"/>
    </xf>
    <xf numFmtId="0" fontId="1" fillId="14" borderId="98" xfId="0" applyFont="1" applyFill="1" applyBorder="1" applyAlignment="1">
      <alignment vertical="center"/>
    </xf>
    <xf numFmtId="0" fontId="1" fillId="14" borderId="38" xfId="0" applyFont="1" applyFill="1" applyBorder="1" applyAlignment="1">
      <alignment horizontal="right"/>
    </xf>
    <xf numFmtId="0" fontId="1" fillId="14" borderId="38" xfId="0" applyFont="1" applyFill="1" applyBorder="1"/>
    <xf numFmtId="0" fontId="0" fillId="14" borderId="38" xfId="0" applyFill="1" applyBorder="1"/>
    <xf numFmtId="0" fontId="0" fillId="14" borderId="65" xfId="0" applyFill="1" applyBorder="1"/>
    <xf numFmtId="0" fontId="1" fillId="14" borderId="68" xfId="0" applyFont="1" applyFill="1" applyBorder="1" applyAlignment="1">
      <alignment vertical="center"/>
    </xf>
    <xf numFmtId="0" fontId="1" fillId="14" borderId="0" xfId="0" applyFont="1" applyFill="1" applyAlignment="1">
      <alignment horizontal="right"/>
    </xf>
    <xf numFmtId="0" fontId="1" fillId="14" borderId="0" xfId="0" applyFont="1" applyFill="1"/>
    <xf numFmtId="0" fontId="0" fillId="14" borderId="0" xfId="0" applyFill="1"/>
    <xf numFmtId="0" fontId="0" fillId="14" borderId="69" xfId="0" applyFill="1" applyBorder="1"/>
    <xf numFmtId="0" fontId="1" fillId="14" borderId="68" xfId="0" applyFont="1" applyFill="1" applyBorder="1" applyAlignment="1">
      <alignment horizontal="left" vertical="center"/>
    </xf>
    <xf numFmtId="0" fontId="1" fillId="15" borderId="99" xfId="0" applyFont="1" applyFill="1" applyBorder="1" applyAlignment="1" applyProtection="1">
      <alignment horizontal="center" vertical="center" wrapText="1"/>
      <protection locked="0"/>
    </xf>
    <xf numFmtId="0" fontId="5" fillId="15" borderId="100" xfId="0" applyFont="1" applyFill="1" applyBorder="1" applyAlignment="1" applyProtection="1">
      <alignment horizontal="center" vertical="center"/>
      <protection locked="0"/>
    </xf>
    <xf numFmtId="0" fontId="1" fillId="15" borderId="99" xfId="0" applyFont="1" applyFill="1" applyBorder="1" applyAlignment="1">
      <alignment horizontal="center" vertical="center" wrapText="1"/>
    </xf>
    <xf numFmtId="0" fontId="5" fillId="15" borderId="100" xfId="0" applyFont="1" applyFill="1" applyBorder="1" applyAlignment="1">
      <alignment horizontal="center" vertical="center"/>
    </xf>
    <xf numFmtId="0" fontId="1" fillId="15" borderId="101" xfId="0" applyFont="1" applyFill="1" applyBorder="1" applyAlignment="1">
      <alignment horizontal="center" vertical="center" wrapText="1"/>
    </xf>
    <xf numFmtId="0" fontId="125" fillId="15" borderId="98" xfId="0" applyFont="1" applyFill="1" applyBorder="1"/>
    <xf numFmtId="0" fontId="131" fillId="15" borderId="38" xfId="0" applyFont="1" applyFill="1" applyBorder="1" applyAlignment="1">
      <alignment horizontal="center" vertical="center" readingOrder="2"/>
    </xf>
    <xf numFmtId="0" fontId="0" fillId="15" borderId="65" xfId="0" applyFill="1" applyBorder="1"/>
    <xf numFmtId="0" fontId="0" fillId="15" borderId="68" xfId="0" applyFill="1" applyBorder="1"/>
    <xf numFmtId="0" fontId="132" fillId="15" borderId="0" xfId="0" applyFont="1" applyFill="1" applyAlignment="1">
      <alignment horizontal="center" vertical="center" readingOrder="2"/>
    </xf>
    <xf numFmtId="0" fontId="0" fillId="15" borderId="69" xfId="0" applyFill="1" applyBorder="1"/>
    <xf numFmtId="0" fontId="133" fillId="15" borderId="0" xfId="0" applyFont="1" applyFill="1" applyAlignment="1">
      <alignment horizontal="center" vertical="center" readingOrder="2"/>
    </xf>
    <xf numFmtId="0" fontId="0" fillId="15" borderId="79" xfId="0" applyFill="1" applyBorder="1"/>
    <xf numFmtId="0" fontId="133" fillId="15" borderId="8" xfId="0" applyFont="1" applyFill="1" applyBorder="1" applyAlignment="1">
      <alignment horizontal="center" vertical="center" readingOrder="2"/>
    </xf>
    <xf numFmtId="0" fontId="0" fillId="15" borderId="102" xfId="0" applyFill="1" applyBorder="1"/>
    <xf numFmtId="0" fontId="51" fillId="0" borderId="3" xfId="0" applyFont="1" applyBorder="1" applyAlignment="1">
      <alignment horizontal="center" vertical="center"/>
    </xf>
    <xf numFmtId="0" fontId="51" fillId="0" borderId="0" xfId="0" applyFont="1" applyAlignment="1">
      <alignment horizontal="center" vertical="center"/>
    </xf>
    <xf numFmtId="0" fontId="34" fillId="0" borderId="43" xfId="0" applyFont="1" applyBorder="1" applyAlignment="1">
      <alignment horizontal="right" vertical="center" wrapText="1" shrinkToFit="1"/>
    </xf>
    <xf numFmtId="0" fontId="50" fillId="0" borderId="0" xfId="0" applyFont="1" applyAlignment="1">
      <alignment horizontal="center" vertical="center"/>
    </xf>
    <xf numFmtId="0" fontId="3" fillId="0" borderId="35" xfId="0" applyFont="1" applyBorder="1" applyAlignment="1" applyProtection="1">
      <alignment horizontal="center" vertical="center"/>
      <protection locked="0"/>
    </xf>
    <xf numFmtId="0" fontId="36" fillId="0" borderId="31" xfId="0" applyFont="1" applyBorder="1" applyAlignment="1" applyProtection="1">
      <alignment horizontal="center" vertical="center"/>
      <protection locked="0"/>
    </xf>
    <xf numFmtId="0" fontId="36" fillId="0" borderId="26" xfId="0" applyFont="1" applyBorder="1" applyAlignment="1" applyProtection="1">
      <alignment horizontal="center" vertical="center"/>
      <protection locked="0"/>
    </xf>
    <xf numFmtId="0" fontId="36" fillId="0" borderId="9" xfId="0" applyFont="1" applyBorder="1" applyAlignment="1" applyProtection="1">
      <alignment horizontal="center" vertical="center"/>
      <protection locked="0"/>
    </xf>
    <xf numFmtId="2" fontId="36" fillId="0" borderId="10" xfId="0" applyNumberFormat="1" applyFont="1" applyBorder="1" applyAlignment="1" applyProtection="1">
      <alignment horizontal="center" vertical="center"/>
      <protection locked="0"/>
    </xf>
    <xf numFmtId="0" fontId="36" fillId="0" borderId="11" xfId="0" applyFont="1" applyBorder="1" applyAlignment="1" applyProtection="1">
      <alignment horizontal="center" vertical="center"/>
      <protection locked="0"/>
    </xf>
    <xf numFmtId="0" fontId="3" fillId="0" borderId="9" xfId="0" applyFont="1" applyBorder="1" applyAlignment="1" applyProtection="1">
      <alignment horizontal="center" vertical="center"/>
      <protection locked="0"/>
    </xf>
    <xf numFmtId="0" fontId="134" fillId="0" borderId="0" xfId="0" applyFont="1"/>
    <xf numFmtId="166" fontId="3" fillId="11" borderId="103" xfId="0" applyNumberFormat="1" applyFont="1" applyFill="1" applyBorder="1" applyAlignment="1" applyProtection="1">
      <alignment horizontal="center" vertical="center"/>
      <protection locked="0"/>
    </xf>
    <xf numFmtId="0" fontId="51" fillId="0" borderId="2" xfId="0" applyFont="1" applyBorder="1" applyAlignment="1">
      <alignment horizontal="center" vertical="center"/>
    </xf>
    <xf numFmtId="166" fontId="36" fillId="0" borderId="58" xfId="0" applyNumberFormat="1" applyFont="1" applyBorder="1" applyAlignment="1">
      <alignment horizontal="center" vertical="center"/>
    </xf>
    <xf numFmtId="166" fontId="36" fillId="0" borderId="3" xfId="0" applyNumberFormat="1" applyFont="1" applyBorder="1" applyAlignment="1">
      <alignment horizontal="center" vertical="center"/>
    </xf>
    <xf numFmtId="14" fontId="36" fillId="0" borderId="3" xfId="0" applyNumberFormat="1" applyFont="1" applyBorder="1" applyAlignment="1">
      <alignment horizontal="center" vertical="center"/>
    </xf>
    <xf numFmtId="2" fontId="36" fillId="0" borderId="3" xfId="0" applyNumberFormat="1" applyFont="1" applyBorder="1" applyAlignment="1">
      <alignment horizontal="center" vertical="center"/>
    </xf>
    <xf numFmtId="0" fontId="36" fillId="0" borderId="3" xfId="0" applyFont="1" applyBorder="1" applyAlignment="1">
      <alignment horizontal="center" vertical="center"/>
    </xf>
    <xf numFmtId="0" fontId="58" fillId="0" borderId="9" xfId="0" applyFont="1" applyBorder="1" applyAlignment="1">
      <alignment horizontal="center" vertical="center"/>
    </xf>
    <xf numFmtId="0" fontId="135" fillId="0" borderId="3" xfId="0" applyFont="1" applyBorder="1" applyAlignment="1">
      <alignment horizontal="right" vertical="center" shrinkToFit="1"/>
    </xf>
    <xf numFmtId="0" fontId="58" fillId="0" borderId="3" xfId="0" applyFont="1" applyBorder="1" applyAlignment="1">
      <alignment horizontal="center" vertical="center"/>
    </xf>
    <xf numFmtId="0" fontId="58" fillId="0" borderId="15" xfId="0" applyFont="1" applyBorder="1" applyAlignment="1">
      <alignment horizontal="right" vertical="center"/>
    </xf>
    <xf numFmtId="0" fontId="52" fillId="0" borderId="104" xfId="0" applyFont="1" applyBorder="1" applyAlignment="1">
      <alignment horizontal="center" vertical="center"/>
    </xf>
    <xf numFmtId="2" fontId="43" fillId="0" borderId="7" xfId="0" applyNumberFormat="1" applyFont="1" applyBorder="1" applyAlignment="1">
      <alignment horizontal="center" vertical="center"/>
    </xf>
    <xf numFmtId="166" fontId="43" fillId="0" borderId="0" xfId="0" applyNumberFormat="1" applyFont="1" applyAlignment="1">
      <alignment horizontal="left" vertical="center"/>
    </xf>
    <xf numFmtId="0" fontId="59" fillId="0" borderId="3" xfId="0" applyFont="1" applyBorder="1" applyAlignment="1">
      <alignment horizontal="center" vertical="center"/>
    </xf>
    <xf numFmtId="0" fontId="59" fillId="0" borderId="10" xfId="0" applyFont="1" applyBorder="1" applyAlignment="1">
      <alignment horizontal="center" vertical="center"/>
    </xf>
    <xf numFmtId="0" fontId="59" fillId="0" borderId="40" xfId="0" applyFont="1" applyBorder="1" applyAlignment="1">
      <alignment horizontal="center" vertical="center"/>
    </xf>
    <xf numFmtId="0" fontId="59" fillId="0" borderId="7" xfId="0" applyFont="1" applyBorder="1" applyAlignment="1">
      <alignment horizontal="center" vertical="center"/>
    </xf>
    <xf numFmtId="0" fontId="59" fillId="0" borderId="15" xfId="0" applyFont="1" applyBorder="1" applyAlignment="1">
      <alignment horizontal="center" vertical="center"/>
    </xf>
    <xf numFmtId="0" fontId="61" fillId="0" borderId="3" xfId="0" applyFont="1" applyBorder="1" applyAlignment="1" applyProtection="1">
      <alignment horizontal="right" vertical="center" shrinkToFit="1"/>
      <protection locked="0"/>
    </xf>
    <xf numFmtId="165" fontId="61" fillId="3" borderId="3" xfId="0" applyNumberFormat="1" applyFont="1" applyFill="1" applyBorder="1" applyAlignment="1" applyProtection="1">
      <alignment horizontal="center" vertical="center"/>
      <protection locked="0"/>
    </xf>
    <xf numFmtId="0" fontId="61" fillId="0" borderId="9" xfId="0" applyFont="1" applyBorder="1" applyAlignment="1" applyProtection="1">
      <alignment horizontal="center" vertical="center"/>
      <protection locked="0"/>
    </xf>
    <xf numFmtId="0" fontId="52" fillId="0" borderId="0" xfId="0" applyFont="1"/>
    <xf numFmtId="14" fontId="58" fillId="0" borderId="8" xfId="0" applyNumberFormat="1" applyFont="1" applyBorder="1" applyAlignment="1" applyProtection="1">
      <alignment vertical="center"/>
      <protection locked="0"/>
    </xf>
    <xf numFmtId="20" fontId="58" fillId="0" borderId="8" xfId="0" applyNumberFormat="1" applyFont="1" applyBorder="1" applyAlignment="1" applyProtection="1">
      <alignment vertical="center"/>
      <protection locked="0"/>
    </xf>
    <xf numFmtId="0" fontId="58" fillId="0" borderId="8" xfId="0" applyFont="1" applyBorder="1" applyAlignment="1" applyProtection="1">
      <alignment horizontal="center" vertical="center"/>
      <protection locked="0"/>
    </xf>
    <xf numFmtId="0" fontId="136" fillId="0" borderId="0" xfId="0" applyFont="1"/>
    <xf numFmtId="0" fontId="115" fillId="0" borderId="8" xfId="0" applyFont="1" applyBorder="1" applyAlignment="1">
      <alignment vertical="center" shrinkToFit="1"/>
    </xf>
    <xf numFmtId="0" fontId="136" fillId="0" borderId="0" xfId="0" applyFont="1" applyAlignment="1">
      <alignment vertical="center" shrinkToFit="1"/>
    </xf>
    <xf numFmtId="0" fontId="136" fillId="0" borderId="0" xfId="0" applyFont="1" applyAlignment="1">
      <alignment horizontal="right" vertical="center" shrinkToFit="1"/>
    </xf>
    <xf numFmtId="0" fontId="137" fillId="0" borderId="0" xfId="0" applyFont="1" applyAlignment="1">
      <alignment vertical="center" shrinkToFit="1"/>
    </xf>
    <xf numFmtId="0" fontId="137" fillId="0" borderId="84" xfId="0" applyFont="1" applyBorder="1" applyAlignment="1">
      <alignment vertical="center" shrinkToFit="1"/>
    </xf>
    <xf numFmtId="0" fontId="126" fillId="0" borderId="0" xfId="0" applyFont="1" applyAlignment="1">
      <alignment vertical="center" shrinkToFit="1"/>
    </xf>
    <xf numFmtId="0" fontId="138" fillId="0" borderId="73" xfId="0" applyFont="1" applyBorder="1" applyAlignment="1">
      <alignment vertical="top"/>
    </xf>
    <xf numFmtId="0" fontId="126" fillId="0" borderId="73" xfId="0" applyFont="1" applyBorder="1" applyAlignment="1">
      <alignment vertical="top"/>
    </xf>
    <xf numFmtId="0" fontId="126" fillId="0" borderId="73" xfId="0" applyFont="1" applyBorder="1" applyAlignment="1">
      <alignment horizontal="center" vertical="top"/>
    </xf>
    <xf numFmtId="0" fontId="43" fillId="0" borderId="0" xfId="0" applyFont="1" applyAlignment="1" applyProtection="1">
      <alignment horizontal="center" vertical="center"/>
      <protection locked="0"/>
    </xf>
    <xf numFmtId="0" fontId="43" fillId="0" borderId="0" xfId="0" applyFont="1" applyAlignment="1">
      <alignment horizontal="left" vertical="center"/>
    </xf>
    <xf numFmtId="0" fontId="52" fillId="0" borderId="0" xfId="0" applyFont="1" applyAlignment="1" applyProtection="1">
      <alignment horizontal="center" vertical="center"/>
      <protection locked="0"/>
    </xf>
    <xf numFmtId="0" fontId="43" fillId="0" borderId="0" xfId="0" applyFont="1" applyAlignment="1" applyProtection="1">
      <alignment horizontal="center" vertical="center" shrinkToFit="1"/>
      <protection locked="0"/>
    </xf>
    <xf numFmtId="0" fontId="43" fillId="0" borderId="0" xfId="0" applyFont="1" applyAlignment="1" applyProtection="1">
      <alignment vertical="center"/>
      <protection locked="0"/>
    </xf>
    <xf numFmtId="2" fontId="52" fillId="0" borderId="0" xfId="0" applyNumberFormat="1" applyFont="1" applyAlignment="1" applyProtection="1">
      <alignment horizontal="center" vertical="center"/>
      <protection locked="0"/>
    </xf>
    <xf numFmtId="20" fontId="52" fillId="0" borderId="0" xfId="0" applyNumberFormat="1" applyFont="1" applyAlignment="1" applyProtection="1">
      <alignment horizontal="center" vertical="center"/>
      <protection locked="0"/>
    </xf>
    <xf numFmtId="0" fontId="52" fillId="0" borderId="0" xfId="0" applyFont="1" applyAlignment="1" applyProtection="1">
      <alignment horizontal="center" vertical="center" shrinkToFit="1"/>
      <protection locked="0"/>
    </xf>
    <xf numFmtId="0" fontId="43" fillId="0" borderId="8" xfId="0" applyFont="1" applyBorder="1" applyAlignment="1" applyProtection="1">
      <alignment horizontal="center" vertical="center" shrinkToFit="1"/>
      <protection locked="0"/>
    </xf>
    <xf numFmtId="0" fontId="43" fillId="0" borderId="8" xfId="0" applyFont="1" applyBorder="1" applyAlignment="1" applyProtection="1">
      <alignment vertical="center" shrinkToFit="1"/>
      <protection locked="0"/>
    </xf>
    <xf numFmtId="0" fontId="43" fillId="8" borderId="8" xfId="0" applyFont="1" applyFill="1" applyBorder="1" applyAlignment="1" applyProtection="1">
      <alignment vertical="center" shrinkToFit="1"/>
      <protection locked="0"/>
    </xf>
    <xf numFmtId="0" fontId="52" fillId="0" borderId="0" xfId="0" applyFont="1" applyAlignment="1">
      <alignment horizontal="center" vertical="center"/>
    </xf>
    <xf numFmtId="0" fontId="52" fillId="0" borderId="0" xfId="0" applyFont="1" applyAlignment="1">
      <alignment vertical="center"/>
    </xf>
    <xf numFmtId="0" fontId="43" fillId="0" borderId="0" xfId="0" applyFont="1" applyAlignment="1">
      <alignment horizontal="center" vertical="center"/>
    </xf>
    <xf numFmtId="0" fontId="43" fillId="0" borderId="0" xfId="0" applyFont="1" applyAlignment="1">
      <alignment vertical="center"/>
    </xf>
    <xf numFmtId="0" fontId="43" fillId="0" borderId="8" xfId="0" applyFont="1" applyBorder="1" applyAlignment="1">
      <alignment vertical="center"/>
    </xf>
    <xf numFmtId="2" fontId="43" fillId="7" borderId="3" xfId="0" applyNumberFormat="1" applyFont="1" applyFill="1" applyBorder="1" applyAlignment="1">
      <alignment horizontal="center" vertical="center"/>
    </xf>
    <xf numFmtId="14" fontId="43" fillId="0" borderId="0" xfId="0" applyNumberFormat="1" applyFont="1" applyAlignment="1">
      <alignment horizontal="center" vertical="center"/>
    </xf>
    <xf numFmtId="0" fontId="52" fillId="0" borderId="34" xfId="0" applyFont="1" applyBorder="1" applyAlignment="1">
      <alignment horizontal="center" vertical="center"/>
    </xf>
    <xf numFmtId="0" fontId="43" fillId="0" borderId="58" xfId="0" applyFont="1" applyBorder="1" applyAlignment="1">
      <alignment horizontal="right" vertical="center"/>
    </xf>
    <xf numFmtId="0" fontId="52" fillId="0" borderId="3" xfId="0" applyFont="1" applyBorder="1" applyAlignment="1">
      <alignment horizontal="center" vertical="center"/>
    </xf>
    <xf numFmtId="166" fontId="43" fillId="0" borderId="0" xfId="0" applyNumberFormat="1" applyFont="1" applyAlignment="1">
      <alignment vertical="center"/>
    </xf>
    <xf numFmtId="0" fontId="43" fillId="0" borderId="3" xfId="0" applyFont="1" applyBorder="1" applyAlignment="1">
      <alignment horizontal="center" vertical="center"/>
    </xf>
    <xf numFmtId="0" fontId="60" fillId="0" borderId="2" xfId="0" applyFont="1" applyBorder="1" applyAlignment="1">
      <alignment horizontal="center" vertical="center"/>
    </xf>
    <xf numFmtId="0" fontId="60" fillId="0" borderId="5" xfId="0" applyFont="1" applyBorder="1" applyAlignment="1">
      <alignment horizontal="center" shrinkToFit="1"/>
    </xf>
    <xf numFmtId="0" fontId="60" fillId="0" borderId="3" xfId="0" applyFont="1" applyBorder="1" applyAlignment="1">
      <alignment horizontal="center" vertical="center" textRotation="90"/>
    </xf>
    <xf numFmtId="166" fontId="60" fillId="0" borderId="3" xfId="0" applyNumberFormat="1" applyFont="1" applyBorder="1" applyAlignment="1">
      <alignment horizontal="center" vertical="center" textRotation="90"/>
    </xf>
    <xf numFmtId="0" fontId="60" fillId="0" borderId="4" xfId="0" applyFont="1" applyBorder="1" applyAlignment="1">
      <alignment horizontal="center" vertical="top" wrapText="1" shrinkToFit="1"/>
    </xf>
    <xf numFmtId="0" fontId="60" fillId="0" borderId="6" xfId="0" applyFont="1" applyBorder="1" applyAlignment="1">
      <alignment horizontal="center" vertical="center" wrapText="1" shrinkToFit="1"/>
    </xf>
    <xf numFmtId="0" fontId="60" fillId="0" borderId="6" xfId="0" applyFont="1" applyBorder="1" applyAlignment="1">
      <alignment vertical="center"/>
    </xf>
    <xf numFmtId="0" fontId="60" fillId="0" borderId="7" xfId="0" applyFont="1" applyBorder="1" applyAlignment="1">
      <alignment horizontal="center" vertical="center" wrapText="1" shrinkToFit="1"/>
    </xf>
    <xf numFmtId="0" fontId="60" fillId="0" borderId="7" xfId="0" applyFont="1" applyBorder="1" applyAlignment="1">
      <alignment vertical="center"/>
    </xf>
    <xf numFmtId="0" fontId="58" fillId="0" borderId="3" xfId="0" applyFont="1" applyBorder="1" applyAlignment="1">
      <alignment horizontal="right" vertical="center"/>
    </xf>
    <xf numFmtId="0" fontId="2" fillId="0" borderId="0" xfId="0" applyFont="1"/>
    <xf numFmtId="166" fontId="0" fillId="0" borderId="0" xfId="0" applyNumberFormat="1"/>
    <xf numFmtId="2" fontId="43" fillId="3" borderId="76" xfId="0" applyNumberFormat="1" applyFont="1" applyFill="1" applyBorder="1" applyAlignment="1">
      <alignment horizontal="center" vertical="center"/>
    </xf>
    <xf numFmtId="14" fontId="52" fillId="0" borderId="0" xfId="0" applyNumberFormat="1" applyFont="1" applyAlignment="1">
      <alignment horizontal="center" vertical="center"/>
    </xf>
    <xf numFmtId="0" fontId="52" fillId="0" borderId="0" xfId="0" applyFont="1" applyAlignment="1">
      <alignment horizontal="center" vertical="center" shrinkToFit="1"/>
    </xf>
    <xf numFmtId="165" fontId="52" fillId="0" borderId="0" xfId="0" applyNumberFormat="1" applyFont="1" applyAlignment="1">
      <alignment horizontal="center" vertical="center"/>
    </xf>
    <xf numFmtId="2" fontId="34" fillId="7" borderId="3" xfId="0" applyNumberFormat="1" applyFont="1" applyFill="1" applyBorder="1" applyAlignment="1">
      <alignment horizontal="center" vertical="center" shrinkToFit="1"/>
    </xf>
    <xf numFmtId="0" fontId="43" fillId="0" borderId="68" xfId="0" applyFont="1" applyBorder="1" applyAlignment="1">
      <alignment horizontal="center" vertical="center"/>
    </xf>
    <xf numFmtId="0" fontId="43" fillId="0" borderId="9" xfId="0" applyFont="1" applyBorder="1" applyAlignment="1" applyProtection="1">
      <alignment horizontal="center" vertical="center"/>
      <protection locked="0"/>
    </xf>
    <xf numFmtId="0" fontId="43" fillId="0" borderId="35" xfId="0" applyFont="1" applyBorder="1" applyAlignment="1" applyProtection="1">
      <alignment horizontal="center" vertical="center"/>
      <protection locked="0"/>
    </xf>
    <xf numFmtId="0" fontId="52" fillId="0" borderId="16" xfId="0" applyFont="1" applyBorder="1" applyAlignment="1" applyProtection="1">
      <alignment horizontal="center" vertical="center"/>
      <protection locked="0"/>
    </xf>
    <xf numFmtId="0" fontId="43" fillId="0" borderId="69" xfId="0" applyFont="1" applyBorder="1" applyAlignment="1">
      <alignment horizontal="center" vertical="center"/>
    </xf>
    <xf numFmtId="0" fontId="42" fillId="0" borderId="0" xfId="0" applyFont="1" applyAlignment="1">
      <alignment horizontal="center" vertical="center"/>
    </xf>
    <xf numFmtId="0" fontId="42" fillId="0" borderId="0" xfId="0" applyFont="1" applyAlignment="1">
      <alignment horizontal="center" vertical="center" wrapText="1" shrinkToFit="1"/>
    </xf>
    <xf numFmtId="0" fontId="42" fillId="0" borderId="71" xfId="0" applyFont="1" applyBorder="1" applyAlignment="1">
      <alignment horizontal="center" vertical="center" shrinkToFit="1"/>
    </xf>
    <xf numFmtId="0" fontId="41" fillId="0" borderId="0" xfId="0" applyFont="1" applyAlignment="1">
      <alignment horizontal="center" vertical="center" shrinkToFit="1"/>
    </xf>
    <xf numFmtId="0" fontId="41" fillId="0" borderId="0" xfId="0" applyFont="1" applyAlignment="1">
      <alignment horizontal="right" vertical="center" shrinkToFit="1"/>
    </xf>
    <xf numFmtId="0" fontId="43" fillId="8" borderId="69" xfId="0" applyFont="1" applyFill="1" applyBorder="1" applyAlignment="1">
      <alignment horizontal="right" vertical="center"/>
    </xf>
    <xf numFmtId="0" fontId="41" fillId="0" borderId="78" xfId="0" applyFont="1" applyBorder="1" applyAlignment="1" applyProtection="1">
      <alignment horizontal="center" vertical="center"/>
      <protection locked="0"/>
    </xf>
    <xf numFmtId="0" fontId="41" fillId="0" borderId="10" xfId="0" applyFont="1" applyBorder="1" applyAlignment="1" applyProtection="1">
      <alignment horizontal="center" vertical="center"/>
      <protection locked="0"/>
    </xf>
    <xf numFmtId="0" fontId="41" fillId="0" borderId="16" xfId="0" applyFont="1" applyBorder="1" applyAlignment="1" applyProtection="1">
      <alignment horizontal="center" vertical="center"/>
      <protection locked="0"/>
    </xf>
    <xf numFmtId="0" fontId="41" fillId="0" borderId="9" xfId="0" applyFont="1" applyBorder="1" applyAlignment="1" applyProtection="1">
      <alignment horizontal="center" vertical="center"/>
      <protection locked="0"/>
    </xf>
    <xf numFmtId="0" fontId="41" fillId="0" borderId="35" xfId="0" applyFont="1" applyBorder="1" applyAlignment="1" applyProtection="1">
      <alignment horizontal="center" vertical="center"/>
      <protection locked="0"/>
    </xf>
    <xf numFmtId="0" fontId="41" fillId="0" borderId="3" xfId="0" applyFont="1" applyBorder="1" applyAlignment="1">
      <alignment horizontal="center" vertical="center"/>
    </xf>
    <xf numFmtId="0" fontId="62" fillId="0" borderId="0" xfId="0" applyFont="1" applyAlignment="1" applyProtection="1">
      <alignment horizontal="center" vertical="center"/>
      <protection locked="0"/>
    </xf>
    <xf numFmtId="0" fontId="63" fillId="0" borderId="0" xfId="0" applyFont="1" applyAlignment="1" applyProtection="1">
      <alignment horizontal="center" vertical="center"/>
      <protection locked="0"/>
    </xf>
    <xf numFmtId="0" fontId="63" fillId="0" borderId="0" xfId="0" applyFont="1" applyAlignment="1" applyProtection="1">
      <alignment vertical="center"/>
      <protection locked="0"/>
    </xf>
    <xf numFmtId="20" fontId="63" fillId="0" borderId="0" xfId="0" applyNumberFormat="1" applyFont="1" applyAlignment="1" applyProtection="1">
      <alignment vertical="center"/>
      <protection locked="0"/>
    </xf>
    <xf numFmtId="0" fontId="62" fillId="0" borderId="0" xfId="0" applyFont="1" applyAlignment="1" applyProtection="1">
      <alignment horizontal="left" vertical="center"/>
      <protection locked="0"/>
    </xf>
    <xf numFmtId="0" fontId="63" fillId="0" borderId="0" xfId="0" applyFont="1" applyAlignment="1" applyProtection="1">
      <alignment horizontal="left" vertical="center"/>
      <protection locked="0"/>
    </xf>
    <xf numFmtId="14" fontId="63" fillId="0" borderId="0" xfId="0" applyNumberFormat="1" applyFont="1" applyAlignment="1" applyProtection="1">
      <alignment vertical="center"/>
      <protection locked="0"/>
    </xf>
    <xf numFmtId="14" fontId="63" fillId="0" borderId="105" xfId="0" applyNumberFormat="1" applyFont="1" applyBorder="1" applyAlignment="1" applyProtection="1">
      <alignment vertical="center"/>
      <protection locked="0"/>
    </xf>
    <xf numFmtId="14" fontId="63" fillId="0" borderId="8" xfId="0" applyNumberFormat="1" applyFont="1" applyBorder="1" applyAlignment="1" applyProtection="1">
      <alignment vertical="center"/>
      <protection locked="0"/>
    </xf>
    <xf numFmtId="14" fontId="63" fillId="0" borderId="84" xfId="0" applyNumberFormat="1" applyFont="1" applyBorder="1" applyAlignment="1" applyProtection="1">
      <alignment vertical="center"/>
      <protection locked="0"/>
    </xf>
    <xf numFmtId="20" fontId="63" fillId="0" borderId="84" xfId="0" applyNumberFormat="1" applyFont="1" applyBorder="1" applyAlignment="1" applyProtection="1">
      <alignment vertical="center"/>
      <protection locked="0"/>
    </xf>
    <xf numFmtId="0" fontId="63" fillId="0" borderId="84" xfId="0" applyFont="1" applyBorder="1" applyAlignment="1" applyProtection="1">
      <alignment horizontal="center" vertical="center"/>
      <protection locked="0"/>
    </xf>
    <xf numFmtId="0" fontId="63" fillId="0" borderId="33" xfId="0" applyFont="1" applyBorder="1" applyAlignment="1" applyProtection="1">
      <alignment horizontal="center" vertical="center"/>
      <protection locked="0"/>
    </xf>
    <xf numFmtId="0" fontId="62" fillId="0" borderId="0" xfId="0" applyFont="1"/>
    <xf numFmtId="0" fontId="62" fillId="0" borderId="84" xfId="0" applyFont="1" applyBorder="1"/>
    <xf numFmtId="0" fontId="60" fillId="0" borderId="9" xfId="0" applyFont="1" applyBorder="1" applyAlignment="1">
      <alignment horizontal="center" vertical="center"/>
    </xf>
    <xf numFmtId="0" fontId="60" fillId="0" borderId="3" xfId="0" applyFont="1" applyBorder="1" applyAlignment="1">
      <alignment horizontal="center" vertical="center" shrinkToFit="1"/>
    </xf>
    <xf numFmtId="2" fontId="60" fillId="0" borderId="3" xfId="0" applyNumberFormat="1" applyFont="1" applyBorder="1" applyAlignment="1">
      <alignment horizontal="center" vertical="center"/>
    </xf>
    <xf numFmtId="166" fontId="60" fillId="0" borderId="3" xfId="0" applyNumberFormat="1" applyFont="1" applyBorder="1" applyAlignment="1">
      <alignment horizontal="center" vertical="center"/>
    </xf>
    <xf numFmtId="0" fontId="65" fillId="0" borderId="3" xfId="0" applyFont="1" applyBorder="1" applyAlignment="1">
      <alignment horizontal="center" vertical="center"/>
    </xf>
    <xf numFmtId="165" fontId="65" fillId="0" borderId="10" xfId="0" applyNumberFormat="1" applyFont="1" applyBorder="1" applyAlignment="1">
      <alignment horizontal="center" vertical="center"/>
    </xf>
    <xf numFmtId="0" fontId="66" fillId="0" borderId="3" xfId="0" applyFont="1" applyBorder="1" applyAlignment="1">
      <alignment horizontal="center" vertical="center" shrinkToFit="1"/>
    </xf>
    <xf numFmtId="0" fontId="139" fillId="0" borderId="3" xfId="14" applyFont="1" applyBorder="1" applyAlignment="1">
      <alignment horizontal="center" shrinkToFit="1"/>
    </xf>
    <xf numFmtId="0" fontId="65" fillId="0" borderId="0" xfId="0" applyFont="1" applyAlignment="1">
      <alignment horizontal="center" vertical="center"/>
    </xf>
    <xf numFmtId="14" fontId="65" fillId="0" borderId="0" xfId="0" applyNumberFormat="1" applyFont="1" applyAlignment="1">
      <alignment horizontal="center" vertical="center"/>
    </xf>
    <xf numFmtId="14" fontId="65" fillId="0" borderId="3" xfId="0" applyNumberFormat="1" applyFont="1" applyBorder="1" applyAlignment="1">
      <alignment horizontal="center" vertical="center"/>
    </xf>
    <xf numFmtId="167" fontId="41" fillId="7" borderId="0" xfId="0" applyNumberFormat="1" applyFont="1" applyFill="1" applyAlignment="1">
      <alignment horizontal="center" vertical="center" shrinkToFit="1"/>
    </xf>
    <xf numFmtId="0" fontId="41" fillId="7" borderId="15" xfId="0" applyFont="1" applyFill="1" applyBorder="1" applyAlignment="1" applyProtection="1">
      <alignment horizontal="center" vertical="center" shrinkToFit="1"/>
      <protection locked="0"/>
    </xf>
    <xf numFmtId="0" fontId="41" fillId="7" borderId="0" xfId="0" applyFont="1" applyFill="1" applyAlignment="1">
      <alignment horizontal="center" vertical="center" shrinkToFit="1"/>
    </xf>
    <xf numFmtId="20" fontId="63" fillId="0" borderId="34" xfId="0" applyNumberFormat="1" applyFont="1" applyBorder="1" applyAlignment="1" applyProtection="1">
      <alignment vertical="center"/>
      <protection locked="0"/>
    </xf>
    <xf numFmtId="20" fontId="63" fillId="0" borderId="74" xfId="0" applyNumberFormat="1" applyFont="1" applyBorder="1" applyAlignment="1" applyProtection="1">
      <alignment vertical="center"/>
      <protection locked="0"/>
    </xf>
    <xf numFmtId="2" fontId="63" fillId="0" borderId="3" xfId="0" applyNumberFormat="1" applyFont="1" applyBorder="1" applyAlignment="1" applyProtection="1">
      <alignment horizontal="center" vertical="center"/>
      <protection locked="0"/>
    </xf>
    <xf numFmtId="0" fontId="62" fillId="0" borderId="0" xfId="0" applyFont="1" applyAlignment="1" applyProtection="1">
      <alignment vertical="center"/>
      <protection locked="0"/>
    </xf>
    <xf numFmtId="0" fontId="62" fillId="0" borderId="32" xfId="0" applyFont="1" applyBorder="1" applyAlignment="1" applyProtection="1">
      <alignment vertical="center"/>
      <protection locked="0"/>
    </xf>
    <xf numFmtId="0" fontId="67" fillId="0" borderId="3" xfId="0" applyFont="1" applyBorder="1" applyAlignment="1">
      <alignment horizontal="center" vertical="center"/>
    </xf>
    <xf numFmtId="2" fontId="67" fillId="0" borderId="3" xfId="0" applyNumberFormat="1" applyFont="1" applyBorder="1" applyAlignment="1">
      <alignment horizontal="center" vertical="center"/>
    </xf>
    <xf numFmtId="14" fontId="50" fillId="0" borderId="106" xfId="0" applyNumberFormat="1" applyFont="1" applyBorder="1" applyAlignment="1">
      <alignment horizontal="right" vertical="center"/>
    </xf>
    <xf numFmtId="14" fontId="50" fillId="0" borderId="38" xfId="0" applyNumberFormat="1" applyFont="1" applyBorder="1" applyAlignment="1">
      <alignment horizontal="right" vertical="center"/>
    </xf>
    <xf numFmtId="0" fontId="115" fillId="9" borderId="36" xfId="0" applyFont="1" applyFill="1" applyBorder="1" applyAlignment="1">
      <alignment horizontal="center"/>
    </xf>
    <xf numFmtId="0" fontId="115" fillId="0" borderId="0" xfId="0" applyFont="1" applyAlignment="1">
      <alignment horizontal="center" shrinkToFit="1"/>
    </xf>
    <xf numFmtId="0" fontId="123" fillId="0" borderId="0" xfId="0" applyFont="1" applyAlignment="1">
      <alignment horizontal="center"/>
    </xf>
    <xf numFmtId="0" fontId="3" fillId="7" borderId="3"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140" fillId="16" borderId="58" xfId="0" applyFont="1" applyFill="1" applyBorder="1" applyAlignment="1">
      <alignment horizontal="center" vertical="center" wrapText="1"/>
    </xf>
    <xf numFmtId="0" fontId="1" fillId="16" borderId="58" xfId="0" applyFont="1" applyFill="1" applyBorder="1" applyAlignment="1">
      <alignment horizontal="center" vertical="center" wrapText="1"/>
    </xf>
    <xf numFmtId="0" fontId="1" fillId="17" borderId="7" xfId="0" applyFont="1" applyFill="1" applyBorder="1" applyAlignment="1">
      <alignment horizontal="center" vertical="center"/>
    </xf>
    <xf numFmtId="0" fontId="3" fillId="12" borderId="7" xfId="0" applyFont="1" applyFill="1" applyBorder="1" applyAlignment="1">
      <alignment horizontal="center" vertical="center"/>
    </xf>
    <xf numFmtId="0" fontId="1" fillId="12" borderId="7" xfId="0" applyFont="1" applyFill="1" applyBorder="1" applyAlignment="1">
      <alignment horizontal="center" vertical="center"/>
    </xf>
    <xf numFmtId="0" fontId="37" fillId="12" borderId="7" xfId="0" applyFont="1" applyFill="1" applyBorder="1" applyAlignment="1">
      <alignment horizontal="center" vertical="center" shrinkToFit="1"/>
    </xf>
    <xf numFmtId="0" fontId="1" fillId="6" borderId="7" xfId="0" applyFont="1" applyFill="1" applyBorder="1" applyAlignment="1">
      <alignment horizontal="center" vertical="center"/>
    </xf>
    <xf numFmtId="0" fontId="140" fillId="16" borderId="58" xfId="0" applyFont="1" applyFill="1" applyBorder="1" applyAlignment="1">
      <alignment horizontal="center" vertical="center"/>
    </xf>
    <xf numFmtId="0" fontId="1" fillId="16" borderId="58" xfId="0" applyFont="1" applyFill="1" applyBorder="1" applyAlignment="1">
      <alignment horizontal="center" vertical="center"/>
    </xf>
    <xf numFmtId="0" fontId="1" fillId="17" borderId="3" xfId="0" applyFont="1" applyFill="1" applyBorder="1" applyAlignment="1">
      <alignment horizontal="center" vertical="center"/>
    </xf>
    <xf numFmtId="0" fontId="68" fillId="0" borderId="3" xfId="14" applyFont="1" applyBorder="1" applyAlignment="1">
      <alignment horizontal="center" vertical="center" shrinkToFit="1"/>
    </xf>
    <xf numFmtId="0" fontId="37" fillId="6" borderId="3" xfId="0" applyFont="1" applyFill="1" applyBorder="1" applyAlignment="1">
      <alignment horizontal="center" vertical="center" shrinkToFit="1"/>
    </xf>
    <xf numFmtId="0" fontId="37" fillId="12" borderId="3" xfId="0" applyFont="1" applyFill="1" applyBorder="1" applyAlignment="1">
      <alignment horizontal="center" vertical="center" shrinkToFit="1"/>
    </xf>
    <xf numFmtId="0" fontId="1" fillId="6" borderId="3" xfId="0" applyFont="1" applyFill="1" applyBorder="1" applyAlignment="1">
      <alignment horizontal="center" vertical="center"/>
    </xf>
    <xf numFmtId="0" fontId="22" fillId="0" borderId="3" xfId="0" applyFont="1" applyBorder="1" applyAlignment="1">
      <alignment horizontal="center" vertical="center" shrinkToFit="1"/>
    </xf>
    <xf numFmtId="0" fontId="1" fillId="12" borderId="3" xfId="0" applyFont="1" applyFill="1" applyBorder="1" applyAlignment="1">
      <alignment horizontal="center" vertical="center"/>
    </xf>
    <xf numFmtId="0" fontId="3" fillId="12" borderId="3" xfId="0" applyFont="1" applyFill="1" applyBorder="1" applyAlignment="1">
      <alignment horizontal="center" vertical="center"/>
    </xf>
    <xf numFmtId="0" fontId="22" fillId="0" borderId="3" xfId="0" applyFont="1" applyBorder="1" applyAlignment="1">
      <alignment horizontal="center" vertical="center"/>
    </xf>
    <xf numFmtId="0" fontId="37" fillId="6" borderId="3" xfId="0" applyFont="1" applyFill="1" applyBorder="1" applyAlignment="1">
      <alignment horizontal="center" vertical="center"/>
    </xf>
    <xf numFmtId="0" fontId="39" fillId="6" borderId="3" xfId="0" applyFont="1" applyFill="1" applyBorder="1" applyAlignment="1">
      <alignment horizontal="center" vertical="center" shrinkToFit="1"/>
    </xf>
    <xf numFmtId="0" fontId="22" fillId="6" borderId="3" xfId="0" applyFont="1" applyFill="1" applyBorder="1" applyAlignment="1">
      <alignment horizontal="center" vertical="center" shrinkToFit="1"/>
    </xf>
    <xf numFmtId="0" fontId="68" fillId="6" borderId="3" xfId="14" applyFont="1" applyFill="1" applyBorder="1" applyAlignment="1">
      <alignment horizontal="center" vertical="center" shrinkToFit="1"/>
    </xf>
    <xf numFmtId="0" fontId="118" fillId="6" borderId="3" xfId="0" applyFont="1" applyFill="1" applyBorder="1" applyAlignment="1">
      <alignment horizontal="center" vertical="center"/>
    </xf>
    <xf numFmtId="0" fontId="3" fillId="6" borderId="3" xfId="0" applyFont="1" applyFill="1" applyBorder="1" applyAlignment="1">
      <alignment horizontal="center" vertical="center" shrinkToFit="1"/>
    </xf>
    <xf numFmtId="0" fontId="1" fillId="16" borderId="0" xfId="0" applyFont="1" applyFill="1" applyAlignment="1">
      <alignment horizontal="center" vertical="center"/>
    </xf>
    <xf numFmtId="0" fontId="35" fillId="0" borderId="0" xfId="6"/>
    <xf numFmtId="0" fontId="3" fillId="11" borderId="3" xfId="6" applyFont="1" applyFill="1" applyBorder="1" applyAlignment="1">
      <alignment horizontal="center" vertical="center"/>
    </xf>
    <xf numFmtId="0" fontId="3" fillId="11" borderId="3" xfId="6" applyFont="1" applyFill="1" applyBorder="1" applyAlignment="1">
      <alignment horizontal="left" vertical="center" wrapText="1"/>
    </xf>
    <xf numFmtId="0" fontId="6" fillId="11" borderId="3" xfId="6" applyFont="1" applyFill="1" applyBorder="1" applyAlignment="1">
      <alignment horizontal="center" vertical="center" wrapText="1"/>
    </xf>
    <xf numFmtId="0" fontId="3" fillId="16" borderId="3" xfId="6" applyFont="1" applyFill="1" applyBorder="1" applyAlignment="1">
      <alignment horizontal="center"/>
    </xf>
    <xf numFmtId="0" fontId="3" fillId="0" borderId="3" xfId="6" applyFont="1" applyBorder="1" applyAlignment="1">
      <alignment horizontal="left"/>
    </xf>
    <xf numFmtId="0" fontId="3" fillId="0" borderId="3" xfId="6" applyFont="1" applyBorder="1" applyAlignment="1">
      <alignment horizontal="center"/>
    </xf>
    <xf numFmtId="0" fontId="3" fillId="16" borderId="3" xfId="6" applyFont="1" applyFill="1" applyBorder="1" applyAlignment="1">
      <alignment horizontal="left"/>
    </xf>
    <xf numFmtId="0" fontId="35" fillId="0" borderId="0" xfId="6" applyAlignment="1">
      <alignment horizontal="left"/>
    </xf>
    <xf numFmtId="0" fontId="35" fillId="0" borderId="0" xfId="6" applyAlignment="1">
      <alignment horizontal="center"/>
    </xf>
    <xf numFmtId="0" fontId="1" fillId="6" borderId="3" xfId="0" applyFont="1" applyFill="1" applyBorder="1" applyAlignment="1">
      <alignment horizontal="center"/>
    </xf>
    <xf numFmtId="0" fontId="1" fillId="18" borderId="3" xfId="0" applyFont="1" applyFill="1" applyBorder="1" applyAlignment="1">
      <alignment horizontal="center"/>
    </xf>
    <xf numFmtId="2" fontId="1" fillId="18" borderId="3" xfId="0" applyNumberFormat="1" applyFont="1" applyFill="1" applyBorder="1" applyAlignment="1">
      <alignment horizontal="center"/>
    </xf>
    <xf numFmtId="0" fontId="1" fillId="12" borderId="3" xfId="0" applyFont="1" applyFill="1" applyBorder="1" applyAlignment="1">
      <alignment horizontal="center"/>
    </xf>
    <xf numFmtId="2" fontId="1" fillId="12" borderId="3" xfId="0" applyNumberFormat="1" applyFont="1" applyFill="1" applyBorder="1" applyAlignment="1">
      <alignment horizontal="center"/>
    </xf>
    <xf numFmtId="0" fontId="2" fillId="16" borderId="3" xfId="0" applyFont="1" applyFill="1" applyBorder="1" applyAlignment="1">
      <alignment horizontal="center"/>
    </xf>
    <xf numFmtId="2" fontId="41" fillId="0" borderId="0" xfId="0" applyNumberFormat="1" applyFont="1" applyAlignment="1" applyProtection="1">
      <alignment horizontal="center" vertical="center" shrinkToFit="1"/>
      <protection locked="0"/>
    </xf>
    <xf numFmtId="0" fontId="0" fillId="0" borderId="3" xfId="0" applyBorder="1"/>
    <xf numFmtId="0" fontId="141" fillId="0" borderId="0" xfId="0" applyFont="1"/>
    <xf numFmtId="0" fontId="5" fillId="19" borderId="0" xfId="0" applyFont="1" applyFill="1" applyAlignment="1">
      <alignment horizontal="center"/>
    </xf>
    <xf numFmtId="0" fontId="136" fillId="0" borderId="0" xfId="0" applyFont="1" applyAlignment="1">
      <alignment horizontal="center" vertical="center" shrinkToFit="1"/>
    </xf>
    <xf numFmtId="0" fontId="2" fillId="6" borderId="0" xfId="0" applyFont="1" applyFill="1" applyAlignment="1">
      <alignment horizontal="center" vertical="center" shrinkToFit="1"/>
    </xf>
    <xf numFmtId="0" fontId="2" fillId="6" borderId="3" xfId="0" applyFont="1" applyFill="1" applyBorder="1" applyAlignment="1">
      <alignment horizontal="center" vertical="center" shrinkToFit="1"/>
    </xf>
    <xf numFmtId="20" fontId="70" fillId="0" borderId="3" xfId="0" applyNumberFormat="1" applyFont="1" applyBorder="1" applyAlignment="1" applyProtection="1">
      <alignment horizontal="center" vertical="center"/>
      <protection locked="0"/>
    </xf>
    <xf numFmtId="0" fontId="142" fillId="0" borderId="58" xfId="0" applyFont="1" applyBorder="1" applyAlignment="1">
      <alignment horizontal="center" vertical="center"/>
    </xf>
    <xf numFmtId="0" fontId="143" fillId="0" borderId="3" xfId="0" applyFont="1" applyBorder="1" applyAlignment="1">
      <alignment horizontal="center" vertical="center" shrinkToFit="1"/>
    </xf>
    <xf numFmtId="0" fontId="142" fillId="0" borderId="3" xfId="0" applyFont="1" applyBorder="1" applyAlignment="1">
      <alignment horizontal="center" vertical="center"/>
    </xf>
    <xf numFmtId="2" fontId="142" fillId="0" borderId="3" xfId="0" applyNumberFormat="1" applyFont="1" applyBorder="1" applyAlignment="1">
      <alignment horizontal="center" vertical="center"/>
    </xf>
    <xf numFmtId="0" fontId="50" fillId="0" borderId="3" xfId="0" applyFont="1" applyBorder="1"/>
    <xf numFmtId="0" fontId="124" fillId="0" borderId="35" xfId="0" applyFont="1" applyBorder="1" applyAlignment="1">
      <alignment vertical="center" shrinkToFit="1"/>
    </xf>
    <xf numFmtId="0" fontId="47" fillId="0" borderId="45" xfId="0" applyFont="1" applyBorder="1"/>
    <xf numFmtId="2" fontId="60" fillId="7" borderId="3" xfId="0" applyNumberFormat="1" applyFont="1" applyFill="1" applyBorder="1" applyAlignment="1">
      <alignment horizontal="center" vertical="center"/>
    </xf>
    <xf numFmtId="0" fontId="60" fillId="7" borderId="3" xfId="0" applyFont="1" applyFill="1" applyBorder="1" applyAlignment="1">
      <alignment horizontal="center" vertical="center"/>
    </xf>
    <xf numFmtId="20" fontId="70" fillId="7" borderId="3" xfId="0" applyNumberFormat="1" applyFont="1" applyFill="1" applyBorder="1" applyAlignment="1" applyProtection="1">
      <alignment horizontal="center" vertical="center"/>
      <protection locked="0"/>
    </xf>
    <xf numFmtId="0" fontId="71" fillId="0" borderId="0" xfId="12"/>
    <xf numFmtId="0" fontId="73" fillId="0" borderId="0" xfId="12" applyFont="1"/>
    <xf numFmtId="0" fontId="76" fillId="0" borderId="0" xfId="12" applyFont="1" applyAlignment="1">
      <alignment horizontal="center"/>
    </xf>
    <xf numFmtId="0" fontId="55" fillId="0" borderId="0" xfId="12" applyFont="1" applyAlignment="1">
      <alignment horizontal="center"/>
    </xf>
    <xf numFmtId="0" fontId="76" fillId="0" borderId="21" xfId="12" applyFont="1" applyBorder="1"/>
    <xf numFmtId="0" fontId="80" fillId="0" borderId="0" xfId="12" applyFont="1"/>
    <xf numFmtId="0" fontId="76" fillId="0" borderId="3" xfId="12" applyFont="1" applyBorder="1" applyAlignment="1">
      <alignment horizontal="center" vertical="center"/>
    </xf>
    <xf numFmtId="0" fontId="76" fillId="0" borderId="3" xfId="12" applyFont="1" applyBorder="1" applyAlignment="1">
      <alignment horizontal="center" vertical="center" wrapText="1"/>
    </xf>
    <xf numFmtId="0" fontId="76" fillId="0" borderId="3" xfId="12" applyFont="1" applyBorder="1" applyAlignment="1">
      <alignment horizontal="center" vertical="center" wrapText="1" shrinkToFit="1"/>
    </xf>
    <xf numFmtId="0" fontId="66" fillId="0" borderId="3" xfId="12" applyFont="1" applyBorder="1" applyAlignment="1">
      <alignment horizontal="center" vertical="center"/>
    </xf>
    <xf numFmtId="0" fontId="144" fillId="0" borderId="3" xfId="14" applyFont="1" applyBorder="1" applyAlignment="1">
      <alignment horizontal="right" shrinkToFit="1"/>
    </xf>
    <xf numFmtId="0" fontId="145" fillId="0" borderId="3" xfId="14" applyFont="1" applyBorder="1" applyAlignment="1">
      <alignment horizontal="right" shrinkToFit="1"/>
    </xf>
    <xf numFmtId="0" fontId="82" fillId="0" borderId="3" xfId="12" applyFont="1" applyBorder="1" applyAlignment="1">
      <alignment horizontal="center"/>
    </xf>
    <xf numFmtId="0" fontId="83" fillId="0" borderId="3" xfId="12" applyFont="1" applyBorder="1"/>
    <xf numFmtId="14" fontId="82" fillId="0" borderId="3" xfId="12" applyNumberFormat="1" applyFont="1" applyBorder="1" applyAlignment="1">
      <alignment horizontal="center"/>
    </xf>
    <xf numFmtId="0" fontId="146" fillId="0" borderId="3" xfId="14" applyFont="1" applyBorder="1" applyAlignment="1">
      <alignment horizontal="right" shrinkToFit="1"/>
    </xf>
    <xf numFmtId="0" fontId="147" fillId="0" borderId="3" xfId="14" applyFont="1" applyBorder="1" applyAlignment="1">
      <alignment horizontal="right" shrinkToFit="1"/>
    </xf>
    <xf numFmtId="0" fontId="148" fillId="0" borderId="3" xfId="12" applyFont="1" applyBorder="1" applyAlignment="1">
      <alignment horizontal="center"/>
    </xf>
    <xf numFmtId="0" fontId="149" fillId="0" borderId="3" xfId="12" applyFont="1" applyBorder="1" applyAlignment="1">
      <alignment horizontal="right" vertical="center" shrinkToFit="1"/>
    </xf>
    <xf numFmtId="14" fontId="148" fillId="0" borderId="3" xfId="12" applyNumberFormat="1" applyFont="1" applyBorder="1" applyAlignment="1">
      <alignment horizontal="center"/>
    </xf>
    <xf numFmtId="0" fontId="66" fillId="0" borderId="0" xfId="12" applyFont="1" applyAlignment="1">
      <alignment vertical="center"/>
    </xf>
    <xf numFmtId="0" fontId="60" fillId="0" borderId="0" xfId="12" applyFont="1" applyAlignment="1">
      <alignment vertical="center"/>
    </xf>
    <xf numFmtId="0" fontId="60" fillId="0" borderId="0" xfId="12" applyFont="1" applyAlignment="1">
      <alignment vertical="center" shrinkToFit="1"/>
    </xf>
    <xf numFmtId="0" fontId="84" fillId="0" borderId="0" xfId="12" applyFont="1"/>
    <xf numFmtId="0" fontId="60" fillId="0" borderId="34" xfId="12" applyFont="1" applyBorder="1" applyAlignment="1">
      <alignment vertical="center"/>
    </xf>
    <xf numFmtId="0" fontId="60" fillId="0" borderId="34" xfId="12" applyFont="1" applyBorder="1" applyAlignment="1">
      <alignment vertical="center" shrinkToFit="1"/>
    </xf>
    <xf numFmtId="0" fontId="60" fillId="0" borderId="34" xfId="12" applyFont="1" applyBorder="1" applyAlignment="1">
      <alignment horizontal="center" vertical="center" shrinkToFit="1"/>
    </xf>
    <xf numFmtId="0" fontId="85" fillId="0" borderId="3" xfId="12" applyFont="1" applyBorder="1" applyAlignment="1">
      <alignment horizontal="center" vertical="center"/>
    </xf>
    <xf numFmtId="0" fontId="85" fillId="0" borderId="3" xfId="12" applyFont="1" applyBorder="1" applyAlignment="1">
      <alignment horizontal="center" vertical="center" wrapText="1"/>
    </xf>
    <xf numFmtId="0" fontId="85" fillId="0" borderId="3" xfId="12" applyFont="1" applyBorder="1" applyAlignment="1">
      <alignment horizontal="center" vertical="center" wrapText="1" shrinkToFit="1"/>
    </xf>
    <xf numFmtId="0" fontId="60" fillId="0" borderId="3" xfId="12" applyFont="1" applyBorder="1" applyAlignment="1">
      <alignment horizontal="center" vertical="center"/>
    </xf>
    <xf numFmtId="0" fontId="150" fillId="0" borderId="3" xfId="12" applyFont="1" applyBorder="1" applyAlignment="1">
      <alignment horizontal="center" vertical="center" shrinkToFit="1"/>
    </xf>
    <xf numFmtId="0" fontId="72" fillId="0" borderId="0" xfId="12" applyFont="1" applyAlignment="1">
      <alignment horizontal="right" vertical="center" shrinkToFit="1"/>
    </xf>
    <xf numFmtId="0" fontId="86" fillId="0" borderId="0" xfId="14" applyFont="1" applyAlignment="1">
      <alignment horizontal="center" vertical="center" shrinkToFit="1"/>
    </xf>
    <xf numFmtId="0" fontId="72" fillId="0" borderId="0" xfId="12" applyFont="1" applyAlignment="1">
      <alignment horizontal="center" vertical="center" shrinkToFit="1"/>
    </xf>
    <xf numFmtId="0" fontId="3" fillId="0" borderId="0" xfId="12" applyFont="1" applyAlignment="1">
      <alignment horizontal="center" vertical="center"/>
    </xf>
    <xf numFmtId="0" fontId="3" fillId="0" borderId="58" xfId="12" applyFont="1" applyBorder="1" applyAlignment="1">
      <alignment horizontal="center" vertical="center"/>
    </xf>
    <xf numFmtId="0" fontId="72" fillId="0" borderId="3" xfId="12" applyFont="1" applyBorder="1" applyAlignment="1">
      <alignment horizontal="right" vertical="center" shrinkToFit="1"/>
    </xf>
    <xf numFmtId="0" fontId="86" fillId="0" borderId="3" xfId="14" applyFont="1" applyBorder="1" applyAlignment="1">
      <alignment horizontal="center" vertical="center" shrinkToFit="1"/>
    </xf>
    <xf numFmtId="0" fontId="72" fillId="0" borderId="3" xfId="12" applyFont="1" applyBorder="1" applyAlignment="1">
      <alignment horizontal="center" vertical="center" shrinkToFit="1"/>
    </xf>
    <xf numFmtId="0" fontId="3" fillId="0" borderId="3" xfId="12" applyFont="1" applyBorder="1" applyAlignment="1">
      <alignment horizontal="center" vertical="center"/>
    </xf>
    <xf numFmtId="0" fontId="60" fillId="0" borderId="3" xfId="12" applyFont="1" applyBorder="1" applyAlignment="1">
      <alignment horizontal="center" vertical="center" shrinkToFit="1"/>
    </xf>
    <xf numFmtId="0" fontId="79" fillId="0" borderId="34" xfId="12" applyFont="1" applyBorder="1" applyAlignment="1">
      <alignment horizontal="right"/>
    </xf>
    <xf numFmtId="0" fontId="82" fillId="0" borderId="3" xfId="12" applyFont="1" applyBorder="1" applyAlignment="1">
      <alignment horizontal="right"/>
    </xf>
    <xf numFmtId="0" fontId="77" fillId="0" borderId="3" xfId="12" applyFont="1" applyBorder="1" applyAlignment="1">
      <alignment horizontal="center"/>
    </xf>
    <xf numFmtId="0" fontId="66" fillId="0" borderId="3" xfId="12" applyFont="1" applyBorder="1" applyAlignment="1">
      <alignment horizontal="right" vertical="center" shrinkToFit="1"/>
    </xf>
    <xf numFmtId="0" fontId="82" fillId="0" borderId="3" xfId="14" applyFont="1" applyBorder="1" applyAlignment="1">
      <alignment horizontal="center" vertical="center" shrinkToFit="1"/>
    </xf>
    <xf numFmtId="0" fontId="66" fillId="0" borderId="3" xfId="12" applyFont="1" applyBorder="1" applyAlignment="1">
      <alignment horizontal="center" vertical="center" shrinkToFit="1"/>
    </xf>
    <xf numFmtId="0" fontId="60" fillId="0" borderId="3" xfId="12" applyFont="1" applyBorder="1" applyAlignment="1">
      <alignment horizontal="right" vertical="center" shrinkToFit="1"/>
    </xf>
    <xf numFmtId="0" fontId="84" fillId="0" borderId="3" xfId="14" applyFont="1" applyBorder="1" applyAlignment="1">
      <alignment horizontal="center" vertical="center" shrinkToFit="1"/>
    </xf>
    <xf numFmtId="0" fontId="34" fillId="0" borderId="3" xfId="12" applyFont="1" applyBorder="1" applyAlignment="1">
      <alignment horizontal="center" vertical="center" shrinkToFit="1"/>
    </xf>
    <xf numFmtId="0" fontId="66" fillId="0" borderId="7" xfId="12" applyFont="1" applyBorder="1" applyAlignment="1">
      <alignment horizontal="center" vertical="center"/>
    </xf>
    <xf numFmtId="0" fontId="60" fillId="0" borderId="7" xfId="12" applyFont="1" applyBorder="1" applyAlignment="1">
      <alignment horizontal="center" vertical="center"/>
    </xf>
    <xf numFmtId="0" fontId="76" fillId="0" borderId="3" xfId="14" applyFont="1" applyBorder="1" applyAlignment="1">
      <alignment horizontal="center" vertical="center" shrinkToFit="1"/>
    </xf>
    <xf numFmtId="0" fontId="151" fillId="0" borderId="3" xfId="0" applyFont="1" applyBorder="1" applyAlignment="1">
      <alignment horizontal="center" vertical="center"/>
    </xf>
    <xf numFmtId="0" fontId="152" fillId="0" borderId="3" xfId="14" applyFont="1" applyBorder="1" applyAlignment="1">
      <alignment horizontal="center" shrinkToFit="1"/>
    </xf>
    <xf numFmtId="0" fontId="151" fillId="0" borderId="0" xfId="0" applyFont="1" applyAlignment="1">
      <alignment horizontal="center" vertical="center"/>
    </xf>
    <xf numFmtId="14" fontId="151" fillId="0" borderId="0" xfId="0" applyNumberFormat="1" applyFont="1" applyAlignment="1">
      <alignment horizontal="center" vertical="center"/>
    </xf>
    <xf numFmtId="14" fontId="151" fillId="0" borderId="3" xfId="0" applyNumberFormat="1" applyFont="1" applyBorder="1" applyAlignment="1">
      <alignment horizontal="center" vertical="center"/>
    </xf>
    <xf numFmtId="0" fontId="66" fillId="0" borderId="35" xfId="0" applyFont="1" applyBorder="1" applyAlignment="1">
      <alignment horizontal="center" vertical="center" shrinkToFit="1"/>
    </xf>
    <xf numFmtId="0" fontId="143" fillId="0" borderId="35" xfId="0" applyFont="1" applyBorder="1" applyAlignment="1">
      <alignment horizontal="center" vertical="center" shrinkToFit="1"/>
    </xf>
    <xf numFmtId="14" fontId="65" fillId="0" borderId="58" xfId="0" applyNumberFormat="1" applyFont="1" applyBorder="1" applyAlignment="1">
      <alignment horizontal="center" vertical="center"/>
    </xf>
    <xf numFmtId="14" fontId="151" fillId="0" borderId="58" xfId="0" applyNumberFormat="1" applyFont="1" applyBorder="1" applyAlignment="1">
      <alignment horizontal="center" vertical="center"/>
    </xf>
    <xf numFmtId="167" fontId="41" fillId="0" borderId="95" xfId="0" applyNumberFormat="1" applyFont="1" applyBorder="1" applyAlignment="1">
      <alignment horizontal="center" vertical="center" shrinkToFit="1"/>
    </xf>
    <xf numFmtId="0" fontId="42" fillId="0" borderId="107" xfId="0" applyFont="1" applyBorder="1" applyAlignment="1">
      <alignment horizontal="center" vertical="center"/>
    </xf>
    <xf numFmtId="0" fontId="42" fillId="0" borderId="6" xfId="0" applyFont="1" applyBorder="1" applyAlignment="1">
      <alignment horizontal="center" vertical="center" wrapText="1"/>
    </xf>
    <xf numFmtId="0" fontId="42" fillId="0" borderId="6" xfId="0" applyFont="1" applyBorder="1" applyAlignment="1">
      <alignment horizontal="center" vertical="center"/>
    </xf>
    <xf numFmtId="0" fontId="42" fillId="0" borderId="63" xfId="0" applyFont="1" applyBorder="1" applyAlignment="1">
      <alignment horizontal="center" vertical="center"/>
    </xf>
    <xf numFmtId="14" fontId="3" fillId="11" borderId="26" xfId="0" applyNumberFormat="1" applyFont="1" applyFill="1" applyBorder="1" applyAlignment="1" applyProtection="1">
      <alignment horizontal="center" vertical="center"/>
      <protection locked="0"/>
    </xf>
    <xf numFmtId="0" fontId="16" fillId="10" borderId="3" xfId="0" applyFont="1" applyFill="1" applyBorder="1" applyAlignment="1" applyProtection="1">
      <alignment horizontal="center" vertical="center" shrinkToFit="1"/>
      <protection locked="0"/>
    </xf>
    <xf numFmtId="0" fontId="41" fillId="0" borderId="9" xfId="0" applyFont="1" applyBorder="1" applyAlignment="1" applyProtection="1">
      <alignment horizontal="center" vertical="center" shrinkToFit="1"/>
      <protection locked="0"/>
    </xf>
    <xf numFmtId="0" fontId="58" fillId="0" borderId="10" xfId="0" applyFont="1" applyBorder="1" applyAlignment="1">
      <alignment horizontal="center" vertical="center" shrinkToFit="1"/>
    </xf>
    <xf numFmtId="0" fontId="59" fillId="0" borderId="10" xfId="0" applyFont="1" applyBorder="1" applyAlignment="1">
      <alignment horizontal="center" vertical="center" shrinkToFit="1"/>
    </xf>
    <xf numFmtId="0" fontId="43" fillId="0" borderId="32" xfId="0" applyFont="1" applyBorder="1" applyAlignment="1">
      <alignment vertical="center"/>
    </xf>
    <xf numFmtId="2" fontId="62" fillId="0" borderId="84" xfId="0" applyNumberFormat="1" applyFont="1" applyBorder="1"/>
    <xf numFmtId="2" fontId="91" fillId="0" borderId="10" xfId="0" applyNumberFormat="1" applyFont="1" applyBorder="1" applyAlignment="1" applyProtection="1">
      <alignment horizontal="center" vertical="center"/>
      <protection locked="0"/>
    </xf>
    <xf numFmtId="0" fontId="58" fillId="0" borderId="14" xfId="0" applyFont="1" applyBorder="1" applyAlignment="1">
      <alignment horizontal="center" vertical="center"/>
    </xf>
    <xf numFmtId="0" fontId="59" fillId="0" borderId="16" xfId="0" applyFont="1" applyBorder="1" applyAlignment="1">
      <alignment horizontal="center" vertical="center"/>
    </xf>
    <xf numFmtId="0" fontId="58" fillId="0" borderId="108" xfId="0" applyFont="1" applyBorder="1" applyAlignment="1">
      <alignment horizontal="center" vertical="center"/>
    </xf>
    <xf numFmtId="0" fontId="59" fillId="0" borderId="109" xfId="0" applyFont="1" applyBorder="1" applyAlignment="1">
      <alignment horizontal="center" vertical="center"/>
    </xf>
    <xf numFmtId="0" fontId="59" fillId="0" borderId="110" xfId="0" applyFont="1" applyBorder="1" applyAlignment="1">
      <alignment horizontal="center" vertical="center"/>
    </xf>
    <xf numFmtId="0" fontId="58" fillId="0" borderId="109" xfId="0" applyFont="1" applyBorder="1" applyAlignment="1">
      <alignment horizontal="right" vertical="center"/>
    </xf>
    <xf numFmtId="0" fontId="1" fillId="19" borderId="3" xfId="0" applyFont="1" applyFill="1" applyBorder="1" applyAlignment="1">
      <alignment horizontal="center" vertical="center"/>
    </xf>
    <xf numFmtId="2" fontId="1" fillId="19" borderId="3" xfId="0" applyNumberFormat="1" applyFont="1" applyFill="1" applyBorder="1" applyAlignment="1">
      <alignment horizontal="center" vertical="center"/>
    </xf>
    <xf numFmtId="0" fontId="1" fillId="18" borderId="3" xfId="0" applyFont="1" applyFill="1" applyBorder="1" applyAlignment="1">
      <alignment horizontal="center" shrinkToFit="1"/>
    </xf>
    <xf numFmtId="2" fontId="1" fillId="6" borderId="3" xfId="0" applyNumberFormat="1" applyFont="1" applyFill="1" applyBorder="1" applyAlignment="1">
      <alignment horizontal="center" vertical="center"/>
    </xf>
    <xf numFmtId="0" fontId="60" fillId="0" borderId="108" xfId="0" applyFont="1" applyBorder="1" applyAlignment="1">
      <alignment horizontal="center" vertical="center"/>
    </xf>
    <xf numFmtId="0" fontId="60" fillId="0" borderId="109" xfId="0" applyFont="1" applyBorder="1" applyAlignment="1">
      <alignment horizontal="center" vertical="center" shrinkToFit="1"/>
    </xf>
    <xf numFmtId="2" fontId="60" fillId="0" borderId="109" xfId="0" applyNumberFormat="1" applyFont="1" applyBorder="1" applyAlignment="1">
      <alignment horizontal="center" vertical="center"/>
    </xf>
    <xf numFmtId="166" fontId="60" fillId="0" borderId="109" xfId="0" applyNumberFormat="1" applyFont="1" applyBorder="1" applyAlignment="1">
      <alignment horizontal="center" vertical="center"/>
    </xf>
    <xf numFmtId="0" fontId="65" fillId="0" borderId="109" xfId="0" applyFont="1" applyBorder="1" applyAlignment="1">
      <alignment horizontal="center" vertical="center"/>
    </xf>
    <xf numFmtId="165" fontId="65" fillId="0" borderId="110" xfId="0" applyNumberFormat="1" applyFont="1" applyBorder="1" applyAlignment="1">
      <alignment horizontal="center" vertical="center"/>
    </xf>
    <xf numFmtId="0" fontId="3" fillId="0" borderId="43" xfId="0" applyFont="1" applyBorder="1" applyAlignment="1">
      <alignment horizontal="right" vertical="center"/>
    </xf>
    <xf numFmtId="0" fontId="3" fillId="0" borderId="111" xfId="0" applyFont="1" applyBorder="1" applyAlignment="1">
      <alignment horizontal="center" vertical="center"/>
    </xf>
    <xf numFmtId="0" fontId="153" fillId="0" borderId="58" xfId="0" applyFont="1" applyBorder="1" applyAlignment="1">
      <alignment horizontal="center" vertical="center"/>
    </xf>
    <xf numFmtId="0" fontId="154" fillId="0" borderId="3" xfId="0" applyFont="1" applyBorder="1" applyAlignment="1">
      <alignment horizontal="center" vertical="center" shrinkToFit="1"/>
    </xf>
    <xf numFmtId="0" fontId="153" fillId="0" borderId="3" xfId="0" applyFont="1" applyBorder="1" applyAlignment="1">
      <alignment horizontal="center" vertical="center"/>
    </xf>
    <xf numFmtId="2" fontId="153" fillId="0" borderId="3" xfId="0" applyNumberFormat="1" applyFont="1" applyBorder="1" applyAlignment="1">
      <alignment horizontal="center" vertical="center"/>
    </xf>
    <xf numFmtId="0" fontId="155" fillId="0" borderId="3" xfId="0" applyFont="1" applyBorder="1" applyAlignment="1">
      <alignment horizontal="center" vertical="center" textRotation="90"/>
    </xf>
    <xf numFmtId="168" fontId="41" fillId="7" borderId="3" xfId="0" applyNumberFormat="1" applyFont="1" applyFill="1" applyBorder="1" applyAlignment="1">
      <alignment horizontal="center" vertical="center" shrinkToFit="1"/>
    </xf>
    <xf numFmtId="0" fontId="59" fillId="9" borderId="3" xfId="0" applyFont="1" applyFill="1" applyBorder="1" applyAlignment="1">
      <alignment horizontal="center" vertical="center"/>
    </xf>
    <xf numFmtId="2" fontId="16" fillId="0" borderId="0" xfId="0" applyNumberFormat="1" applyFont="1"/>
    <xf numFmtId="2" fontId="0" fillId="0" borderId="0" xfId="0" applyNumberFormat="1"/>
    <xf numFmtId="169" fontId="0" fillId="0" borderId="0" xfId="0" applyNumberFormat="1"/>
    <xf numFmtId="0" fontId="3" fillId="0" borderId="3" xfId="0" applyFont="1" applyBorder="1"/>
    <xf numFmtId="2" fontId="3" fillId="0" borderId="3" xfId="0" applyNumberFormat="1" applyFont="1" applyBorder="1"/>
    <xf numFmtId="2" fontId="3" fillId="6" borderId="3" xfId="0" applyNumberFormat="1" applyFont="1" applyFill="1" applyBorder="1"/>
    <xf numFmtId="2" fontId="43" fillId="7" borderId="58" xfId="0" applyNumberFormat="1" applyFont="1" applyFill="1" applyBorder="1" applyAlignment="1">
      <alignment horizontal="center" vertical="center"/>
    </xf>
    <xf numFmtId="14" fontId="43" fillId="0" borderId="32" xfId="0" applyNumberFormat="1" applyFont="1" applyBorder="1" applyAlignment="1">
      <alignment horizontal="center" vertical="center"/>
    </xf>
    <xf numFmtId="2" fontId="42" fillId="0" borderId="0" xfId="0" applyNumberFormat="1" applyFont="1" applyAlignment="1">
      <alignment vertical="center" shrinkToFit="1"/>
    </xf>
    <xf numFmtId="2" fontId="90" fillId="0" borderId="0" xfId="0" applyNumberFormat="1" applyFont="1" applyAlignment="1">
      <alignment horizontal="center" vertical="center" shrinkToFit="1"/>
    </xf>
    <xf numFmtId="14" fontId="60" fillId="0" borderId="32" xfId="0" applyNumberFormat="1" applyFont="1" applyBorder="1" applyAlignment="1">
      <alignment horizontal="center" vertical="center"/>
    </xf>
    <xf numFmtId="0" fontId="90" fillId="7" borderId="3" xfId="0" applyFont="1" applyFill="1" applyBorder="1" applyAlignment="1">
      <alignment horizontal="center" vertical="center"/>
    </xf>
    <xf numFmtId="0" fontId="60" fillId="0" borderId="0" xfId="0" applyFont="1" applyAlignment="1">
      <alignment horizontal="left" vertical="center"/>
    </xf>
    <xf numFmtId="0" fontId="90" fillId="0" borderId="3" xfId="0" applyFont="1" applyBorder="1" applyAlignment="1">
      <alignment horizontal="center" vertical="center"/>
    </xf>
    <xf numFmtId="0" fontId="90" fillId="9" borderId="3" xfId="0" applyFont="1" applyFill="1" applyBorder="1" applyAlignment="1">
      <alignment horizontal="center" vertical="center"/>
    </xf>
    <xf numFmtId="0" fontId="90" fillId="0" borderId="15" xfId="0" applyFont="1" applyBorder="1" applyAlignment="1">
      <alignment horizontal="center" vertical="center"/>
    </xf>
    <xf numFmtId="0" fontId="61" fillId="7" borderId="40" xfId="0" applyFont="1" applyFill="1" applyBorder="1" applyAlignment="1" applyProtection="1">
      <alignment horizontal="center" vertical="center"/>
      <protection locked="0"/>
    </xf>
    <xf numFmtId="0" fontId="61" fillId="0" borderId="40" xfId="0" applyFont="1" applyBorder="1" applyAlignment="1" applyProtection="1">
      <alignment horizontal="right" vertical="center" shrinkToFit="1"/>
      <protection locked="0"/>
    </xf>
    <xf numFmtId="0" fontId="61" fillId="7" borderId="112" xfId="0" applyFont="1" applyFill="1" applyBorder="1" applyAlignment="1" applyProtection="1">
      <alignment horizontal="center" vertical="center"/>
      <protection locked="0"/>
    </xf>
    <xf numFmtId="0" fontId="61" fillId="0" borderId="112" xfId="0" applyFont="1" applyBorder="1" applyAlignment="1" applyProtection="1">
      <alignment horizontal="right" vertical="center" shrinkToFit="1"/>
      <protection locked="0"/>
    </xf>
    <xf numFmtId="0" fontId="61" fillId="6" borderId="113" xfId="0" applyFont="1" applyFill="1" applyBorder="1" applyAlignment="1" applyProtection="1">
      <alignment horizontal="center" vertical="center"/>
      <protection locked="0"/>
    </xf>
    <xf numFmtId="0" fontId="61" fillId="7" borderId="114" xfId="0" applyFont="1" applyFill="1" applyBorder="1" applyAlignment="1" applyProtection="1">
      <alignment horizontal="center" vertical="center"/>
      <protection locked="0"/>
    </xf>
    <xf numFmtId="2" fontId="92" fillId="7" borderId="3" xfId="0" applyNumberFormat="1" applyFont="1" applyFill="1" applyBorder="1" applyAlignment="1" applyProtection="1">
      <alignment horizontal="center" vertical="center"/>
      <protection locked="0"/>
    </xf>
    <xf numFmtId="165" fontId="92" fillId="3" borderId="40" xfId="0" applyNumberFormat="1" applyFont="1" applyFill="1" applyBorder="1" applyAlignment="1" applyProtection="1">
      <alignment horizontal="center" vertical="center"/>
      <protection locked="0"/>
    </xf>
    <xf numFmtId="165" fontId="92" fillId="3" borderId="112" xfId="0" applyNumberFormat="1" applyFont="1" applyFill="1" applyBorder="1" applyAlignment="1" applyProtection="1">
      <alignment horizontal="center" vertical="center"/>
      <protection locked="0"/>
    </xf>
    <xf numFmtId="2" fontId="65" fillId="0" borderId="0" xfId="0" applyNumberFormat="1" applyFont="1" applyAlignment="1">
      <alignment horizontal="center" vertical="center"/>
    </xf>
    <xf numFmtId="0" fontId="95" fillId="0" borderId="0" xfId="15" applyFont="1" applyAlignment="1">
      <alignment horizontal="center" vertical="center" shrinkToFit="1"/>
    </xf>
    <xf numFmtId="43" fontId="95" fillId="0" borderId="0" xfId="1" applyFont="1" applyAlignment="1">
      <alignment horizontal="center" vertical="center" shrinkToFit="1"/>
    </xf>
    <xf numFmtId="0" fontId="112" fillId="0" borderId="0" xfId="15"/>
    <xf numFmtId="43" fontId="95" fillId="0" borderId="0" xfId="1" applyFont="1" applyBorder="1" applyAlignment="1">
      <alignment horizontal="center" vertical="center" shrinkToFit="1"/>
    </xf>
    <xf numFmtId="0" fontId="112" fillId="0" borderId="115" xfId="15" applyBorder="1"/>
    <xf numFmtId="43" fontId="112" fillId="0" borderId="115" xfId="1" applyFont="1" applyBorder="1"/>
    <xf numFmtId="0" fontId="17" fillId="0" borderId="0" xfId="15" applyFont="1"/>
    <xf numFmtId="0" fontId="17" fillId="0" borderId="0" xfId="15" applyFont="1" applyAlignment="1">
      <alignment horizontal="center"/>
    </xf>
    <xf numFmtId="43" fontId="112" fillId="0" borderId="0" xfId="1" applyFont="1" applyAlignment="1">
      <alignment horizontal="center"/>
    </xf>
    <xf numFmtId="43" fontId="112" fillId="0" borderId="0" xfId="1" applyFont="1"/>
    <xf numFmtId="0" fontId="112" fillId="0" borderId="0" xfId="15" applyAlignment="1">
      <alignment horizontal="center" vertical="center"/>
    </xf>
    <xf numFmtId="0" fontId="1" fillId="0" borderId="0" xfId="15" applyFont="1" applyAlignment="1">
      <alignment horizontal="center"/>
    </xf>
    <xf numFmtId="0" fontId="1" fillId="0" borderId="3" xfId="15" applyFont="1" applyBorder="1" applyAlignment="1">
      <alignment horizontal="center"/>
    </xf>
    <xf numFmtId="43" fontId="1" fillId="0" borderId="0" xfId="1" applyFont="1" applyAlignment="1">
      <alignment horizontal="center"/>
    </xf>
    <xf numFmtId="0" fontId="6" fillId="0" borderId="0" xfId="5" applyFont="1"/>
    <xf numFmtId="0" fontId="6" fillId="0" borderId="0" xfId="5" applyFont="1" applyAlignment="1">
      <alignment horizontal="left"/>
    </xf>
    <xf numFmtId="0" fontId="6" fillId="2" borderId="37" xfId="5" applyFont="1" applyFill="1" applyBorder="1"/>
    <xf numFmtId="0" fontId="6" fillId="2" borderId="116" xfId="5" applyFont="1" applyFill="1" applyBorder="1"/>
    <xf numFmtId="43" fontId="6" fillId="0" borderId="0" xfId="1" applyFont="1" applyFill="1"/>
    <xf numFmtId="0" fontId="2" fillId="2" borderId="37" xfId="5" applyFont="1" applyFill="1" applyBorder="1"/>
    <xf numFmtId="0" fontId="2" fillId="0" borderId="0" xfId="5" applyFont="1"/>
    <xf numFmtId="0" fontId="35" fillId="0" borderId="0" xfId="5"/>
    <xf numFmtId="0" fontId="2" fillId="0" borderId="117" xfId="5" applyFont="1" applyBorder="1"/>
    <xf numFmtId="0" fontId="2" fillId="0" borderId="118" xfId="5" applyFont="1" applyBorder="1"/>
    <xf numFmtId="43" fontId="2" fillId="0" borderId="118" xfId="1" applyFont="1" applyBorder="1"/>
    <xf numFmtId="43" fontId="2" fillId="2" borderId="37" xfId="1" applyFont="1" applyFill="1" applyBorder="1"/>
    <xf numFmtId="0" fontId="2" fillId="0" borderId="119" xfId="5" applyFont="1" applyBorder="1"/>
    <xf numFmtId="43" fontId="35" fillId="0" borderId="0" xfId="1" applyFont="1"/>
    <xf numFmtId="0" fontId="94" fillId="0" borderId="9" xfId="5" applyFont="1" applyBorder="1" applyAlignment="1">
      <alignment horizontal="center" vertical="center" shrinkToFit="1"/>
    </xf>
    <xf numFmtId="0" fontId="98" fillId="0" borderId="7" xfId="10" applyFont="1" applyBorder="1" applyAlignment="1">
      <alignment horizontal="right" wrapText="1"/>
    </xf>
    <xf numFmtId="0" fontId="100" fillId="0" borderId="3" xfId="5" applyFont="1" applyBorder="1" applyAlignment="1">
      <alignment horizontal="center" vertical="center" shrinkToFit="1"/>
    </xf>
    <xf numFmtId="164" fontId="100" fillId="0" borderId="3" xfId="5" applyNumberFormat="1" applyFont="1" applyBorder="1" applyAlignment="1">
      <alignment horizontal="center" vertical="center" shrinkToFit="1"/>
    </xf>
    <xf numFmtId="43" fontId="100" fillId="0" borderId="3" xfId="1" applyFont="1" applyBorder="1" applyAlignment="1">
      <alignment horizontal="center" vertical="center" shrinkToFit="1"/>
    </xf>
    <xf numFmtId="43" fontId="100" fillId="0" borderId="7" xfId="1" applyFont="1" applyBorder="1" applyAlignment="1">
      <alignment horizontal="center" vertical="center" shrinkToFit="1"/>
    </xf>
    <xf numFmtId="43" fontId="23" fillId="0" borderId="3" xfId="5" applyNumberFormat="1" applyFont="1" applyBorder="1" applyAlignment="1">
      <alignment horizontal="center" vertical="center" shrinkToFit="1"/>
    </xf>
    <xf numFmtId="43" fontId="23" fillId="0" borderId="3" xfId="1" applyFont="1" applyBorder="1" applyAlignment="1">
      <alignment horizontal="center" vertical="center" shrinkToFit="1"/>
    </xf>
    <xf numFmtId="0" fontId="23" fillId="0" borderId="3" xfId="5" applyFont="1" applyBorder="1" applyAlignment="1">
      <alignment horizontal="center" vertical="center" shrinkToFit="1"/>
    </xf>
    <xf numFmtId="0" fontId="101" fillId="0" borderId="120" xfId="9" applyFont="1" applyBorder="1" applyAlignment="1">
      <alignment wrapText="1"/>
    </xf>
    <xf numFmtId="0" fontId="103" fillId="0" borderId="120" xfId="3" quotePrefix="1" applyFont="1" applyBorder="1"/>
    <xf numFmtId="0" fontId="99" fillId="0" borderId="120" xfId="11" applyFont="1" applyBorder="1" applyAlignment="1">
      <alignment wrapText="1"/>
    </xf>
    <xf numFmtId="0" fontId="99" fillId="0" borderId="120" xfId="8" applyFont="1" applyBorder="1" applyAlignment="1">
      <alignment wrapText="1"/>
    </xf>
    <xf numFmtId="0" fontId="99" fillId="0" borderId="120" xfId="7" applyFont="1" applyBorder="1" applyAlignment="1">
      <alignment wrapText="1"/>
    </xf>
    <xf numFmtId="0" fontId="99" fillId="0" borderId="15" xfId="10" applyFont="1" applyBorder="1" applyAlignment="1">
      <alignment horizontal="center" wrapText="1"/>
    </xf>
    <xf numFmtId="0" fontId="103" fillId="0" borderId="1" xfId="4" quotePrefix="1" applyFont="1" applyBorder="1"/>
    <xf numFmtId="0" fontId="35" fillId="0" borderId="3" xfId="3" quotePrefix="1" applyFont="1" applyBorder="1"/>
    <xf numFmtId="0" fontId="104" fillId="0" borderId="3" xfId="13" applyFont="1" applyBorder="1" applyAlignment="1">
      <alignment horizontal="right" wrapText="1"/>
    </xf>
    <xf numFmtId="0" fontId="103" fillId="0" borderId="3" xfId="13" applyFont="1" applyBorder="1" applyAlignment="1">
      <alignment horizontal="center" wrapText="1"/>
    </xf>
    <xf numFmtId="0" fontId="99" fillId="0" borderId="3" xfId="13" applyFont="1" applyBorder="1" applyAlignment="1">
      <alignment wrapText="1"/>
    </xf>
    <xf numFmtId="0" fontId="112" fillId="0" borderId="15" xfId="15" applyBorder="1"/>
    <xf numFmtId="0" fontId="35" fillId="0" borderId="3" xfId="15" quotePrefix="1" applyFont="1" applyBorder="1"/>
    <xf numFmtId="0" fontId="30" fillId="0" borderId="3" xfId="15" applyFont="1" applyBorder="1"/>
    <xf numFmtId="0" fontId="105" fillId="0" borderId="3" xfId="10" applyFont="1" applyBorder="1" applyAlignment="1">
      <alignment horizontal="center" wrapText="1"/>
    </xf>
    <xf numFmtId="0" fontId="112" fillId="0" borderId="3" xfId="15" applyBorder="1"/>
    <xf numFmtId="0" fontId="99" fillId="0" borderId="3" xfId="10" applyFont="1" applyBorder="1" applyAlignment="1">
      <alignment wrapText="1"/>
    </xf>
    <xf numFmtId="0" fontId="99" fillId="0" borderId="121" xfId="10" applyFont="1" applyBorder="1" applyAlignment="1">
      <alignment wrapText="1"/>
    </xf>
    <xf numFmtId="0" fontId="17" fillId="0" borderId="3" xfId="3" quotePrefix="1" applyFont="1" applyBorder="1"/>
    <xf numFmtId="0" fontId="106" fillId="0" borderId="122" xfId="5" applyFont="1" applyBorder="1" applyAlignment="1">
      <alignment horizontal="left" vertical="center" shrinkToFit="1"/>
    </xf>
    <xf numFmtId="0" fontId="35" fillId="2" borderId="3" xfId="5" applyFill="1" applyBorder="1"/>
    <xf numFmtId="0" fontId="3" fillId="2" borderId="3" xfId="5" applyFont="1" applyFill="1" applyBorder="1" applyAlignment="1">
      <alignment horizontal="center"/>
    </xf>
    <xf numFmtId="43" fontId="2" fillId="2" borderId="3" xfId="1" applyFont="1" applyFill="1" applyBorder="1" applyAlignment="1">
      <alignment horizontal="center"/>
    </xf>
    <xf numFmtId="43" fontId="2" fillId="2" borderId="3" xfId="5" applyNumberFormat="1" applyFont="1" applyFill="1" applyBorder="1" applyAlignment="1">
      <alignment horizontal="center"/>
    </xf>
    <xf numFmtId="0" fontId="2" fillId="2" borderId="3" xfId="5" applyFont="1" applyFill="1" applyBorder="1" applyAlignment="1">
      <alignment horizontal="center"/>
    </xf>
    <xf numFmtId="43" fontId="2" fillId="2" borderId="7" xfId="1" applyFont="1" applyFill="1" applyBorder="1" applyAlignment="1">
      <alignment horizontal="center"/>
    </xf>
    <xf numFmtId="43" fontId="112" fillId="0" borderId="0" xfId="15" applyNumberFormat="1"/>
    <xf numFmtId="0" fontId="60" fillId="0" borderId="2" xfId="0" applyFont="1" applyBorder="1" applyAlignment="1">
      <alignment horizontal="center" vertical="center" shrinkToFit="1"/>
    </xf>
    <xf numFmtId="20" fontId="93" fillId="0" borderId="40" xfId="0" applyNumberFormat="1" applyFont="1" applyBorder="1" applyAlignment="1" applyProtection="1">
      <alignment horizontal="center" vertical="center" shrinkToFit="1"/>
      <protection locked="0"/>
    </xf>
    <xf numFmtId="20" fontId="70" fillId="0" borderId="40" xfId="0" applyNumberFormat="1" applyFont="1" applyBorder="1" applyAlignment="1" applyProtection="1">
      <alignment horizontal="center" vertical="center" shrinkToFit="1"/>
      <protection locked="0"/>
    </xf>
    <xf numFmtId="20" fontId="70" fillId="0" borderId="112" xfId="0" applyNumberFormat="1" applyFont="1" applyBorder="1" applyAlignment="1" applyProtection="1">
      <alignment horizontal="center" vertical="center" shrinkToFit="1"/>
      <protection locked="0"/>
    </xf>
    <xf numFmtId="20" fontId="70" fillId="0" borderId="50" xfId="0" applyNumberFormat="1" applyFont="1" applyBorder="1" applyAlignment="1" applyProtection="1">
      <alignment horizontal="center" vertical="center" shrinkToFit="1"/>
      <protection locked="0"/>
    </xf>
    <xf numFmtId="165" fontId="92" fillId="3" borderId="50" xfId="0" applyNumberFormat="1" applyFont="1" applyFill="1" applyBorder="1" applyAlignment="1" applyProtection="1">
      <alignment horizontal="center" vertical="center" shrinkToFit="1"/>
      <protection locked="0"/>
    </xf>
    <xf numFmtId="0" fontId="107" fillId="0" borderId="43" xfId="0" applyFont="1" applyBorder="1" applyAlignment="1">
      <alignment horizontal="center" vertical="center" wrapText="1" shrinkToFit="1"/>
    </xf>
    <xf numFmtId="20" fontId="70" fillId="0" borderId="3" xfId="0" applyNumberFormat="1" applyFont="1" applyBorder="1" applyAlignment="1" applyProtection="1">
      <alignment horizontal="center" vertical="center" shrinkToFit="1"/>
      <protection locked="0"/>
    </xf>
    <xf numFmtId="0" fontId="62" fillId="0" borderId="45" xfId="0" applyFont="1" applyBorder="1" applyAlignment="1" applyProtection="1">
      <alignment vertical="center"/>
      <protection locked="0"/>
    </xf>
    <xf numFmtId="20" fontId="63" fillId="7" borderId="0" xfId="0" applyNumberFormat="1" applyFont="1" applyFill="1" applyAlignment="1" applyProtection="1">
      <alignment vertical="center"/>
      <protection locked="0"/>
    </xf>
    <xf numFmtId="20" fontId="63" fillId="7" borderId="104" xfId="0" applyNumberFormat="1" applyFont="1" applyFill="1" applyBorder="1" applyAlignment="1" applyProtection="1">
      <alignment vertical="center"/>
      <protection locked="0"/>
    </xf>
    <xf numFmtId="0" fontId="61" fillId="7" borderId="20" xfId="0" applyFont="1" applyFill="1" applyBorder="1" applyAlignment="1" applyProtection="1">
      <alignment horizontal="center" vertical="center"/>
      <protection locked="0"/>
    </xf>
    <xf numFmtId="0" fontId="61" fillId="0" borderId="20" xfId="0" applyFont="1" applyBorder="1" applyAlignment="1" applyProtection="1">
      <alignment horizontal="right" vertical="center" shrinkToFit="1"/>
      <protection locked="0"/>
    </xf>
    <xf numFmtId="20" fontId="70" fillId="0" borderId="20" xfId="0" applyNumberFormat="1" applyFont="1" applyBorder="1" applyAlignment="1" applyProtection="1">
      <alignment horizontal="center" vertical="center" shrinkToFit="1"/>
      <protection locked="0"/>
    </xf>
    <xf numFmtId="0" fontId="61" fillId="0" borderId="123" xfId="0" applyFont="1" applyBorder="1" applyAlignment="1" applyProtection="1">
      <alignment horizontal="center" vertical="center"/>
      <protection locked="0"/>
    </xf>
    <xf numFmtId="2" fontId="6" fillId="2" borderId="37" xfId="5" applyNumberFormat="1" applyFont="1" applyFill="1" applyBorder="1"/>
    <xf numFmtId="0" fontId="2" fillId="0" borderId="0" xfId="5" applyFont="1" applyAlignment="1">
      <alignment horizontal="left"/>
    </xf>
    <xf numFmtId="0" fontId="3" fillId="0" borderId="0" xfId="5" applyFont="1" applyAlignment="1">
      <alignment horizontal="center" vertical="center"/>
    </xf>
    <xf numFmtId="0" fontId="112" fillId="0" borderId="115" xfId="15" applyBorder="1" applyAlignment="1">
      <alignment horizontal="center"/>
    </xf>
    <xf numFmtId="0" fontId="112" fillId="0" borderId="0" xfId="15" applyAlignment="1">
      <alignment horizontal="center"/>
    </xf>
    <xf numFmtId="0" fontId="6" fillId="2" borderId="37" xfId="5" applyFont="1" applyFill="1" applyBorder="1" applyAlignment="1">
      <alignment horizontal="center"/>
    </xf>
    <xf numFmtId="0" fontId="6" fillId="2" borderId="124" xfId="5" applyFont="1" applyFill="1" applyBorder="1" applyAlignment="1">
      <alignment horizontal="center"/>
    </xf>
    <xf numFmtId="0" fontId="6" fillId="0" borderId="0" xfId="5" applyFont="1" applyAlignment="1">
      <alignment horizontal="center"/>
    </xf>
    <xf numFmtId="0" fontId="3" fillId="0" borderId="0" xfId="5" applyFont="1" applyAlignment="1">
      <alignment horizontal="center"/>
    </xf>
    <xf numFmtId="0" fontId="35" fillId="0" borderId="0" xfId="5" applyAlignment="1">
      <alignment horizontal="center"/>
    </xf>
    <xf numFmtId="0" fontId="30" fillId="0" borderId="3" xfId="15" applyFont="1" applyBorder="1" applyAlignment="1">
      <alignment horizontal="center"/>
    </xf>
    <xf numFmtId="0" fontId="35" fillId="0" borderId="3" xfId="3" quotePrefix="1" applyFont="1" applyBorder="1" applyAlignment="1">
      <alignment horizontal="center"/>
    </xf>
    <xf numFmtId="0" fontId="112" fillId="0" borderId="3" xfId="15" applyBorder="1" applyAlignment="1">
      <alignment horizontal="center"/>
    </xf>
    <xf numFmtId="0" fontId="2" fillId="0" borderId="118" xfId="5" applyFont="1" applyBorder="1" applyAlignment="1">
      <alignment horizontal="center" shrinkToFit="1"/>
    </xf>
    <xf numFmtId="0" fontId="1" fillId="0" borderId="3" xfId="0" applyFont="1" applyBorder="1"/>
    <xf numFmtId="0" fontId="26" fillId="6" borderId="3" xfId="0" applyFont="1" applyFill="1" applyBorder="1" applyAlignment="1">
      <alignment horizontal="left" vertical="center" shrinkToFit="1"/>
    </xf>
    <xf numFmtId="2" fontId="6" fillId="2" borderId="0" xfId="5" applyNumberFormat="1" applyFont="1" applyFill="1"/>
    <xf numFmtId="0" fontId="3" fillId="0" borderId="3" xfId="6" applyFont="1" applyBorder="1" applyAlignment="1">
      <alignment horizontal="center" vertical="center" shrinkToFit="1"/>
    </xf>
    <xf numFmtId="0" fontId="121" fillId="0" borderId="3" xfId="0" applyFont="1" applyBorder="1" applyAlignment="1">
      <alignment horizontal="center" vertical="top" shrinkToFit="1"/>
    </xf>
    <xf numFmtId="20" fontId="93" fillId="0" borderId="111" xfId="0" applyNumberFormat="1" applyFont="1" applyBorder="1" applyAlignment="1" applyProtection="1">
      <alignment horizontal="center" vertical="center" shrinkToFit="1"/>
      <protection locked="0"/>
    </xf>
    <xf numFmtId="14" fontId="60" fillId="0" borderId="2" xfId="0" applyNumberFormat="1" applyFont="1" applyBorder="1" applyAlignment="1">
      <alignment horizontal="center" vertical="center" shrinkToFit="1"/>
    </xf>
    <xf numFmtId="0" fontId="59" fillId="8" borderId="3" xfId="0" applyFont="1" applyFill="1" applyBorder="1" applyAlignment="1">
      <alignment horizontal="center" vertical="center"/>
    </xf>
    <xf numFmtId="0" fontId="58" fillId="8" borderId="3" xfId="0" applyFont="1" applyFill="1" applyBorder="1" applyAlignment="1">
      <alignment horizontal="center" vertical="center"/>
    </xf>
    <xf numFmtId="0" fontId="59" fillId="8" borderId="40" xfId="0" applyFont="1" applyFill="1" applyBorder="1" applyAlignment="1">
      <alignment horizontal="center" vertical="center"/>
    </xf>
    <xf numFmtId="0" fontId="59" fillId="8" borderId="7" xfId="0" applyFont="1" applyFill="1" applyBorder="1" applyAlignment="1">
      <alignment horizontal="center" vertical="center"/>
    </xf>
    <xf numFmtId="0" fontId="59" fillId="8" borderId="15" xfId="0" applyFont="1" applyFill="1" applyBorder="1" applyAlignment="1">
      <alignment horizontal="center" vertical="center"/>
    </xf>
    <xf numFmtId="0" fontId="111" fillId="0" borderId="3" xfId="16" applyFont="1" applyBorder="1" applyAlignment="1">
      <alignment horizontal="center" shrinkToFit="1"/>
    </xf>
    <xf numFmtId="0" fontId="111" fillId="0" borderId="3" xfId="16" applyFont="1" applyBorder="1" applyAlignment="1">
      <alignment shrinkToFit="1"/>
    </xf>
    <xf numFmtId="0" fontId="3" fillId="0" borderId="125" xfId="0" applyFont="1" applyBorder="1" applyAlignment="1">
      <alignment horizontal="center" vertical="center" shrinkToFit="1"/>
    </xf>
    <xf numFmtId="0" fontId="3" fillId="0" borderId="126" xfId="0" applyFont="1" applyBorder="1" applyAlignment="1">
      <alignment horizontal="center" vertical="center"/>
    </xf>
    <xf numFmtId="0" fontId="0" fillId="0" borderId="127" xfId="0" applyBorder="1" applyAlignment="1">
      <alignment horizontal="center" vertical="center"/>
    </xf>
    <xf numFmtId="0" fontId="0" fillId="0" borderId="128" xfId="0" applyBorder="1" applyAlignment="1">
      <alignment horizontal="center" vertical="center"/>
    </xf>
    <xf numFmtId="0" fontId="111" fillId="0" borderId="2" xfId="16" applyFont="1" applyBorder="1" applyAlignment="1">
      <alignment horizontal="center" shrinkToFit="1"/>
    </xf>
    <xf numFmtId="0" fontId="111" fillId="0" borderId="12" xfId="16" applyFont="1" applyBorder="1" applyAlignment="1">
      <alignment horizontal="center" shrinkToFit="1"/>
    </xf>
    <xf numFmtId="0" fontId="0" fillId="0" borderId="3" xfId="0" applyBorder="1" applyAlignment="1">
      <alignment horizontal="center" vertical="center" wrapText="1" shrinkToFit="1"/>
    </xf>
    <xf numFmtId="0" fontId="3" fillId="0" borderId="2" xfId="0" applyFont="1" applyBorder="1" applyAlignment="1">
      <alignment horizontal="center" vertical="center" shrinkToFit="1"/>
    </xf>
    <xf numFmtId="0" fontId="3" fillId="0" borderId="12" xfId="0" applyFont="1" applyBorder="1" applyAlignment="1">
      <alignment horizontal="center" vertical="center" shrinkToFit="1"/>
    </xf>
    <xf numFmtId="0" fontId="3" fillId="0" borderId="129" xfId="0" applyFont="1" applyBorder="1" applyAlignment="1">
      <alignment horizontal="center" vertical="center"/>
    </xf>
    <xf numFmtId="0" fontId="3" fillId="0" borderId="130" xfId="0" applyFont="1" applyBorder="1" applyAlignment="1">
      <alignment horizontal="center" vertical="center"/>
    </xf>
    <xf numFmtId="0" fontId="3" fillId="0" borderId="31" xfId="0" applyFont="1" applyBorder="1" applyAlignment="1">
      <alignment horizontal="right" vertical="center"/>
    </xf>
    <xf numFmtId="0" fontId="3" fillId="0" borderId="9" xfId="0" applyFont="1" applyBorder="1" applyAlignment="1">
      <alignment horizontal="right" vertical="center"/>
    </xf>
    <xf numFmtId="0" fontId="3" fillId="0" borderId="11" xfId="0" applyFont="1" applyBorder="1" applyAlignment="1">
      <alignment horizontal="right" vertical="center"/>
    </xf>
    <xf numFmtId="0" fontId="23" fillId="4" borderId="122" xfId="5" applyFont="1" applyFill="1" applyBorder="1" applyAlignment="1">
      <alignment horizontal="center" vertical="center" shrinkToFit="1"/>
    </xf>
    <xf numFmtId="0" fontId="97" fillId="4" borderId="122" xfId="5" applyFont="1" applyFill="1" applyBorder="1" applyAlignment="1">
      <alignment horizontal="center" vertical="center" shrinkToFit="1"/>
    </xf>
    <xf numFmtId="43" fontId="97" fillId="4" borderId="122" xfId="1" applyFont="1" applyFill="1" applyBorder="1" applyAlignment="1">
      <alignment horizontal="center" vertical="center" shrinkToFit="1"/>
    </xf>
    <xf numFmtId="43" fontId="23" fillId="4" borderId="122" xfId="1" applyFont="1" applyFill="1" applyBorder="1" applyAlignment="1">
      <alignment horizontal="center" vertical="center" shrinkToFit="1"/>
    </xf>
    <xf numFmtId="0" fontId="98" fillId="0" borderId="3" xfId="10" applyFont="1" applyBorder="1" applyAlignment="1">
      <alignment horizontal="right" wrapText="1"/>
    </xf>
    <xf numFmtId="0" fontId="98" fillId="0" borderId="3" xfId="10" applyFont="1" applyBorder="1" applyAlignment="1">
      <alignment horizontal="center" wrapText="1"/>
    </xf>
    <xf numFmtId="0" fontId="101" fillId="0" borderId="3" xfId="9" applyFont="1" applyBorder="1" applyAlignment="1">
      <alignment wrapText="1"/>
    </xf>
    <xf numFmtId="0" fontId="103" fillId="0" borderId="3" xfId="3" quotePrefix="1" applyFont="1" applyBorder="1"/>
    <xf numFmtId="0" fontId="99" fillId="0" borderId="3" xfId="11" applyFont="1" applyBorder="1" applyAlignment="1">
      <alignment wrapText="1"/>
    </xf>
    <xf numFmtId="0" fontId="99" fillId="0" borderId="3" xfId="8" applyFont="1" applyBorder="1" applyAlignment="1">
      <alignment wrapText="1"/>
    </xf>
    <xf numFmtId="0" fontId="99" fillId="0" borderId="3" xfId="7" applyFont="1" applyBorder="1" applyAlignment="1">
      <alignment wrapText="1"/>
    </xf>
    <xf numFmtId="0" fontId="103" fillId="0" borderId="3" xfId="4" quotePrefix="1" applyFont="1" applyBorder="1"/>
    <xf numFmtId="0" fontId="94" fillId="0" borderId="17" xfId="5" applyFont="1" applyBorder="1" applyAlignment="1">
      <alignment horizontal="center" vertical="center" shrinkToFit="1"/>
    </xf>
    <xf numFmtId="0" fontId="30" fillId="0" borderId="7" xfId="15" applyFont="1" applyBorder="1"/>
    <xf numFmtId="0" fontId="30" fillId="0" borderId="7" xfId="15" applyFont="1" applyBorder="1" applyAlignment="1">
      <alignment horizontal="center"/>
    </xf>
    <xf numFmtId="0" fontId="100" fillId="0" borderId="7" xfId="5" applyFont="1" applyBorder="1" applyAlignment="1">
      <alignment horizontal="center" vertical="center" shrinkToFit="1"/>
    </xf>
    <xf numFmtId="164" fontId="100" fillId="0" borderId="7" xfId="5" applyNumberFormat="1" applyFont="1" applyBorder="1" applyAlignment="1">
      <alignment horizontal="center" vertical="center" shrinkToFit="1"/>
    </xf>
    <xf numFmtId="43" fontId="23" fillId="0" borderId="7" xfId="5" applyNumberFormat="1" applyFont="1" applyBorder="1" applyAlignment="1">
      <alignment horizontal="center" vertical="center" shrinkToFit="1"/>
    </xf>
    <xf numFmtId="43" fontId="23" fillId="0" borderId="7" xfId="1" applyFont="1" applyBorder="1" applyAlignment="1">
      <alignment horizontal="center" vertical="center" shrinkToFit="1"/>
    </xf>
    <xf numFmtId="0" fontId="23" fillId="0" borderId="7" xfId="5" applyFont="1" applyBorder="1" applyAlignment="1">
      <alignment horizontal="center" vertical="center" shrinkToFit="1"/>
    </xf>
    <xf numFmtId="0" fontId="99" fillId="0" borderId="7" xfId="10" applyFont="1" applyBorder="1" applyAlignment="1">
      <alignment wrapText="1"/>
    </xf>
    <xf numFmtId="0" fontId="94" fillId="0" borderId="31" xfId="5" applyFont="1" applyBorder="1" applyAlignment="1">
      <alignment horizontal="center" vertical="center" shrinkToFit="1"/>
    </xf>
    <xf numFmtId="0" fontId="98" fillId="0" borderId="2" xfId="10" applyFont="1" applyBorder="1" applyAlignment="1">
      <alignment horizontal="right" wrapText="1"/>
    </xf>
    <xf numFmtId="0" fontId="98" fillId="0" borderId="2" xfId="10" applyFont="1" applyBorder="1" applyAlignment="1">
      <alignment horizontal="center" wrapText="1"/>
    </xf>
    <xf numFmtId="0" fontId="100" fillId="0" borderId="2" xfId="5" applyFont="1" applyBorder="1" applyAlignment="1">
      <alignment horizontal="center" vertical="center" shrinkToFit="1"/>
    </xf>
    <xf numFmtId="164" fontId="100" fillId="0" borderId="2" xfId="5" applyNumberFormat="1" applyFont="1" applyBorder="1" applyAlignment="1">
      <alignment horizontal="center" vertical="center" shrinkToFit="1"/>
    </xf>
    <xf numFmtId="43" fontId="100" fillId="0" borderId="2" xfId="1" applyFont="1" applyBorder="1" applyAlignment="1">
      <alignment horizontal="center" vertical="center" shrinkToFit="1"/>
    </xf>
    <xf numFmtId="43" fontId="23" fillId="0" borderId="2" xfId="5" applyNumberFormat="1" applyFont="1" applyBorder="1" applyAlignment="1">
      <alignment horizontal="center" vertical="center" shrinkToFit="1"/>
    </xf>
    <xf numFmtId="43" fontId="23" fillId="0" borderId="2" xfId="1" applyFont="1" applyBorder="1" applyAlignment="1">
      <alignment horizontal="center" vertical="center" shrinkToFit="1"/>
    </xf>
    <xf numFmtId="0" fontId="23" fillId="0" borderId="2" xfId="5" applyFont="1" applyBorder="1" applyAlignment="1">
      <alignment horizontal="center" vertical="center" shrinkToFit="1"/>
    </xf>
    <xf numFmtId="0" fontId="99" fillId="0" borderId="2" xfId="10" applyFont="1" applyBorder="1" applyAlignment="1">
      <alignment wrapText="1"/>
    </xf>
    <xf numFmtId="0" fontId="23" fillId="0" borderId="26" xfId="5" applyFont="1" applyBorder="1" applyAlignment="1">
      <alignment horizontal="center" vertical="center" shrinkToFit="1"/>
    </xf>
    <xf numFmtId="0" fontId="23" fillId="0" borderId="10" xfId="5" applyFont="1" applyBorder="1" applyAlignment="1">
      <alignment horizontal="center" vertical="center" shrinkToFit="1"/>
    </xf>
    <xf numFmtId="0" fontId="94" fillId="0" borderId="11" xfId="5" applyFont="1" applyBorder="1" applyAlignment="1">
      <alignment horizontal="center" vertical="center" shrinkToFit="1"/>
    </xf>
    <xf numFmtId="0" fontId="100" fillId="0" borderId="12" xfId="5" applyFont="1" applyBorder="1" applyAlignment="1">
      <alignment horizontal="center" vertical="center" shrinkToFit="1"/>
    </xf>
    <xf numFmtId="164" fontId="100" fillId="0" borderId="12" xfId="5" applyNumberFormat="1" applyFont="1" applyBorder="1" applyAlignment="1">
      <alignment horizontal="center" vertical="center" shrinkToFit="1"/>
    </xf>
    <xf numFmtId="43" fontId="100" fillId="0" borderId="12" xfId="1" applyFont="1" applyBorder="1" applyAlignment="1">
      <alignment horizontal="center" vertical="center" shrinkToFit="1"/>
    </xf>
    <xf numFmtId="43" fontId="23" fillId="0" borderId="12" xfId="5" applyNumberFormat="1" applyFont="1" applyBorder="1" applyAlignment="1">
      <alignment horizontal="center" vertical="center" shrinkToFit="1"/>
    </xf>
    <xf numFmtId="43" fontId="23" fillId="0" borderId="12" xfId="1" applyFont="1" applyBorder="1" applyAlignment="1">
      <alignment horizontal="center" vertical="center" shrinkToFit="1"/>
    </xf>
    <xf numFmtId="0" fontId="23" fillId="0" borderId="12" xfId="5" applyFont="1" applyBorder="1" applyAlignment="1">
      <alignment horizontal="center" vertical="center" shrinkToFit="1"/>
    </xf>
    <xf numFmtId="0" fontId="99" fillId="0" borderId="12" xfId="10" applyFont="1" applyBorder="1" applyAlignment="1">
      <alignment wrapText="1"/>
    </xf>
    <xf numFmtId="0" fontId="23" fillId="0" borderId="13" xfId="5" applyFont="1" applyBorder="1" applyAlignment="1">
      <alignment horizontal="center" vertical="center" shrinkToFit="1"/>
    </xf>
    <xf numFmtId="0" fontId="71" fillId="0" borderId="3" xfId="15" applyFont="1" applyBorder="1"/>
    <xf numFmtId="0" fontId="71" fillId="0" borderId="3" xfId="15" applyFont="1" applyBorder="1" applyAlignment="1">
      <alignment horizontal="center"/>
    </xf>
    <xf numFmtId="0" fontId="71" fillId="0" borderId="12" xfId="15" applyFont="1" applyBorder="1"/>
    <xf numFmtId="0" fontId="71" fillId="0" borderId="12" xfId="15" applyFont="1" applyBorder="1" applyAlignment="1">
      <alignment horizontal="center"/>
    </xf>
    <xf numFmtId="0" fontId="125" fillId="0" borderId="0" xfId="0" applyFont="1" applyAlignment="1">
      <alignment horizontal="center"/>
    </xf>
    <xf numFmtId="0" fontId="128" fillId="13" borderId="91" xfId="0" applyFont="1" applyFill="1" applyBorder="1" applyAlignment="1">
      <alignment horizontal="left" vertical="center" shrinkToFit="1"/>
    </xf>
    <xf numFmtId="0" fontId="128" fillId="13" borderId="140" xfId="0" applyFont="1" applyFill="1" applyBorder="1" applyAlignment="1">
      <alignment horizontal="left" vertical="center" shrinkToFit="1"/>
    </xf>
    <xf numFmtId="0" fontId="141" fillId="13" borderId="48" xfId="0" applyFont="1" applyFill="1" applyBorder="1" applyAlignment="1">
      <alignment horizontal="center" wrapText="1"/>
    </xf>
    <xf numFmtId="0" fontId="141" fillId="13" borderId="32" xfId="0" applyFont="1" applyFill="1" applyBorder="1" applyAlignment="1">
      <alignment horizontal="center" wrapText="1"/>
    </xf>
    <xf numFmtId="0" fontId="141" fillId="13" borderId="141" xfId="0" applyFont="1" applyFill="1" applyBorder="1" applyAlignment="1">
      <alignment horizontal="center" wrapText="1"/>
    </xf>
    <xf numFmtId="0" fontId="141" fillId="13" borderId="142" xfId="0" applyFont="1" applyFill="1" applyBorder="1" applyAlignment="1">
      <alignment horizontal="center" wrapText="1"/>
    </xf>
    <xf numFmtId="0" fontId="141" fillId="13" borderId="143" xfId="0" applyFont="1" applyFill="1" applyBorder="1" applyAlignment="1">
      <alignment horizontal="center" wrapText="1"/>
    </xf>
    <xf numFmtId="0" fontId="141" fillId="13" borderId="144" xfId="0" applyFont="1" applyFill="1" applyBorder="1" applyAlignment="1">
      <alignment horizontal="center" wrapText="1"/>
    </xf>
    <xf numFmtId="0" fontId="129" fillId="13" borderId="35" xfId="0" applyFont="1" applyFill="1" applyBorder="1" applyAlignment="1">
      <alignment horizontal="center"/>
    </xf>
    <xf numFmtId="0" fontId="129" fillId="13" borderId="36" xfId="0" applyFont="1" applyFill="1" applyBorder="1" applyAlignment="1">
      <alignment horizontal="center"/>
    </xf>
    <xf numFmtId="0" fontId="129" fillId="13" borderId="97" xfId="0" applyFont="1" applyFill="1" applyBorder="1" applyAlignment="1">
      <alignment horizontal="center"/>
    </xf>
    <xf numFmtId="0" fontId="129" fillId="13" borderId="48" xfId="0" applyFont="1" applyFill="1" applyBorder="1" applyAlignment="1">
      <alignment horizontal="center" wrapText="1"/>
    </xf>
    <xf numFmtId="0" fontId="129" fillId="13" borderId="32" xfId="0" applyFont="1" applyFill="1" applyBorder="1" applyAlignment="1">
      <alignment horizontal="center" wrapText="1"/>
    </xf>
    <xf numFmtId="0" fontId="129" fillId="13" borderId="141" xfId="0" applyFont="1" applyFill="1" applyBorder="1" applyAlignment="1">
      <alignment horizontal="center" wrapText="1"/>
    </xf>
    <xf numFmtId="0" fontId="129" fillId="13" borderId="46" xfId="0" applyFont="1" applyFill="1" applyBorder="1" applyAlignment="1">
      <alignment horizontal="center" wrapText="1"/>
    </xf>
    <xf numFmtId="0" fontId="129" fillId="13" borderId="34" xfId="0" applyFont="1" applyFill="1" applyBorder="1" applyAlignment="1">
      <alignment horizontal="center" wrapText="1"/>
    </xf>
    <xf numFmtId="0" fontId="129" fillId="13" borderId="145" xfId="0" applyFont="1" applyFill="1" applyBorder="1" applyAlignment="1">
      <alignment horizontal="center" wrapText="1"/>
    </xf>
    <xf numFmtId="0" fontId="128" fillId="13" borderId="146" xfId="0" applyFont="1" applyFill="1" applyBorder="1" applyAlignment="1">
      <alignment horizontal="left" vertical="center" shrinkToFit="1"/>
    </xf>
    <xf numFmtId="0" fontId="164" fillId="0" borderId="0" xfId="0" applyFont="1" applyAlignment="1">
      <alignment horizontal="right" vertical="center" wrapText="1" shrinkToFit="1"/>
    </xf>
    <xf numFmtId="0" fontId="165" fillId="0" borderId="0" xfId="0" applyFont="1" applyAlignment="1">
      <alignment horizontal="center" vertical="center"/>
    </xf>
    <xf numFmtId="0" fontId="1" fillId="14" borderId="0" xfId="0" applyFont="1" applyFill="1" applyAlignment="1">
      <alignment horizontal="center" wrapText="1"/>
    </xf>
    <xf numFmtId="0" fontId="1" fillId="14" borderId="8" xfId="0" applyFont="1" applyFill="1" applyBorder="1" applyAlignment="1">
      <alignment horizontal="center" wrapText="1"/>
    </xf>
    <xf numFmtId="0" fontId="1" fillId="14" borderId="102" xfId="0" applyFont="1" applyFill="1" applyBorder="1" applyAlignment="1">
      <alignment horizontal="center" wrapText="1"/>
    </xf>
    <xf numFmtId="0" fontId="26" fillId="22" borderId="0" xfId="0" applyFont="1" applyFill="1" applyAlignment="1">
      <alignment horizontal="left" vertical="center" shrinkToFit="1"/>
    </xf>
    <xf numFmtId="0" fontId="141" fillId="21" borderId="48" xfId="0" applyFont="1" applyFill="1" applyBorder="1" applyAlignment="1">
      <alignment horizontal="center" wrapText="1"/>
    </xf>
    <xf numFmtId="0" fontId="141" fillId="21" borderId="32" xfId="0" applyFont="1" applyFill="1" applyBorder="1" applyAlignment="1">
      <alignment horizontal="center" wrapText="1"/>
    </xf>
    <xf numFmtId="0" fontId="141" fillId="21" borderId="141" xfId="0" applyFont="1" applyFill="1" applyBorder="1" applyAlignment="1">
      <alignment horizontal="center" wrapText="1"/>
    </xf>
    <xf numFmtId="0" fontId="141" fillId="21" borderId="45" xfId="0" applyFont="1" applyFill="1" applyBorder="1" applyAlignment="1">
      <alignment horizontal="center" wrapText="1"/>
    </xf>
    <xf numFmtId="0" fontId="141" fillId="21" borderId="0" xfId="0" applyFont="1" applyFill="1" applyAlignment="1">
      <alignment horizontal="center" wrapText="1"/>
    </xf>
    <xf numFmtId="0" fontId="141" fillId="21" borderId="150" xfId="0" applyFont="1" applyFill="1" applyBorder="1" applyAlignment="1">
      <alignment horizontal="center" wrapText="1"/>
    </xf>
    <xf numFmtId="0" fontId="49" fillId="20" borderId="149" xfId="0" applyFont="1" applyFill="1" applyBorder="1" applyAlignment="1">
      <alignment horizontal="left" vertical="center" shrinkToFit="1"/>
    </xf>
    <xf numFmtId="0" fontId="49" fillId="20" borderId="104" xfId="0" applyFont="1" applyFill="1" applyBorder="1" applyAlignment="1">
      <alignment horizontal="left" vertical="center" shrinkToFit="1"/>
    </xf>
    <xf numFmtId="0" fontId="129" fillId="13" borderId="142" xfId="0" applyFont="1" applyFill="1" applyBorder="1" applyAlignment="1">
      <alignment horizontal="center" wrapText="1"/>
    </xf>
    <xf numFmtId="0" fontId="129" fillId="13" borderId="143" xfId="0" applyFont="1" applyFill="1" applyBorder="1" applyAlignment="1">
      <alignment horizontal="center" wrapText="1"/>
    </xf>
    <xf numFmtId="0" fontId="129" fillId="13" borderId="144" xfId="0" applyFont="1" applyFill="1" applyBorder="1" applyAlignment="1">
      <alignment horizontal="center" wrapText="1"/>
    </xf>
    <xf numFmtId="20" fontId="129" fillId="13" borderId="36" xfId="0" applyNumberFormat="1" applyFont="1" applyFill="1" applyBorder="1" applyAlignment="1">
      <alignment horizontal="center"/>
    </xf>
    <xf numFmtId="0" fontId="163" fillId="13" borderId="147" xfId="0" applyFont="1" applyFill="1" applyBorder="1" applyAlignment="1">
      <alignment horizontal="left" vertical="center" shrinkToFit="1"/>
    </xf>
    <xf numFmtId="0" fontId="163" fillId="13" borderId="148" xfId="0" applyFont="1" applyFill="1" applyBorder="1" applyAlignment="1">
      <alignment horizontal="left" vertical="center" shrinkToFit="1"/>
    </xf>
    <xf numFmtId="0" fontId="141" fillId="21" borderId="142" xfId="0" applyFont="1" applyFill="1" applyBorder="1" applyAlignment="1">
      <alignment horizontal="center" wrapText="1"/>
    </xf>
    <xf numFmtId="0" fontId="141" fillId="21" borderId="143" xfId="0" applyFont="1" applyFill="1" applyBorder="1" applyAlignment="1">
      <alignment horizontal="center" wrapText="1"/>
    </xf>
    <xf numFmtId="0" fontId="141" fillId="21" borderId="144" xfId="0" applyFont="1" applyFill="1" applyBorder="1" applyAlignment="1">
      <alignment horizontal="center" wrapText="1"/>
    </xf>
    <xf numFmtId="0" fontId="27" fillId="20" borderId="149" xfId="0" applyFont="1" applyFill="1" applyBorder="1" applyAlignment="1">
      <alignment horizontal="left" vertical="center" shrinkToFit="1"/>
    </xf>
    <xf numFmtId="0" fontId="27" fillId="20" borderId="104" xfId="0" applyFont="1" applyFill="1" applyBorder="1" applyAlignment="1">
      <alignment horizontal="left" vertical="center" shrinkToFit="1"/>
    </xf>
    <xf numFmtId="0" fontId="141" fillId="21" borderId="3" xfId="0" applyFont="1" applyFill="1" applyBorder="1" applyAlignment="1">
      <alignment horizontal="center" wrapText="1"/>
    </xf>
    <xf numFmtId="0" fontId="141" fillId="21" borderId="15" xfId="0" applyFont="1" applyFill="1" applyBorder="1" applyAlignment="1">
      <alignment horizontal="center" wrapText="1"/>
    </xf>
    <xf numFmtId="0" fontId="27" fillId="5" borderId="0" xfId="0" applyFont="1" applyFill="1" applyAlignment="1">
      <alignment horizontal="center" vertical="center" shrinkToFit="1"/>
    </xf>
    <xf numFmtId="0" fontId="129" fillId="13" borderId="48" xfId="0" applyFont="1" applyFill="1" applyBorder="1" applyAlignment="1">
      <alignment horizontal="center" vertical="center" wrapText="1"/>
    </xf>
    <xf numFmtId="0" fontId="129" fillId="13" borderId="32" xfId="0" applyFont="1" applyFill="1" applyBorder="1" applyAlignment="1">
      <alignment horizontal="center" vertical="center" wrapText="1"/>
    </xf>
    <xf numFmtId="0" fontId="129" fillId="13" borderId="141" xfId="0" applyFont="1" applyFill="1" applyBorder="1" applyAlignment="1">
      <alignment horizontal="center" vertical="center" wrapText="1"/>
    </xf>
    <xf numFmtId="0" fontId="129" fillId="13" borderId="46" xfId="0" applyFont="1" applyFill="1" applyBorder="1" applyAlignment="1">
      <alignment horizontal="center" vertical="center" wrapText="1"/>
    </xf>
    <xf numFmtId="0" fontId="129" fillId="13" borderId="34" xfId="0" applyFont="1" applyFill="1" applyBorder="1" applyAlignment="1">
      <alignment horizontal="center" vertical="center" wrapText="1"/>
    </xf>
    <xf numFmtId="0" fontId="129" fillId="13" borderId="145" xfId="0" applyFont="1" applyFill="1" applyBorder="1" applyAlignment="1">
      <alignment horizontal="center" vertical="center" wrapText="1"/>
    </xf>
    <xf numFmtId="0" fontId="129" fillId="13" borderId="3" xfId="0" applyFont="1" applyFill="1" applyBorder="1" applyAlignment="1">
      <alignment horizontal="center"/>
    </xf>
    <xf numFmtId="0" fontId="129" fillId="13" borderId="90" xfId="0" applyFont="1" applyFill="1" applyBorder="1" applyAlignment="1">
      <alignment horizontal="center"/>
    </xf>
    <xf numFmtId="0" fontId="2" fillId="12" borderId="3" xfId="0" applyFont="1" applyFill="1" applyBorder="1" applyAlignment="1" applyProtection="1">
      <alignment horizontal="center" vertical="center"/>
      <protection locked="0"/>
    </xf>
    <xf numFmtId="0" fontId="50" fillId="0" borderId="95" xfId="0" applyFont="1" applyBorder="1" applyAlignment="1">
      <alignment horizontal="center" vertical="center" wrapText="1"/>
    </xf>
    <xf numFmtId="0" fontId="50" fillId="0" borderId="0" xfId="0" applyFont="1" applyAlignment="1">
      <alignment horizontal="center" vertical="center" wrapText="1"/>
    </xf>
    <xf numFmtId="0" fontId="1" fillId="6" borderId="0" xfId="0" applyFont="1" applyFill="1" applyAlignment="1">
      <alignment horizontal="center"/>
    </xf>
    <xf numFmtId="0" fontId="5" fillId="6" borderId="0" xfId="0" applyFont="1" applyFill="1" applyAlignment="1">
      <alignment horizontal="center"/>
    </xf>
    <xf numFmtId="0" fontId="115" fillId="0" borderId="0" xfId="0" applyFont="1" applyAlignment="1">
      <alignment horizontal="center" shrinkToFit="1"/>
    </xf>
    <xf numFmtId="0" fontId="115" fillId="0" borderId="0" xfId="0" applyFont="1" applyAlignment="1">
      <alignment horizontal="center"/>
    </xf>
    <xf numFmtId="0" fontId="115" fillId="0" borderId="8" xfId="0" applyFont="1" applyBorder="1" applyAlignment="1">
      <alignment horizontal="left" vertical="center" shrinkToFit="1"/>
    </xf>
    <xf numFmtId="0" fontId="156" fillId="7" borderId="68" xfId="0" applyFont="1" applyFill="1" applyBorder="1" applyAlignment="1">
      <alignment horizontal="center" vertical="center" shrinkToFit="1"/>
    </xf>
    <xf numFmtId="0" fontId="156" fillId="7" borderId="0" xfId="0" applyFont="1" applyFill="1" applyAlignment="1">
      <alignment horizontal="center" vertical="center" shrinkToFit="1"/>
    </xf>
    <xf numFmtId="0" fontId="162" fillId="0" borderId="8" xfId="0" applyFont="1" applyBorder="1" applyAlignment="1">
      <alignment horizontal="center" vertical="center" shrinkToFit="1"/>
    </xf>
    <xf numFmtId="0" fontId="9" fillId="0" borderId="0" xfId="0" applyFont="1" applyAlignment="1">
      <alignment horizontal="center" vertical="center"/>
    </xf>
    <xf numFmtId="0" fontId="9" fillId="0" borderId="0" xfId="0" applyFont="1" applyAlignment="1">
      <alignment horizontal="center" vertical="center" shrinkToFit="1"/>
    </xf>
    <xf numFmtId="0" fontId="9" fillId="0" borderId="34" xfId="0" applyFont="1" applyBorder="1" applyAlignment="1">
      <alignment horizontal="center" vertical="center" shrinkToFit="1"/>
    </xf>
    <xf numFmtId="0" fontId="123" fillId="0" borderId="0" xfId="0" applyFont="1" applyAlignment="1">
      <alignment horizontal="left" vertical="center" shrinkToFit="1"/>
    </xf>
    <xf numFmtId="0" fontId="156" fillId="0" borderId="0" xfId="0" applyFont="1" applyAlignment="1">
      <alignment horizontal="center" vertical="center" shrinkToFit="1"/>
    </xf>
    <xf numFmtId="0" fontId="136" fillId="0" borderId="0" xfId="0" applyFont="1" applyAlignment="1">
      <alignment horizontal="center" vertical="center" shrinkToFit="1"/>
    </xf>
    <xf numFmtId="0" fontId="137" fillId="0" borderId="0" xfId="0" applyFont="1" applyAlignment="1">
      <alignment horizontal="center" vertical="center" shrinkToFit="1"/>
    </xf>
    <xf numFmtId="0" fontId="136" fillId="0" borderId="105" xfId="0" applyFont="1" applyBorder="1" applyAlignment="1">
      <alignment horizontal="center" vertical="center" shrinkToFit="1"/>
    </xf>
    <xf numFmtId="0" fontId="160" fillId="0" borderId="0" xfId="0" applyFont="1" applyAlignment="1">
      <alignment horizontal="left" vertical="center" shrinkToFit="1"/>
    </xf>
    <xf numFmtId="0" fontId="123" fillId="0" borderId="0" xfId="0" applyFont="1" applyAlignment="1">
      <alignment horizontal="right" vertical="center" shrinkToFit="1"/>
    </xf>
    <xf numFmtId="0" fontId="123" fillId="0" borderId="104" xfId="0" applyFont="1" applyBorder="1" applyAlignment="1">
      <alignment horizontal="right" vertical="center" shrinkToFit="1"/>
    </xf>
    <xf numFmtId="0" fontId="136" fillId="0" borderId="0" xfId="0" applyFont="1" applyAlignment="1">
      <alignment horizontal="left" vertical="center" shrinkToFit="1"/>
    </xf>
    <xf numFmtId="0" fontId="156" fillId="0" borderId="22" xfId="0" applyFont="1" applyBorder="1" applyAlignment="1">
      <alignment horizontal="center" vertical="center" shrinkToFit="1"/>
    </xf>
    <xf numFmtId="0" fontId="156" fillId="0" borderId="137" xfId="0" applyFont="1" applyBorder="1" applyAlignment="1">
      <alignment horizontal="center" vertical="center" shrinkToFit="1"/>
    </xf>
    <xf numFmtId="0" fontId="136" fillId="0" borderId="32" xfId="0" applyFont="1" applyBorder="1" applyAlignment="1">
      <alignment horizontal="center" vertical="center" shrinkToFit="1"/>
    </xf>
    <xf numFmtId="166" fontId="137" fillId="0" borderId="22" xfId="0" applyNumberFormat="1" applyFont="1" applyBorder="1" applyAlignment="1">
      <alignment horizontal="center" vertical="center" shrinkToFit="1"/>
    </xf>
    <xf numFmtId="0" fontId="161" fillId="0" borderId="0" xfId="0" applyFont="1" applyAlignment="1">
      <alignment horizontal="center" vertical="center" shrinkToFit="1"/>
    </xf>
    <xf numFmtId="49" fontId="156" fillId="0" borderId="0" xfId="0" applyNumberFormat="1" applyFont="1" applyAlignment="1">
      <alignment horizontal="center" vertical="center" shrinkToFit="1"/>
    </xf>
    <xf numFmtId="0" fontId="158" fillId="0" borderId="3" xfId="0" applyFont="1" applyBorder="1" applyAlignment="1">
      <alignment horizontal="center"/>
    </xf>
    <xf numFmtId="0" fontId="115" fillId="0" borderId="84" xfId="0" applyFont="1" applyBorder="1" applyAlignment="1">
      <alignment horizontal="center" vertical="center" shrinkToFit="1"/>
    </xf>
    <xf numFmtId="0" fontId="126" fillId="0" borderId="84" xfId="0" applyFont="1" applyBorder="1" applyAlignment="1">
      <alignment horizontal="center" vertical="center" shrinkToFit="1"/>
    </xf>
    <xf numFmtId="0" fontId="159" fillId="0" borderId="0" xfId="0" applyFont="1" applyAlignment="1">
      <alignment horizontal="center" wrapText="1"/>
    </xf>
    <xf numFmtId="0" fontId="159" fillId="0" borderId="3" xfId="0" applyFont="1" applyBorder="1" applyAlignment="1">
      <alignment horizontal="center" wrapText="1"/>
    </xf>
    <xf numFmtId="0" fontId="160" fillId="0" borderId="0" xfId="0" applyFont="1" applyAlignment="1">
      <alignment horizontal="center"/>
    </xf>
    <xf numFmtId="0" fontId="124" fillId="0" borderId="0" xfId="0" applyFont="1" applyAlignment="1">
      <alignment horizontal="right" shrinkToFit="1"/>
    </xf>
    <xf numFmtId="0" fontId="156" fillId="0" borderId="34" xfId="0" applyFont="1" applyBorder="1" applyAlignment="1">
      <alignment horizontal="center" shrinkToFit="1"/>
    </xf>
    <xf numFmtId="0" fontId="47" fillId="0" borderId="3" xfId="0" applyFont="1" applyBorder="1" applyAlignment="1">
      <alignment horizontal="center" vertical="center"/>
    </xf>
    <xf numFmtId="0" fontId="115" fillId="0" borderId="46" xfId="0" applyFont="1" applyBorder="1" applyAlignment="1">
      <alignment horizontal="left"/>
    </xf>
    <xf numFmtId="0" fontId="115" fillId="0" borderId="34" xfId="0" applyFont="1" applyBorder="1" applyAlignment="1">
      <alignment horizontal="left"/>
    </xf>
    <xf numFmtId="0" fontId="115" fillId="9" borderId="35" xfId="0" applyFont="1" applyFill="1" applyBorder="1" applyAlignment="1">
      <alignment horizontal="center"/>
    </xf>
    <xf numFmtId="0" fontId="115" fillId="9" borderId="36" xfId="0" applyFont="1" applyFill="1" applyBorder="1" applyAlignment="1">
      <alignment horizontal="center"/>
    </xf>
    <xf numFmtId="0" fontId="115" fillId="9" borderId="58" xfId="0" applyFont="1" applyFill="1" applyBorder="1" applyAlignment="1">
      <alignment horizontal="center"/>
    </xf>
    <xf numFmtId="0" fontId="115" fillId="9" borderId="46" xfId="0" applyFont="1" applyFill="1" applyBorder="1" applyAlignment="1">
      <alignment horizontal="center"/>
    </xf>
    <xf numFmtId="0" fontId="115" fillId="9" borderId="34" xfId="0" applyFont="1" applyFill="1" applyBorder="1" applyAlignment="1">
      <alignment horizontal="center"/>
    </xf>
    <xf numFmtId="0" fontId="126" fillId="9" borderId="36" xfId="0" applyFont="1" applyFill="1" applyBorder="1" applyAlignment="1">
      <alignment horizontal="left"/>
    </xf>
    <xf numFmtId="0" fontId="126" fillId="9" borderId="36" xfId="0" applyFont="1" applyFill="1" applyBorder="1" applyAlignment="1">
      <alignment horizontal="center"/>
    </xf>
    <xf numFmtId="0" fontId="126" fillId="9" borderId="58" xfId="0" applyFont="1" applyFill="1" applyBorder="1" applyAlignment="1">
      <alignment horizontal="center"/>
    </xf>
    <xf numFmtId="0" fontId="126" fillId="9" borderId="35" xfId="0" applyFont="1" applyFill="1" applyBorder="1" applyAlignment="1">
      <alignment horizontal="center"/>
    </xf>
    <xf numFmtId="0" fontId="115" fillId="9" borderId="35" xfId="0" applyFont="1" applyFill="1" applyBorder="1" applyAlignment="1">
      <alignment horizontal="center" shrinkToFit="1"/>
    </xf>
    <xf numFmtId="0" fontId="115" fillId="9" borderId="36" xfId="0" applyFont="1" applyFill="1" applyBorder="1" applyAlignment="1">
      <alignment horizontal="center" shrinkToFit="1"/>
    </xf>
    <xf numFmtId="0" fontId="115" fillId="9" borderId="58" xfId="0" applyFont="1" applyFill="1" applyBorder="1" applyAlignment="1">
      <alignment horizontal="center" shrinkToFit="1"/>
    </xf>
    <xf numFmtId="0" fontId="115" fillId="0" borderId="35" xfId="0" applyFont="1" applyBorder="1" applyAlignment="1">
      <alignment horizontal="center" vertical="center" shrinkToFit="1"/>
    </xf>
    <xf numFmtId="0" fontId="115" fillId="0" borderId="36" xfId="0" applyFont="1" applyBorder="1" applyAlignment="1">
      <alignment horizontal="center" vertical="center" shrinkToFit="1"/>
    </xf>
    <xf numFmtId="0" fontId="21" fillId="0" borderId="58" xfId="0" applyFont="1" applyBorder="1" applyAlignment="1">
      <alignment vertical="center" shrinkToFit="1"/>
    </xf>
    <xf numFmtId="0" fontId="115" fillId="0" borderId="58" xfId="0" applyFont="1" applyBorder="1" applyAlignment="1">
      <alignment horizontal="center" vertical="center" shrinkToFit="1"/>
    </xf>
    <xf numFmtId="166" fontId="115" fillId="0" borderId="35" xfId="0" applyNumberFormat="1" applyFont="1" applyBorder="1" applyAlignment="1">
      <alignment horizontal="center" vertical="center" shrinkToFit="1"/>
    </xf>
    <xf numFmtId="166" fontId="115" fillId="0" borderId="36" xfId="0" applyNumberFormat="1" applyFont="1" applyBorder="1" applyAlignment="1">
      <alignment horizontal="center" vertical="center" shrinkToFit="1"/>
    </xf>
    <xf numFmtId="166" fontId="115" fillId="0" borderId="58" xfId="0" applyNumberFormat="1" applyFont="1" applyBorder="1" applyAlignment="1">
      <alignment horizontal="center" vertical="center" shrinkToFit="1"/>
    </xf>
    <xf numFmtId="0" fontId="115" fillId="0" borderId="3" xfId="0" applyFont="1" applyBorder="1" applyAlignment="1">
      <alignment horizontal="center" vertical="center" shrinkToFit="1"/>
    </xf>
    <xf numFmtId="166" fontId="115" fillId="0" borderId="3" xfId="0" applyNumberFormat="1" applyFont="1" applyBorder="1" applyAlignment="1">
      <alignment horizontal="center" vertical="center" shrinkToFit="1"/>
    </xf>
    <xf numFmtId="0" fontId="115" fillId="0" borderId="48" xfId="0" applyFont="1" applyBorder="1" applyAlignment="1">
      <alignment horizontal="center" vertical="center" shrinkToFit="1"/>
    </xf>
    <xf numFmtId="0" fontId="115" fillId="0" borderId="32" xfId="0" applyFont="1" applyBorder="1" applyAlignment="1">
      <alignment horizontal="center" vertical="center" shrinkToFit="1"/>
    </xf>
    <xf numFmtId="0" fontId="115" fillId="0" borderId="82" xfId="0" applyFont="1" applyBorder="1" applyAlignment="1">
      <alignment horizontal="center" vertical="center" shrinkToFit="1"/>
    </xf>
    <xf numFmtId="0" fontId="124" fillId="0" borderId="0" xfId="0" applyFont="1" applyAlignment="1">
      <alignment horizontal="center" vertical="center"/>
    </xf>
    <xf numFmtId="0" fontId="124" fillId="0" borderId="0" xfId="0" applyFont="1" applyAlignment="1">
      <alignment horizontal="right" vertical="center" shrinkToFit="1"/>
    </xf>
    <xf numFmtId="0" fontId="124" fillId="0" borderId="86" xfId="0" applyFont="1" applyBorder="1" applyAlignment="1">
      <alignment horizontal="center" vertical="center" shrinkToFit="1"/>
    </xf>
    <xf numFmtId="0" fontId="124" fillId="0" borderId="136" xfId="0" applyFont="1" applyBorder="1" applyAlignment="1">
      <alignment horizontal="center" vertical="center" shrinkToFit="1"/>
    </xf>
    <xf numFmtId="0" fontId="124" fillId="0" borderId="133" xfId="0" applyFont="1" applyBorder="1" applyAlignment="1">
      <alignment horizontal="center" vertical="center" shrinkToFit="1"/>
    </xf>
    <xf numFmtId="165" fontId="156" fillId="0" borderId="28" xfId="0" applyNumberFormat="1" applyFont="1" applyBorder="1" applyAlignment="1">
      <alignment horizontal="center" vertical="center" shrinkToFit="1"/>
    </xf>
    <xf numFmtId="165" fontId="156" fillId="0" borderId="29" xfId="0" applyNumberFormat="1" applyFont="1" applyBorder="1" applyAlignment="1">
      <alignment horizontal="center" vertical="center" shrinkToFit="1"/>
    </xf>
    <xf numFmtId="0" fontId="115" fillId="0" borderId="15" xfId="0" applyFont="1" applyBorder="1" applyAlignment="1">
      <alignment horizontal="center" vertical="center" shrinkToFit="1"/>
    </xf>
    <xf numFmtId="166" fontId="57" fillId="0" borderId="0" xfId="0" applyNumberFormat="1" applyFont="1" applyAlignment="1">
      <alignment horizontal="center"/>
    </xf>
    <xf numFmtId="0" fontId="157" fillId="0" borderId="0" xfId="0" applyFont="1" applyAlignment="1">
      <alignment horizontal="center" vertical="center"/>
    </xf>
    <xf numFmtId="0" fontId="127" fillId="0" borderId="81" xfId="0" applyFont="1" applyBorder="1" applyAlignment="1">
      <alignment horizontal="center" shrinkToFit="1"/>
    </xf>
    <xf numFmtId="0" fontId="125" fillId="0" borderId="81" xfId="0" applyFont="1" applyBorder="1" applyAlignment="1">
      <alignment horizontal="right" shrinkToFit="1"/>
    </xf>
    <xf numFmtId="0" fontId="125" fillId="0" borderId="131" xfId="0" applyFont="1" applyBorder="1" applyAlignment="1">
      <alignment horizontal="center" vertical="center" shrinkToFit="1"/>
    </xf>
    <xf numFmtId="0" fontId="125" fillId="0" borderId="36" xfId="0" applyFont="1" applyBorder="1" applyAlignment="1">
      <alignment horizontal="center" vertical="center" shrinkToFit="1"/>
    </xf>
    <xf numFmtId="0" fontId="125" fillId="0" borderId="58" xfId="0" applyFont="1" applyBorder="1" applyAlignment="1">
      <alignment horizontal="center" vertical="center" shrinkToFit="1"/>
    </xf>
    <xf numFmtId="2" fontId="156" fillId="0" borderId="132" xfId="0" applyNumberFormat="1" applyFont="1" applyBorder="1" applyAlignment="1">
      <alignment horizontal="center" vertical="center" shrinkToFit="1"/>
    </xf>
    <xf numFmtId="0" fontId="56" fillId="0" borderId="133" xfId="0" applyFont="1" applyBorder="1" applyAlignment="1">
      <alignment vertical="center" shrinkToFit="1"/>
    </xf>
    <xf numFmtId="0" fontId="115" fillId="0" borderId="134" xfId="0" applyFont="1" applyBorder="1" applyAlignment="1">
      <alignment horizontal="center" vertical="center" shrinkToFit="1"/>
    </xf>
    <xf numFmtId="2" fontId="156" fillId="0" borderId="28" xfId="0" applyNumberFormat="1" applyFont="1" applyBorder="1" applyAlignment="1">
      <alignment horizontal="center" vertical="center" shrinkToFit="1"/>
    </xf>
    <xf numFmtId="2" fontId="156" fillId="0" borderId="29" xfId="0" applyNumberFormat="1" applyFont="1" applyBorder="1" applyAlignment="1">
      <alignment horizontal="center" vertical="center" shrinkToFit="1"/>
    </xf>
    <xf numFmtId="0" fontId="125" fillId="0" borderId="32" xfId="0" applyFont="1" applyBorder="1" applyAlignment="1">
      <alignment horizontal="center" shrinkToFit="1"/>
    </xf>
    <xf numFmtId="0" fontId="125" fillId="0" borderId="135" xfId="0" applyFont="1" applyBorder="1" applyAlignment="1">
      <alignment horizontal="center" shrinkToFit="1"/>
    </xf>
    <xf numFmtId="0" fontId="138" fillId="0" borderId="73" xfId="0" applyFont="1" applyBorder="1" applyAlignment="1">
      <alignment horizontal="center" vertical="top"/>
    </xf>
    <xf numFmtId="0" fontId="138" fillId="0" borderId="73" xfId="0" applyFont="1" applyBorder="1" applyAlignment="1">
      <alignment horizontal="center" vertical="top" shrinkToFit="1"/>
    </xf>
    <xf numFmtId="0" fontId="125" fillId="0" borderId="81" xfId="0" applyFont="1" applyBorder="1" applyAlignment="1">
      <alignment horizontal="center"/>
    </xf>
    <xf numFmtId="0" fontId="37" fillId="0" borderId="81" xfId="0" applyFont="1" applyBorder="1" applyAlignment="1">
      <alignment horizontal="center"/>
    </xf>
    <xf numFmtId="0" fontId="37" fillId="0" borderId="22" xfId="0" applyFont="1" applyBorder="1" applyAlignment="1">
      <alignment horizontal="center"/>
    </xf>
    <xf numFmtId="0" fontId="125" fillId="0" borderId="22" xfId="0" applyFont="1" applyBorder="1" applyAlignment="1">
      <alignment horizontal="center"/>
    </xf>
    <xf numFmtId="0" fontId="125" fillId="0" borderId="130" xfId="0" applyFont="1" applyBorder="1" applyAlignment="1">
      <alignment horizontal="center" shrinkToFit="1"/>
    </xf>
    <xf numFmtId="0" fontId="125" fillId="0" borderId="34" xfId="0" applyFont="1" applyBorder="1" applyAlignment="1">
      <alignment horizontal="center" shrinkToFit="1"/>
    </xf>
    <xf numFmtId="0" fontId="125" fillId="0" borderId="74" xfId="0" applyFont="1" applyBorder="1" applyAlignment="1">
      <alignment horizontal="center" shrinkToFit="1"/>
    </xf>
    <xf numFmtId="0" fontId="115" fillId="0" borderId="130" xfId="0" applyFont="1" applyBorder="1" applyAlignment="1">
      <alignment horizontal="center" shrinkToFit="1"/>
    </xf>
    <xf numFmtId="0" fontId="115" fillId="0" borderId="34" xfId="0" applyFont="1" applyBorder="1" applyAlignment="1">
      <alignment horizontal="center" shrinkToFit="1"/>
    </xf>
    <xf numFmtId="0" fontId="22" fillId="0" borderId="131" xfId="0" applyFont="1" applyBorder="1" applyAlignment="1">
      <alignment horizontal="center" shrinkToFit="1"/>
    </xf>
    <xf numFmtId="0" fontId="22" fillId="0" borderId="36" xfId="0" applyFont="1" applyBorder="1" applyAlignment="1">
      <alignment horizontal="center" shrinkToFit="1"/>
    </xf>
    <xf numFmtId="0" fontId="60" fillId="0" borderId="3" xfId="0" applyFont="1" applyBorder="1" applyAlignment="1">
      <alignment horizontal="right" vertical="center" shrinkToFit="1"/>
    </xf>
    <xf numFmtId="0" fontId="41" fillId="0" borderId="98" xfId="0" applyFont="1" applyBorder="1" applyAlignment="1">
      <alignment horizontal="center" vertical="center" wrapText="1"/>
    </xf>
    <xf numFmtId="0" fontId="41" fillId="0" borderId="38" xfId="0" applyFont="1" applyBorder="1" applyAlignment="1">
      <alignment horizontal="center" vertical="center" wrapText="1"/>
    </xf>
    <xf numFmtId="0" fontId="41" fillId="0" borderId="65" xfId="0" applyFont="1" applyBorder="1" applyAlignment="1">
      <alignment horizontal="center" vertical="center" wrapText="1"/>
    </xf>
    <xf numFmtId="0" fontId="52" fillId="0" borderId="131" xfId="0" applyFont="1" applyBorder="1" applyAlignment="1" applyProtection="1">
      <alignment horizontal="center" vertical="center"/>
      <protection locked="0"/>
    </xf>
    <xf numFmtId="0" fontId="52" fillId="0" borderId="155" xfId="0" applyFont="1" applyBorder="1" applyAlignment="1" applyProtection="1">
      <alignment horizontal="center" vertical="center"/>
      <protection locked="0"/>
    </xf>
    <xf numFmtId="0" fontId="41" fillId="0" borderId="9" xfId="0" applyFont="1" applyBorder="1" applyAlignment="1" applyProtection="1">
      <alignment horizontal="center" vertical="center"/>
      <protection locked="0"/>
    </xf>
    <xf numFmtId="0" fontId="41" fillId="0" borderId="35" xfId="0" applyFont="1" applyBorder="1" applyAlignment="1" applyProtection="1">
      <alignment horizontal="center" vertical="center"/>
      <protection locked="0"/>
    </xf>
    <xf numFmtId="0" fontId="41" fillId="0" borderId="0" xfId="0" applyFont="1" applyAlignment="1">
      <alignment horizontal="left" vertical="center" shrinkToFit="1"/>
    </xf>
    <xf numFmtId="0" fontId="60" fillId="0" borderId="68" xfId="0" applyFont="1" applyBorder="1" applyAlignment="1">
      <alignment horizontal="center" vertical="center"/>
    </xf>
    <xf numFmtId="0" fontId="60" fillId="0" borderId="0" xfId="0" applyFont="1" applyAlignment="1">
      <alignment horizontal="center" vertical="center"/>
    </xf>
    <xf numFmtId="0" fontId="60" fillId="0" borderId="69" xfId="0" applyFont="1" applyBorder="1" applyAlignment="1">
      <alignment horizontal="center" vertical="center"/>
    </xf>
    <xf numFmtId="0" fontId="41" fillId="0" borderId="131" xfId="0" applyFont="1" applyBorder="1" applyAlignment="1" applyProtection="1">
      <alignment horizontal="center" vertical="center"/>
      <protection locked="0"/>
    </xf>
    <xf numFmtId="0" fontId="41" fillId="0" borderId="155" xfId="0" applyFont="1" applyBorder="1" applyAlignment="1" applyProtection="1">
      <alignment horizontal="center" vertical="center"/>
      <protection locked="0"/>
    </xf>
    <xf numFmtId="0" fontId="51" fillId="0" borderId="3" xfId="0" applyFont="1" applyBorder="1" applyAlignment="1">
      <alignment horizontal="center" vertical="center"/>
    </xf>
    <xf numFmtId="0" fontId="41" fillId="0" borderId="98" xfId="0" applyFont="1" applyBorder="1" applyAlignment="1" applyProtection="1">
      <alignment horizontal="center" vertical="center" wrapText="1"/>
      <protection locked="0"/>
    </xf>
    <xf numFmtId="0" fontId="41" fillId="0" borderId="38" xfId="0" applyFont="1" applyBorder="1" applyAlignment="1" applyProtection="1">
      <alignment horizontal="center" vertical="center" wrapText="1"/>
      <protection locked="0"/>
    </xf>
    <xf numFmtId="0" fontId="41" fillId="0" borderId="65" xfId="0" applyFont="1" applyBorder="1" applyAlignment="1" applyProtection="1">
      <alignment horizontal="center" vertical="center" wrapText="1"/>
      <protection locked="0"/>
    </xf>
    <xf numFmtId="0" fontId="43" fillId="0" borderId="68" xfId="0" applyFont="1" applyBorder="1" applyAlignment="1">
      <alignment horizontal="center" vertical="center"/>
    </xf>
    <xf numFmtId="0" fontId="43" fillId="0" borderId="0" xfId="0" applyFont="1" applyAlignment="1">
      <alignment horizontal="center" vertical="center"/>
    </xf>
    <xf numFmtId="0" fontId="41" fillId="0" borderId="68" xfId="0" applyFont="1" applyBorder="1" applyAlignment="1">
      <alignment horizontal="left" vertical="center"/>
    </xf>
    <xf numFmtId="0" fontId="41" fillId="0" borderId="0" xfId="0" applyFont="1" applyAlignment="1">
      <alignment horizontal="left" vertical="center"/>
    </xf>
    <xf numFmtId="0" fontId="93" fillId="0" borderId="0" xfId="0" applyFont="1" applyAlignment="1">
      <alignment horizontal="center" vertical="center"/>
    </xf>
    <xf numFmtId="0" fontId="42" fillId="0" borderId="6" xfId="0" applyFont="1" applyBorder="1" applyAlignment="1">
      <alignment horizontal="center" vertical="center" wrapText="1"/>
    </xf>
    <xf numFmtId="0" fontId="42" fillId="0" borderId="6" xfId="0" applyFont="1" applyBorder="1" applyAlignment="1">
      <alignment horizontal="center" vertical="center"/>
    </xf>
    <xf numFmtId="0" fontId="43" fillId="3" borderId="79" xfId="0" applyFont="1" applyFill="1" applyBorder="1" applyAlignment="1">
      <alignment horizontal="left" vertical="center" shrinkToFit="1"/>
    </xf>
    <xf numFmtId="0" fontId="43" fillId="3" borderId="8" xfId="0" applyFont="1" applyFill="1" applyBorder="1" applyAlignment="1">
      <alignment horizontal="left" vertical="center" shrinkToFit="1"/>
    </xf>
    <xf numFmtId="0" fontId="43" fillId="3" borderId="102" xfId="0" applyFont="1" applyFill="1" applyBorder="1" applyAlignment="1">
      <alignment horizontal="left" vertical="center" shrinkToFit="1"/>
    </xf>
    <xf numFmtId="0" fontId="41" fillId="0" borderId="0" xfId="0" applyFont="1" applyAlignment="1">
      <alignment horizontal="left" vertical="center" wrapText="1" shrinkToFit="1"/>
    </xf>
    <xf numFmtId="0" fontId="41" fillId="0" borderId="104" xfId="0" applyFont="1" applyBorder="1" applyAlignment="1">
      <alignment horizontal="left" vertical="center" wrapText="1" shrinkToFit="1"/>
    </xf>
    <xf numFmtId="0" fontId="41" fillId="0" borderId="68" xfId="0" applyFont="1" applyBorder="1" applyAlignment="1">
      <alignment horizontal="center" vertical="center"/>
    </xf>
    <xf numFmtId="0" fontId="41" fillId="0" borderId="0" xfId="0" applyFont="1" applyAlignment="1">
      <alignment horizontal="center" vertical="center"/>
    </xf>
    <xf numFmtId="0" fontId="41" fillId="0" borderId="69" xfId="0" applyFont="1" applyBorder="1" applyAlignment="1">
      <alignment horizontal="center" vertical="center"/>
    </xf>
    <xf numFmtId="0" fontId="41" fillId="0" borderId="38" xfId="0" applyFont="1" applyBorder="1" applyAlignment="1">
      <alignment horizontal="center" vertical="center"/>
    </xf>
    <xf numFmtId="0" fontId="35" fillId="0" borderId="156" xfId="0" applyFont="1" applyBorder="1" applyAlignment="1" applyProtection="1">
      <alignment horizontal="center" vertical="center"/>
      <protection locked="0"/>
    </xf>
    <xf numFmtId="0" fontId="0" fillId="0" borderId="103" xfId="0" applyBorder="1" applyAlignment="1" applyProtection="1">
      <alignment horizontal="center" vertical="center"/>
      <protection locked="0"/>
    </xf>
    <xf numFmtId="0" fontId="60" fillId="0" borderId="109" xfId="0" applyFont="1" applyBorder="1" applyAlignment="1">
      <alignment horizontal="right" vertical="center" shrinkToFit="1"/>
    </xf>
    <xf numFmtId="0" fontId="1" fillId="0" borderId="15" xfId="0" applyFont="1" applyBorder="1" applyAlignment="1">
      <alignment horizontal="center" vertical="center"/>
    </xf>
    <xf numFmtId="0" fontId="1" fillId="0" borderId="43" xfId="0" applyFont="1" applyBorder="1" applyAlignment="1">
      <alignment horizontal="center" vertical="center"/>
    </xf>
    <xf numFmtId="0" fontId="1" fillId="0" borderId="7" xfId="0" applyFont="1" applyBorder="1" applyAlignment="1">
      <alignment horizontal="center" vertical="center"/>
    </xf>
    <xf numFmtId="0" fontId="34" fillId="0" borderId="5" xfId="0" applyFont="1" applyBorder="1" applyAlignment="1">
      <alignment horizontal="left" vertical="top" wrapText="1" shrinkToFit="1"/>
    </xf>
    <xf numFmtId="0" fontId="34" fillId="0" borderId="153" xfId="0" applyFont="1" applyBorder="1" applyAlignment="1">
      <alignment horizontal="left" vertical="top" wrapText="1" shrinkToFit="1"/>
    </xf>
    <xf numFmtId="166" fontId="58" fillId="0" borderId="124" xfId="0" applyNumberFormat="1" applyFont="1" applyBorder="1" applyAlignment="1">
      <alignment horizontal="center" vertical="center" wrapText="1"/>
    </xf>
    <xf numFmtId="166" fontId="58" fillId="0" borderId="124" xfId="0" applyNumberFormat="1" applyFont="1" applyBorder="1" applyAlignment="1">
      <alignment horizontal="center" vertical="center"/>
    </xf>
    <xf numFmtId="14" fontId="64" fillId="0" borderId="98" xfId="0" applyNumberFormat="1" applyFont="1" applyBorder="1" applyAlignment="1">
      <alignment horizontal="center" vertical="center" wrapText="1"/>
    </xf>
    <xf numFmtId="14" fontId="64" fillId="0" borderId="65" xfId="0" applyNumberFormat="1" applyFont="1" applyBorder="1" applyAlignment="1">
      <alignment horizontal="center" vertical="center" wrapText="1"/>
    </xf>
    <xf numFmtId="0" fontId="43" fillId="8" borderId="8" xfId="0" applyFont="1" applyFill="1" applyBorder="1" applyAlignment="1" applyProtection="1">
      <alignment horizontal="right" vertical="center" shrinkToFit="1"/>
      <protection locked="0"/>
    </xf>
    <xf numFmtId="0" fontId="58" fillId="0" borderId="8" xfId="0" applyFont="1" applyBorder="1" applyAlignment="1" applyProtection="1">
      <alignment horizontal="center" vertical="center" shrinkToFit="1"/>
      <protection locked="0"/>
    </xf>
    <xf numFmtId="0" fontId="58" fillId="0" borderId="8" xfId="0" applyFont="1" applyBorder="1" applyAlignment="1" applyProtection="1">
      <alignment horizontal="left" vertical="center" shrinkToFit="1"/>
      <protection locked="0"/>
    </xf>
    <xf numFmtId="0" fontId="17" fillId="0" borderId="0" xfId="0" applyFont="1" applyAlignment="1" applyProtection="1">
      <alignment horizontal="center" vertical="center"/>
      <protection locked="0"/>
    </xf>
    <xf numFmtId="0" fontId="43" fillId="0" borderId="0" xfId="0" applyFont="1" applyAlignment="1" applyProtection="1">
      <alignment horizontal="center" vertical="center" shrinkToFit="1"/>
      <protection locked="0"/>
    </xf>
    <xf numFmtId="0" fontId="43" fillId="0" borderId="0" xfId="0" applyFont="1" applyAlignment="1" applyProtection="1">
      <alignment horizontal="center" vertical="center"/>
      <protection locked="0"/>
    </xf>
    <xf numFmtId="0" fontId="58" fillId="0" borderId="0" xfId="0" applyFont="1" applyAlignment="1" applyProtection="1">
      <alignment horizontal="center" vertical="center"/>
      <protection locked="0"/>
    </xf>
    <xf numFmtId="0" fontId="1" fillId="0" borderId="151" xfId="0" applyFont="1" applyBorder="1" applyAlignment="1">
      <alignment horizontal="center" vertical="center" shrinkToFit="1"/>
    </xf>
    <xf numFmtId="0" fontId="43" fillId="8" borderId="8" xfId="0" applyFont="1" applyFill="1" applyBorder="1" applyAlignment="1" applyProtection="1">
      <alignment horizontal="center" vertical="center" shrinkToFit="1"/>
      <protection locked="0"/>
    </xf>
    <xf numFmtId="14" fontId="64" fillId="0" borderId="151" xfId="0" applyNumberFormat="1" applyFont="1" applyBorder="1" applyAlignment="1">
      <alignment horizontal="center" vertical="center" wrapText="1"/>
    </xf>
    <xf numFmtId="0" fontId="64" fillId="0" borderId="151" xfId="0" applyFont="1" applyBorder="1" applyAlignment="1">
      <alignment horizontal="center" vertical="center"/>
    </xf>
    <xf numFmtId="0" fontId="89" fillId="3" borderId="32" xfId="0" applyFont="1" applyFill="1" applyBorder="1" applyAlignment="1">
      <alignment horizontal="center" vertical="top" wrapText="1" shrinkToFit="1"/>
    </xf>
    <xf numFmtId="0" fontId="89" fillId="3" borderId="0" xfId="0" applyFont="1" applyFill="1" applyAlignment="1">
      <alignment horizontal="center" vertical="top" wrapText="1" shrinkToFit="1"/>
    </xf>
    <xf numFmtId="0" fontId="89" fillId="3" borderId="34" xfId="0" applyFont="1" applyFill="1" applyBorder="1" applyAlignment="1">
      <alignment horizontal="center" vertical="top" wrapText="1" shrinkToFit="1"/>
    </xf>
    <xf numFmtId="14" fontId="1" fillId="0" borderId="152" xfId="0" applyNumberFormat="1" applyFont="1" applyBorder="1" applyAlignment="1">
      <alignment horizontal="center" vertical="center" wrapText="1"/>
    </xf>
    <xf numFmtId="0" fontId="1" fillId="0" borderId="152" xfId="0" applyFont="1" applyBorder="1" applyAlignment="1">
      <alignment horizontal="center" vertical="center"/>
    </xf>
    <xf numFmtId="20" fontId="52" fillId="0" borderId="0" xfId="0" applyNumberFormat="1" applyFont="1" applyAlignment="1" applyProtection="1">
      <alignment horizontal="center" vertical="center" wrapText="1"/>
      <protection locked="0"/>
    </xf>
    <xf numFmtId="14" fontId="63" fillId="0" borderId="39" xfId="0" applyNumberFormat="1" applyFont="1" applyBorder="1" applyAlignment="1" applyProtection="1">
      <alignment horizontal="center" vertical="center"/>
      <protection locked="0"/>
    </xf>
    <xf numFmtId="0" fontId="43" fillId="0" borderId="8" xfId="0" applyFont="1" applyBorder="1" applyAlignment="1" applyProtection="1">
      <alignment horizontal="center" vertical="center" shrinkToFit="1"/>
      <protection locked="0"/>
    </xf>
    <xf numFmtId="0" fontId="43" fillId="0" borderId="8" xfId="0" applyFont="1" applyBorder="1" applyAlignment="1" applyProtection="1">
      <alignment horizontal="right" vertical="center" shrinkToFit="1"/>
      <protection locked="0"/>
    </xf>
    <xf numFmtId="2" fontId="92" fillId="3" borderId="3" xfId="0" applyNumberFormat="1" applyFont="1" applyFill="1" applyBorder="1" applyAlignment="1" applyProtection="1">
      <alignment horizontal="center" vertical="center"/>
      <protection locked="0"/>
    </xf>
    <xf numFmtId="0" fontId="93" fillId="0" borderId="3" xfId="0" applyFont="1" applyBorder="1"/>
    <xf numFmtId="165" fontId="63" fillId="3" borderId="45" xfId="0" applyNumberFormat="1" applyFont="1" applyFill="1" applyBorder="1" applyAlignment="1" applyProtection="1">
      <alignment horizontal="center" vertical="center" shrinkToFit="1"/>
      <protection locked="0"/>
    </xf>
    <xf numFmtId="165" fontId="63" fillId="3" borderId="104" xfId="0" applyNumberFormat="1" applyFont="1" applyFill="1" applyBorder="1" applyAlignment="1" applyProtection="1">
      <alignment horizontal="center" vertical="center" shrinkToFit="1"/>
      <protection locked="0"/>
    </xf>
    <xf numFmtId="165" fontId="63" fillId="3" borderId="46" xfId="0" applyNumberFormat="1" applyFont="1" applyFill="1" applyBorder="1" applyAlignment="1" applyProtection="1">
      <alignment horizontal="center" vertical="center" shrinkToFit="1"/>
      <protection locked="0"/>
    </xf>
    <xf numFmtId="165" fontId="63" fillId="3" borderId="74" xfId="0" applyNumberFormat="1" applyFont="1" applyFill="1" applyBorder="1" applyAlignment="1" applyProtection="1">
      <alignment horizontal="center" vertical="center" shrinkToFit="1"/>
      <protection locked="0"/>
    </xf>
    <xf numFmtId="14" fontId="63" fillId="0" borderId="105" xfId="0" applyNumberFormat="1" applyFont="1" applyBorder="1" applyAlignment="1" applyProtection="1">
      <alignment horizontal="center" vertical="center"/>
      <protection locked="0"/>
    </xf>
    <xf numFmtId="14" fontId="63" fillId="0" borderId="0" xfId="0" applyNumberFormat="1" applyFont="1" applyAlignment="1" applyProtection="1">
      <alignment horizontal="center" vertical="center"/>
      <protection locked="0"/>
    </xf>
    <xf numFmtId="0" fontId="63" fillId="0" borderId="0" xfId="0" applyFont="1" applyAlignment="1" applyProtection="1">
      <alignment horizontal="center" vertical="center"/>
      <protection locked="0"/>
    </xf>
    <xf numFmtId="0" fontId="43" fillId="0" borderId="0" xfId="0" applyFont="1" applyAlignment="1" applyProtection="1">
      <alignment horizontal="right" vertical="center" shrinkToFit="1"/>
      <protection locked="0"/>
    </xf>
    <xf numFmtId="0" fontId="63" fillId="0" borderId="0" xfId="0" applyFont="1" applyAlignment="1" applyProtection="1">
      <alignment horizontal="right" vertical="center" shrinkToFit="1"/>
      <protection locked="0"/>
    </xf>
    <xf numFmtId="0" fontId="63" fillId="0" borderId="34" xfId="0" applyFont="1" applyBorder="1" applyAlignment="1" applyProtection="1">
      <alignment horizontal="right" vertical="center" shrinkToFit="1"/>
      <protection locked="0"/>
    </xf>
    <xf numFmtId="0" fontId="43" fillId="0" borderId="8" xfId="0" applyFont="1" applyBorder="1" applyAlignment="1" applyProtection="1">
      <alignment horizontal="left" vertical="center" shrinkToFit="1"/>
      <protection locked="0"/>
    </xf>
    <xf numFmtId="0" fontId="62" fillId="0" borderId="0" xfId="0" applyFont="1" applyAlignment="1" applyProtection="1">
      <alignment horizontal="center" vertical="center"/>
      <protection locked="0"/>
    </xf>
    <xf numFmtId="166" fontId="63" fillId="0" borderId="0" xfId="0" applyNumberFormat="1" applyFont="1" applyAlignment="1" applyProtection="1">
      <alignment horizontal="right" vertical="center" shrinkToFit="1"/>
      <protection locked="0"/>
    </xf>
    <xf numFmtId="0" fontId="63" fillId="0" borderId="0" xfId="0" applyFont="1" applyAlignment="1" applyProtection="1">
      <alignment horizontal="right" vertical="center"/>
      <protection locked="0"/>
    </xf>
    <xf numFmtId="20" fontId="41" fillId="0" borderId="0" xfId="0" applyNumberFormat="1" applyFont="1" applyAlignment="1" applyProtection="1">
      <alignment horizontal="right" vertical="center" shrinkToFit="1"/>
      <protection locked="0"/>
    </xf>
    <xf numFmtId="166" fontId="63" fillId="0" borderId="0" xfId="0" applyNumberFormat="1" applyFont="1" applyAlignment="1" applyProtection="1">
      <alignment horizontal="center" vertical="center"/>
      <protection locked="0"/>
    </xf>
    <xf numFmtId="0" fontId="62" fillId="0" borderId="32" xfId="0" applyFont="1" applyBorder="1" applyAlignment="1" applyProtection="1">
      <alignment horizontal="center" vertical="center" shrinkToFit="1"/>
      <protection locked="0"/>
    </xf>
    <xf numFmtId="0" fontId="62" fillId="0" borderId="0" xfId="0" applyFont="1" applyAlignment="1" applyProtection="1">
      <alignment horizontal="center" vertical="center" shrinkToFit="1"/>
      <protection locked="0"/>
    </xf>
    <xf numFmtId="0" fontId="60" fillId="0" borderId="2" xfId="0" applyFont="1" applyBorder="1" applyAlignment="1">
      <alignment horizontal="center" vertical="center" wrapText="1"/>
    </xf>
    <xf numFmtId="0" fontId="60" fillId="0" borderId="3" xfId="0" applyFont="1" applyBorder="1" applyAlignment="1">
      <alignment horizontal="center" vertical="center" wrapText="1"/>
    </xf>
    <xf numFmtId="0" fontId="58" fillId="0" borderId="35" xfId="0" applyFont="1" applyBorder="1" applyAlignment="1">
      <alignment horizontal="center" vertical="center"/>
    </xf>
    <xf numFmtId="0" fontId="58" fillId="0" borderId="58" xfId="0" applyFont="1" applyBorder="1" applyAlignment="1">
      <alignment horizontal="center" vertical="center"/>
    </xf>
    <xf numFmtId="0" fontId="51" fillId="0" borderId="2" xfId="0" applyFont="1" applyBorder="1" applyAlignment="1">
      <alignment horizontal="center" vertical="center"/>
    </xf>
    <xf numFmtId="0" fontId="43" fillId="0" borderId="0" xfId="0" applyFont="1" applyAlignment="1">
      <alignment horizontal="right" vertical="center"/>
    </xf>
    <xf numFmtId="0" fontId="43" fillId="0" borderId="32" xfId="0" applyFont="1" applyBorder="1" applyAlignment="1">
      <alignment horizontal="left" vertical="center"/>
    </xf>
    <xf numFmtId="0" fontId="58" fillId="0" borderId="107" xfId="0" applyFont="1" applyBorder="1" applyAlignment="1">
      <alignment horizontal="center" vertical="center"/>
    </xf>
    <xf numFmtId="0" fontId="58" fillId="0" borderId="17" xfId="0" applyFont="1" applyBorder="1" applyAlignment="1">
      <alignment horizontal="center" vertical="center"/>
    </xf>
    <xf numFmtId="0" fontId="43" fillId="0" borderId="8" xfId="0" applyFont="1" applyBorder="1" applyAlignment="1">
      <alignment horizontal="left" vertical="center" shrinkToFit="1"/>
    </xf>
    <xf numFmtId="0" fontId="51" fillId="0" borderId="64" xfId="0" applyFont="1" applyBorder="1" applyAlignment="1">
      <alignment horizontal="center" vertical="center" wrapText="1" shrinkToFit="1"/>
    </xf>
    <xf numFmtId="0" fontId="51" fillId="0" borderId="58" xfId="0" applyFont="1" applyBorder="1" applyAlignment="1">
      <alignment horizontal="center" vertical="center" wrapText="1" shrinkToFit="1"/>
    </xf>
    <xf numFmtId="0" fontId="51" fillId="0" borderId="2" xfId="0" applyFont="1" applyBorder="1" applyAlignment="1">
      <alignment horizontal="center" vertical="center" wrapText="1" shrinkToFit="1"/>
    </xf>
    <xf numFmtId="0" fontId="51" fillId="0" borderId="3" xfId="0" applyFont="1" applyBorder="1" applyAlignment="1">
      <alignment horizontal="center" vertical="center" wrapText="1" shrinkToFit="1"/>
    </xf>
    <xf numFmtId="0" fontId="43" fillId="7" borderId="7" xfId="0" applyFont="1" applyFill="1" applyBorder="1" applyAlignment="1">
      <alignment horizontal="center" vertical="center"/>
    </xf>
    <xf numFmtId="0" fontId="43" fillId="7" borderId="3" xfId="0" applyFont="1" applyFill="1" applyBorder="1" applyAlignment="1">
      <alignment horizontal="center" vertical="center"/>
    </xf>
    <xf numFmtId="2" fontId="42" fillId="0" borderId="0" xfId="0" applyNumberFormat="1" applyFont="1" applyAlignment="1">
      <alignment horizontal="center" vertical="center" shrinkToFit="1"/>
    </xf>
    <xf numFmtId="0" fontId="43" fillId="0" borderId="0" xfId="0" applyFont="1" applyAlignment="1">
      <alignment horizontal="center" vertical="center" shrinkToFit="1"/>
    </xf>
    <xf numFmtId="0" fontId="43" fillId="0" borderId="38" xfId="0" applyFont="1" applyBorder="1" applyAlignment="1">
      <alignment horizontal="center" vertical="center"/>
    </xf>
    <xf numFmtId="0" fontId="58" fillId="0" borderId="48" xfId="0" applyFont="1" applyBorder="1" applyAlignment="1">
      <alignment horizontal="center" vertical="center"/>
    </xf>
    <xf numFmtId="0" fontId="58" fillId="0" borderId="82" xfId="0" applyFont="1" applyBorder="1" applyAlignment="1">
      <alignment horizontal="center" vertical="center"/>
    </xf>
    <xf numFmtId="14" fontId="43" fillId="0" borderId="105" xfId="0" applyNumberFormat="1" applyFont="1" applyBorder="1" applyAlignment="1">
      <alignment horizontal="center" vertical="center"/>
    </xf>
    <xf numFmtId="166" fontId="43" fillId="0" borderId="0" xfId="0" applyNumberFormat="1" applyFont="1" applyAlignment="1">
      <alignment horizontal="center" vertical="center"/>
    </xf>
    <xf numFmtId="0" fontId="52" fillId="0" borderId="137" xfId="0" applyFont="1" applyBorder="1" applyAlignment="1">
      <alignment horizontal="center" vertical="center"/>
    </xf>
    <xf numFmtId="166" fontId="43" fillId="0" borderId="0" xfId="0" applyNumberFormat="1" applyFont="1" applyAlignment="1">
      <alignment horizontal="right" vertical="center"/>
    </xf>
    <xf numFmtId="0" fontId="43" fillId="0" borderId="34" xfId="0" applyFont="1" applyBorder="1" applyAlignment="1">
      <alignment horizontal="right" vertical="center"/>
    </xf>
    <xf numFmtId="0" fontId="43" fillId="0" borderId="8" xfId="0" applyFont="1" applyBorder="1" applyAlignment="1">
      <alignment horizontal="left" vertical="center"/>
    </xf>
    <xf numFmtId="0" fontId="52" fillId="0" borderId="8" xfId="0" applyFont="1" applyBorder="1" applyAlignment="1">
      <alignment horizontal="center" vertical="center"/>
    </xf>
    <xf numFmtId="0" fontId="43" fillId="0" borderId="32" xfId="0" applyFont="1" applyBorder="1" applyAlignment="1">
      <alignment horizontal="center" vertical="center"/>
    </xf>
    <xf numFmtId="14" fontId="43" fillId="0" borderId="0" xfId="0" applyNumberFormat="1" applyFont="1" applyAlignment="1">
      <alignment horizontal="center" vertical="center"/>
    </xf>
    <xf numFmtId="0" fontId="52" fillId="0" borderId="22" xfId="0" applyFont="1" applyBorder="1" applyAlignment="1">
      <alignment horizontal="center" vertical="center"/>
    </xf>
    <xf numFmtId="0" fontId="1" fillId="0" borderId="34" xfId="6" applyFont="1" applyBorder="1" applyAlignment="1">
      <alignment horizontal="center"/>
    </xf>
    <xf numFmtId="2" fontId="1" fillId="18" borderId="3" xfId="0" applyNumberFormat="1" applyFont="1" applyFill="1" applyBorder="1" applyAlignment="1">
      <alignment horizontal="center"/>
    </xf>
    <xf numFmtId="0" fontId="1" fillId="18" borderId="35" xfId="0" applyFont="1" applyFill="1" applyBorder="1" applyAlignment="1">
      <alignment horizontal="center"/>
    </xf>
    <xf numFmtId="0" fontId="1" fillId="18" borderId="58" xfId="0" applyFont="1" applyFill="1" applyBorder="1" applyAlignment="1">
      <alignment horizontal="center"/>
    </xf>
    <xf numFmtId="2" fontId="1" fillId="18" borderId="35" xfId="0" applyNumberFormat="1" applyFont="1" applyFill="1" applyBorder="1" applyAlignment="1">
      <alignment horizontal="center"/>
    </xf>
    <xf numFmtId="2" fontId="1" fillId="18" borderId="58" xfId="0" applyNumberFormat="1" applyFont="1" applyFill="1" applyBorder="1" applyAlignment="1">
      <alignment horizontal="center"/>
    </xf>
    <xf numFmtId="0" fontId="74" fillId="0" borderId="21" xfId="12" applyFont="1" applyBorder="1" applyAlignment="1">
      <alignment horizontal="right"/>
    </xf>
    <xf numFmtId="0" fontId="75" fillId="0" borderId="21" xfId="12" applyFont="1" applyBorder="1" applyAlignment="1">
      <alignment horizontal="left" readingOrder="1"/>
    </xf>
    <xf numFmtId="0" fontId="73" fillId="0" borderId="0" xfId="12" applyFont="1" applyAlignment="1">
      <alignment horizontal="center"/>
    </xf>
    <xf numFmtId="0" fontId="74" fillId="0" borderId="0" xfId="12" applyFont="1" applyAlignment="1">
      <alignment horizontal="right"/>
    </xf>
    <xf numFmtId="0" fontId="75" fillId="0" borderId="0" xfId="12" applyFont="1" applyAlignment="1">
      <alignment horizontal="left" readingOrder="1"/>
    </xf>
    <xf numFmtId="0" fontId="77" fillId="0" borderId="0" xfId="12" applyFont="1" applyAlignment="1">
      <alignment horizontal="left" readingOrder="1"/>
    </xf>
    <xf numFmtId="0" fontId="66" fillId="0" borderId="35" xfId="12" applyFont="1" applyBorder="1" applyAlignment="1">
      <alignment horizontal="center" vertical="center" shrinkToFit="1"/>
    </xf>
    <xf numFmtId="0" fontId="66" fillId="0" borderId="36" xfId="12" applyFont="1" applyBorder="1" applyAlignment="1">
      <alignment horizontal="center" vertical="center" shrinkToFit="1"/>
    </xf>
    <xf numFmtId="0" fontId="66" fillId="0" borderId="58" xfId="12" applyFont="1" applyBorder="1" applyAlignment="1">
      <alignment horizontal="center" vertical="center" shrinkToFit="1"/>
    </xf>
    <xf numFmtId="0" fontId="87" fillId="0" borderId="35" xfId="12" applyFont="1" applyBorder="1" applyAlignment="1">
      <alignment horizontal="center" vertical="center" shrinkToFit="1"/>
    </xf>
    <xf numFmtId="0" fontId="87" fillId="0" borderId="36" xfId="12" applyFont="1" applyBorder="1" applyAlignment="1">
      <alignment horizontal="center" vertical="center" shrinkToFit="1"/>
    </xf>
    <xf numFmtId="0" fontId="87" fillId="0" borderId="58" xfId="12" applyFont="1" applyBorder="1" applyAlignment="1">
      <alignment horizontal="center" vertical="center" shrinkToFit="1"/>
    </xf>
    <xf numFmtId="0" fontId="89" fillId="0" borderId="0" xfId="12" applyFont="1" applyAlignment="1">
      <alignment horizontal="center"/>
    </xf>
    <xf numFmtId="0" fontId="78" fillId="0" borderId="0" xfId="12" applyFont="1" applyAlignment="1">
      <alignment horizontal="center"/>
    </xf>
    <xf numFmtId="0" fontId="79" fillId="0" borderId="34" xfId="12" applyFont="1" applyBorder="1" applyAlignment="1">
      <alignment horizontal="right"/>
    </xf>
    <xf numFmtId="0" fontId="82" fillId="0" borderId="34" xfId="12" applyFont="1" applyBorder="1" applyAlignment="1">
      <alignment horizontal="right"/>
    </xf>
    <xf numFmtId="0" fontId="66" fillId="0" borderId="46" xfId="12" applyFont="1" applyBorder="1" applyAlignment="1">
      <alignment horizontal="center" vertical="center" shrinkToFit="1"/>
    </xf>
    <xf numFmtId="0" fontId="66" fillId="0" borderId="34" xfId="12" applyFont="1" applyBorder="1" applyAlignment="1">
      <alignment horizontal="center" vertical="center" shrinkToFit="1"/>
    </xf>
    <xf numFmtId="0" fontId="66" fillId="0" borderId="74" xfId="12" applyFont="1" applyBorder="1" applyAlignment="1">
      <alignment horizontal="center" vertical="center" shrinkToFit="1"/>
    </xf>
    <xf numFmtId="0" fontId="87" fillId="0" borderId="46" xfId="12" applyFont="1" applyBorder="1" applyAlignment="1">
      <alignment horizontal="center" vertical="center" shrinkToFit="1"/>
    </xf>
    <xf numFmtId="0" fontId="87" fillId="0" borderId="34" xfId="12" applyFont="1" applyBorder="1" applyAlignment="1">
      <alignment horizontal="center" vertical="center" shrinkToFit="1"/>
    </xf>
    <xf numFmtId="0" fontId="87" fillId="0" borderId="74" xfId="12" applyFont="1" applyBorder="1" applyAlignment="1">
      <alignment horizontal="center" vertical="center" shrinkToFit="1"/>
    </xf>
    <xf numFmtId="0" fontId="66" fillId="0" borderId="32" xfId="12" applyFont="1" applyBorder="1" applyAlignment="1">
      <alignment vertical="center"/>
    </xf>
    <xf numFmtId="0" fontId="66" fillId="0" borderId="0" xfId="12" applyFont="1" applyAlignment="1">
      <alignment vertical="center"/>
    </xf>
    <xf numFmtId="0" fontId="34" fillId="0" borderId="32" xfId="12" applyFont="1" applyBorder="1" applyAlignment="1">
      <alignment horizontal="center" vertical="center" shrinkToFit="1"/>
    </xf>
    <xf numFmtId="0" fontId="34" fillId="0" borderId="0" xfId="12" applyFont="1" applyAlignment="1">
      <alignment horizontal="center" vertical="center" shrinkToFit="1"/>
    </xf>
    <xf numFmtId="0" fontId="60" fillId="0" borderId="0" xfId="12" applyFont="1" applyAlignment="1">
      <alignment vertical="center"/>
    </xf>
    <xf numFmtId="0" fontId="60" fillId="0" borderId="0" xfId="12" applyFont="1" applyAlignment="1">
      <alignment vertical="center" shrinkToFit="1"/>
    </xf>
    <xf numFmtId="0" fontId="84" fillId="0" borderId="0" xfId="12" applyFont="1" applyAlignment="1">
      <alignment horizontal="center" shrinkToFit="1"/>
    </xf>
    <xf numFmtId="0" fontId="60" fillId="0" borderId="34" xfId="12" applyFont="1" applyBorder="1" applyAlignment="1">
      <alignment horizontal="center" vertical="center" shrinkToFit="1"/>
    </xf>
    <xf numFmtId="0" fontId="88" fillId="0" borderId="0" xfId="12" applyFont="1" applyAlignment="1">
      <alignment horizontal="center" shrinkToFit="1"/>
    </xf>
    <xf numFmtId="0" fontId="1" fillId="0" borderId="117" xfId="15" applyFont="1" applyBorder="1" applyAlignment="1">
      <alignment horizontal="center" vertical="center"/>
    </xf>
    <xf numFmtId="0" fontId="112" fillId="0" borderId="118" xfId="15" applyBorder="1"/>
    <xf numFmtId="0" fontId="112" fillId="0" borderId="119" xfId="15" applyBorder="1"/>
    <xf numFmtId="0" fontId="6" fillId="2" borderId="86" xfId="5" applyFont="1" applyFill="1" applyBorder="1" applyAlignment="1">
      <alignment horizontal="center"/>
    </xf>
    <xf numFmtId="0" fontId="6" fillId="2" borderId="136" xfId="5" applyFont="1" applyFill="1" applyBorder="1" applyAlignment="1">
      <alignment horizontal="center"/>
    </xf>
    <xf numFmtId="0" fontId="6" fillId="2" borderId="116" xfId="5" applyFont="1" applyFill="1" applyBorder="1" applyAlignment="1">
      <alignment horizontal="center"/>
    </xf>
    <xf numFmtId="0" fontId="6" fillId="2" borderId="35" xfId="5" applyFont="1" applyFill="1" applyBorder="1" applyAlignment="1">
      <alignment horizontal="center"/>
    </xf>
    <xf numFmtId="0" fontId="6" fillId="2" borderId="36" xfId="5" applyFont="1" applyFill="1" applyBorder="1" applyAlignment="1">
      <alignment horizontal="center"/>
    </xf>
    <xf numFmtId="0" fontId="6" fillId="2" borderId="58" xfId="5" applyFont="1" applyFill="1" applyBorder="1" applyAlignment="1">
      <alignment horizontal="center"/>
    </xf>
    <xf numFmtId="0" fontId="2" fillId="0" borderId="118" xfId="5" applyFont="1" applyBorder="1" applyAlignment="1">
      <alignment horizontal="center" shrinkToFit="1"/>
    </xf>
    <xf numFmtId="0" fontId="6" fillId="0" borderId="68" xfId="5" applyFont="1" applyBorder="1" applyAlignment="1">
      <alignment horizontal="left"/>
    </xf>
    <xf numFmtId="0" fontId="6" fillId="0" borderId="0" xfId="5" applyFont="1" applyAlignment="1">
      <alignment horizontal="left"/>
    </xf>
    <xf numFmtId="0" fontId="6" fillId="0" borderId="69" xfId="5" applyFont="1" applyBorder="1" applyAlignment="1">
      <alignment horizontal="left"/>
    </xf>
    <xf numFmtId="0" fontId="6" fillId="0" borderId="68" xfId="5" applyFont="1" applyBorder="1" applyAlignment="1">
      <alignment horizontal="left" readingOrder="2"/>
    </xf>
    <xf numFmtId="0" fontId="6" fillId="0" borderId="69" xfId="5" applyFont="1" applyBorder="1" applyAlignment="1">
      <alignment horizontal="left" readingOrder="2"/>
    </xf>
    <xf numFmtId="43" fontId="6" fillId="0" borderId="0" xfId="1" applyFont="1" applyAlignment="1">
      <alignment horizontal="left" readingOrder="2"/>
    </xf>
    <xf numFmtId="43" fontId="6" fillId="0" borderId="69" xfId="1" applyFont="1" applyBorder="1" applyAlignment="1">
      <alignment horizontal="left" readingOrder="2"/>
    </xf>
    <xf numFmtId="0" fontId="95" fillId="0" borderId="0" xfId="15" applyFont="1" applyAlignment="1">
      <alignment horizontal="center" vertical="center" shrinkToFit="1"/>
    </xf>
    <xf numFmtId="0" fontId="72" fillId="0" borderId="117" xfId="15" applyFont="1" applyBorder="1" applyAlignment="1">
      <alignment horizontal="center"/>
    </xf>
    <xf numFmtId="0" fontId="72" fillId="0" borderId="118" xfId="15" applyFont="1" applyBorder="1" applyAlignment="1">
      <alignment horizontal="center"/>
    </xf>
    <xf numFmtId="0" fontId="72" fillId="0" borderId="119" xfId="15" applyFont="1" applyBorder="1" applyAlignment="1">
      <alignment horizontal="center"/>
    </xf>
    <xf numFmtId="0" fontId="81" fillId="0" borderId="34" xfId="12" applyFont="1" applyBorder="1" applyAlignment="1">
      <alignment horizontal="center"/>
    </xf>
    <xf numFmtId="0" fontId="60" fillId="0" borderId="0" xfId="12" applyFont="1" applyAlignment="1">
      <alignment horizontal="center" vertical="center" shrinkToFit="1"/>
    </xf>
    <xf numFmtId="0" fontId="36" fillId="0" borderId="8" xfId="0" applyFont="1" applyBorder="1" applyAlignment="1">
      <alignment horizontal="right" vertical="center"/>
    </xf>
    <xf numFmtId="14" fontId="60" fillId="0" borderId="0" xfId="0" applyNumberFormat="1" applyFont="1" applyAlignment="1">
      <alignment horizontal="right" vertical="center"/>
    </xf>
    <xf numFmtId="0" fontId="60" fillId="0" borderId="32" xfId="0" applyFont="1" applyBorder="1" applyAlignment="1">
      <alignment horizontal="left" vertical="center"/>
    </xf>
    <xf numFmtId="0" fontId="58" fillId="0" borderId="138" xfId="0" applyFont="1" applyBorder="1" applyAlignment="1">
      <alignment horizontal="center" vertical="center"/>
    </xf>
    <xf numFmtId="0" fontId="58" fillId="0" borderId="139" xfId="0" applyFont="1" applyBorder="1" applyAlignment="1">
      <alignment horizontal="center" vertical="center"/>
    </xf>
    <xf numFmtId="0" fontId="3" fillId="0" borderId="131" xfId="0" applyFont="1" applyBorder="1" applyAlignment="1">
      <alignment horizontal="center" vertical="center"/>
    </xf>
    <xf numFmtId="0" fontId="3" fillId="0" borderId="155" xfId="0" applyFont="1" applyBorder="1" applyAlignment="1">
      <alignment horizontal="center" vertical="center"/>
    </xf>
    <xf numFmtId="0" fontId="3" fillId="0" borderId="68" xfId="0" applyFont="1" applyBorder="1" applyAlignment="1">
      <alignment horizontal="center" vertical="center"/>
    </xf>
    <xf numFmtId="0" fontId="3" fillId="0" borderId="0" xfId="0" applyFont="1" applyAlignment="1">
      <alignment horizontal="center" vertical="center"/>
    </xf>
    <xf numFmtId="0" fontId="3" fillId="0" borderId="69" xfId="0" applyFont="1" applyBorder="1" applyAlignment="1">
      <alignment horizontal="center" vertical="center"/>
    </xf>
    <xf numFmtId="0" fontId="3" fillId="0" borderId="157" xfId="0" applyFont="1" applyBorder="1" applyAlignment="1">
      <alignment horizontal="center" vertical="center" wrapText="1"/>
    </xf>
    <xf numFmtId="0" fontId="3" fillId="0" borderId="158" xfId="0" applyFont="1" applyBorder="1" applyAlignment="1">
      <alignment horizontal="center" vertical="center" wrapText="1"/>
    </xf>
    <xf numFmtId="0" fontId="3" fillId="0" borderId="159" xfId="0" applyFont="1" applyBorder="1" applyAlignment="1">
      <alignment horizontal="center" vertical="center" wrapText="1"/>
    </xf>
    <xf numFmtId="0" fontId="3" fillId="0" borderId="58" xfId="0" applyFont="1" applyBorder="1" applyAlignment="1">
      <alignment horizontal="center" vertical="center"/>
    </xf>
    <xf numFmtId="0" fontId="0" fillId="0" borderId="38" xfId="0" applyBorder="1" applyAlignment="1">
      <alignment horizontal="center" vertical="center"/>
    </xf>
    <xf numFmtId="0" fontId="2" fillId="0" borderId="0" xfId="0" applyFont="1" applyAlignment="1">
      <alignment horizontal="left" vertical="center"/>
    </xf>
    <xf numFmtId="0" fontId="2" fillId="0" borderId="104" xfId="0" applyFont="1" applyBorder="1" applyAlignment="1">
      <alignment horizontal="left" vertical="center"/>
    </xf>
    <xf numFmtId="0" fontId="3" fillId="0" borderId="0" xfId="0" applyFont="1" applyAlignment="1">
      <alignment horizontal="left" vertical="center" shrinkToFit="1"/>
    </xf>
    <xf numFmtId="0" fontId="3" fillId="0" borderId="21" xfId="0" applyFont="1" applyBorder="1" applyAlignment="1">
      <alignment horizontal="center" vertical="center" wrapText="1" shrinkToFit="1"/>
    </xf>
    <xf numFmtId="0" fontId="3" fillId="0" borderId="154" xfId="0" applyFont="1" applyBorder="1" applyAlignment="1">
      <alignment horizontal="center" vertical="center" wrapText="1" shrinkToFit="1"/>
    </xf>
    <xf numFmtId="0" fontId="35" fillId="0" borderId="0" xfId="0" applyFont="1" applyAlignment="1">
      <alignment horizontal="center" vertical="center"/>
    </xf>
    <xf numFmtId="0" fontId="35" fillId="0" borderId="131" xfId="0" applyFont="1" applyBorder="1" applyAlignment="1">
      <alignment horizontal="center" vertical="center"/>
    </xf>
    <xf numFmtId="0" fontId="35" fillId="0" borderId="155" xfId="0" applyFont="1" applyBorder="1" applyAlignment="1">
      <alignment horizontal="center" vertical="center"/>
    </xf>
    <xf numFmtId="0" fontId="6" fillId="0" borderId="68" xfId="0" applyFont="1" applyBorder="1" applyAlignment="1">
      <alignment horizontal="left" vertical="center"/>
    </xf>
    <xf numFmtId="0" fontId="6" fillId="0" borderId="0" xfId="0" applyFont="1" applyAlignment="1">
      <alignment horizontal="left" vertical="center"/>
    </xf>
    <xf numFmtId="0" fontId="35" fillId="0" borderId="156" xfId="0" applyFont="1" applyBorder="1" applyAlignment="1">
      <alignment horizontal="center" vertical="center"/>
    </xf>
    <xf numFmtId="0" fontId="35" fillId="0" borderId="103" xfId="0" applyFont="1" applyBorder="1" applyAlignment="1">
      <alignment horizontal="center" vertical="center"/>
    </xf>
    <xf numFmtId="0" fontId="3" fillId="0" borderId="42" xfId="0" applyFont="1" applyBorder="1" applyAlignment="1">
      <alignment horizontal="center" vertical="center" wrapText="1"/>
    </xf>
    <xf numFmtId="0" fontId="3" fillId="0" borderId="42" xfId="0" applyFont="1" applyBorder="1" applyAlignment="1">
      <alignment horizontal="center" vertical="center"/>
    </xf>
    <xf numFmtId="0" fontId="1" fillId="0" borderId="3" xfId="0" applyFont="1" applyBorder="1" applyAlignment="1">
      <alignment horizontal="right" vertical="center" shrinkToFit="1"/>
    </xf>
    <xf numFmtId="0" fontId="1" fillId="8" borderId="3" xfId="0" applyFont="1" applyFill="1" applyBorder="1" applyAlignment="1">
      <alignment horizontal="right" vertical="center" shrinkToFit="1"/>
    </xf>
    <xf numFmtId="0" fontId="21" fillId="0" borderId="0" xfId="0" applyFont="1" applyAlignment="1">
      <alignment horizontal="right" vertical="center"/>
    </xf>
    <xf numFmtId="0" fontId="1" fillId="8" borderId="12" xfId="0" applyFont="1" applyFill="1" applyBorder="1" applyAlignment="1">
      <alignment horizontal="right" vertical="center" shrinkToFit="1"/>
    </xf>
    <xf numFmtId="0" fontId="1" fillId="3" borderId="86" xfId="0" applyFont="1" applyFill="1" applyBorder="1" applyAlignment="1">
      <alignment horizontal="left" vertical="center" shrinkToFit="1"/>
    </xf>
    <xf numFmtId="0" fontId="1" fillId="3" borderId="136" xfId="0" applyFont="1" applyFill="1" applyBorder="1" applyAlignment="1">
      <alignment horizontal="left" vertical="center" shrinkToFit="1"/>
    </xf>
    <xf numFmtId="0" fontId="1" fillId="3" borderId="116" xfId="0" applyFont="1" applyFill="1" applyBorder="1" applyAlignment="1">
      <alignment horizontal="left" vertical="center" shrinkToFit="1"/>
    </xf>
    <xf numFmtId="0" fontId="3" fillId="0" borderId="35" xfId="0" applyFont="1" applyBorder="1" applyAlignment="1">
      <alignment horizontal="center" vertical="center"/>
    </xf>
    <xf numFmtId="0" fontId="18" fillId="0" borderId="160" xfId="0" applyFont="1" applyBorder="1" applyAlignment="1">
      <alignment horizontal="center" vertical="center" wrapText="1" shrinkToFit="1"/>
    </xf>
    <xf numFmtId="0" fontId="18" fillId="0" borderId="0" xfId="0" applyFont="1" applyAlignment="1">
      <alignment horizontal="center" vertical="center"/>
    </xf>
    <xf numFmtId="0" fontId="35" fillId="0" borderId="68" xfId="0" applyFont="1" applyBorder="1" applyAlignment="1">
      <alignment horizontal="center" vertical="center"/>
    </xf>
    <xf numFmtId="0" fontId="0" fillId="0" borderId="68" xfId="0" applyBorder="1" applyAlignment="1">
      <alignment horizontal="center" vertical="center"/>
    </xf>
    <xf numFmtId="0" fontId="4" fillId="0" borderId="0" xfId="0" applyFont="1" applyAlignment="1">
      <alignment horizontal="left" vertical="center"/>
    </xf>
    <xf numFmtId="0" fontId="1" fillId="0" borderId="107" xfId="0" applyFont="1" applyBorder="1" applyAlignment="1">
      <alignment horizontal="center" vertical="center"/>
    </xf>
    <xf numFmtId="0" fontId="1" fillId="0" borderId="17" xfId="0" applyFont="1" applyBorder="1" applyAlignment="1">
      <alignment horizontal="center"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8" xfId="0" applyFont="1" applyBorder="1" applyAlignment="1">
      <alignment horizontal="left" vertical="center"/>
    </xf>
    <xf numFmtId="0" fontId="1" fillId="0" borderId="0" xfId="0" applyFont="1" applyAlignment="1">
      <alignment horizontal="left" vertical="center"/>
    </xf>
    <xf numFmtId="0" fontId="1" fillId="0" borderId="8" xfId="0" applyFont="1" applyBorder="1" applyAlignment="1">
      <alignment horizontal="right" vertical="center"/>
    </xf>
    <xf numFmtId="0" fontId="5" fillId="8" borderId="8" xfId="0" applyFont="1" applyFill="1" applyBorder="1" applyAlignment="1" applyProtection="1">
      <alignment horizontal="center" vertical="center" shrinkToFit="1"/>
      <protection locked="0"/>
    </xf>
    <xf numFmtId="0" fontId="1" fillId="0" borderId="8" xfId="0" applyFont="1" applyBorder="1" applyAlignment="1">
      <alignment horizontal="left" vertical="center" shrinkToFit="1"/>
    </xf>
    <xf numFmtId="0" fontId="2" fillId="0" borderId="0" xfId="0" applyFont="1" applyAlignment="1">
      <alignment horizontal="right" vertical="center"/>
    </xf>
    <xf numFmtId="0" fontId="1" fillId="0" borderId="0" xfId="0" applyFont="1" applyAlignment="1">
      <alignment horizontal="center" vertical="center" shrinkToFit="1"/>
    </xf>
    <xf numFmtId="0" fontId="0" fillId="0" borderId="22" xfId="0" applyBorder="1" applyAlignment="1">
      <alignment horizontal="center" vertical="center"/>
    </xf>
    <xf numFmtId="0" fontId="2" fillId="0" borderId="0" xfId="0" applyFont="1" applyAlignment="1">
      <alignment horizontal="center" vertical="center"/>
    </xf>
    <xf numFmtId="0" fontId="3" fillId="0" borderId="35" xfId="0" applyFont="1" applyBorder="1" applyAlignment="1">
      <alignment vertical="center"/>
    </xf>
    <xf numFmtId="0" fontId="3" fillId="0" borderId="58" xfId="0" applyFont="1" applyBorder="1" applyAlignment="1">
      <alignment vertical="center"/>
    </xf>
    <xf numFmtId="0" fontId="5" fillId="0" borderId="0" xfId="0" applyFont="1" applyAlignment="1">
      <alignment horizontal="left" vertical="center"/>
    </xf>
    <xf numFmtId="0" fontId="1" fillId="0" borderId="8" xfId="0" applyFont="1" applyBorder="1" applyAlignment="1">
      <alignment horizontal="center" vertical="center" shrinkToFit="1"/>
    </xf>
    <xf numFmtId="0" fontId="16" fillId="0" borderId="160" xfId="0" applyFont="1" applyBorder="1" applyAlignment="1">
      <alignment horizontal="center" vertical="center" wrapText="1" shrinkToFit="1"/>
    </xf>
    <xf numFmtId="0" fontId="1" fillId="0" borderId="0" xfId="0" applyFont="1" applyAlignment="1">
      <alignment horizontal="left" shrinkToFit="1"/>
    </xf>
    <xf numFmtId="14" fontId="5" fillId="0" borderId="40" xfId="0" applyNumberFormat="1" applyFont="1" applyBorder="1" applyAlignment="1">
      <alignment horizontal="left" vertical="center"/>
    </xf>
    <xf numFmtId="0" fontId="1" fillId="0" borderId="56" xfId="0" applyFont="1" applyBorder="1" applyAlignment="1">
      <alignment horizontal="right" vertical="center" shrinkToFit="1"/>
    </xf>
    <xf numFmtId="0" fontId="1" fillId="0" borderId="0" xfId="0" applyFont="1" applyAlignment="1">
      <alignment horizontal="right" vertical="center" shrinkToFit="1"/>
    </xf>
    <xf numFmtId="0" fontId="1" fillId="0" borderId="0" xfId="0" applyFont="1" applyAlignment="1">
      <alignment horizontal="center" vertical="center"/>
    </xf>
    <xf numFmtId="0" fontId="1" fillId="0" borderId="42" xfId="0" applyFont="1" applyBorder="1" applyAlignment="1">
      <alignment horizontal="center" vertical="center"/>
    </xf>
    <xf numFmtId="0" fontId="1" fillId="0" borderId="164"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165"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0" xfId="0" applyFont="1" applyAlignment="1">
      <alignment horizontal="center" vertical="center" wrapText="1"/>
    </xf>
    <xf numFmtId="0" fontId="1" fillId="0" borderId="166" xfId="0" applyFont="1" applyBorder="1" applyAlignment="1">
      <alignment horizontal="center" vertical="center" wrapText="1"/>
    </xf>
    <xf numFmtId="0" fontId="1" fillId="0" borderId="46" xfId="0" applyFont="1" applyBorder="1" applyAlignment="1">
      <alignment horizontal="center" vertical="center" shrinkToFit="1"/>
    </xf>
    <xf numFmtId="0" fontId="0" fillId="0" borderId="74" xfId="0" applyBorder="1"/>
    <xf numFmtId="0" fontId="1" fillId="0" borderId="21" xfId="0" applyFont="1" applyBorder="1" applyAlignment="1">
      <alignment horizontal="right" vertical="center" shrinkToFit="1"/>
    </xf>
    <xf numFmtId="0" fontId="1" fillId="0" borderId="161" xfId="0" applyFont="1" applyBorder="1" applyAlignment="1">
      <alignment horizontal="center" vertical="center"/>
    </xf>
    <xf numFmtId="0" fontId="1" fillId="0" borderId="56" xfId="0" applyFont="1" applyBorder="1" applyAlignment="1">
      <alignment horizontal="center" vertical="center"/>
    </xf>
    <xf numFmtId="0" fontId="1" fillId="0" borderId="162" xfId="0" applyFont="1" applyBorder="1" applyAlignment="1">
      <alignment horizontal="center" vertical="center"/>
    </xf>
    <xf numFmtId="0" fontId="1" fillId="0" borderId="163" xfId="0" applyFont="1" applyBorder="1" applyAlignment="1">
      <alignment horizontal="center" vertical="center"/>
    </xf>
    <xf numFmtId="0" fontId="1" fillId="0" borderId="34" xfId="0" applyFont="1" applyBorder="1" applyAlignment="1">
      <alignment horizontal="center" vertical="center"/>
    </xf>
    <xf numFmtId="0" fontId="1" fillId="0" borderId="74" xfId="0" applyFont="1" applyBorder="1" applyAlignment="1">
      <alignment horizontal="center" vertical="center"/>
    </xf>
    <xf numFmtId="0" fontId="1" fillId="0" borderId="33" xfId="0" applyFont="1" applyBorder="1" applyAlignment="1">
      <alignment horizontal="center" vertical="center"/>
    </xf>
    <xf numFmtId="0" fontId="34" fillId="0" borderId="6" xfId="0" applyFont="1" applyBorder="1" applyAlignment="1">
      <alignment horizontal="center" vertical="center" textRotation="90" shrinkToFit="1"/>
    </xf>
    <xf numFmtId="0" fontId="34" fillId="0" borderId="43" xfId="0" applyFont="1" applyBorder="1" applyAlignment="1">
      <alignment horizontal="center" vertical="center" textRotation="90" shrinkToFit="1"/>
    </xf>
    <xf numFmtId="0" fontId="34" fillId="0" borderId="7" xfId="0" applyFont="1" applyBorder="1" applyAlignment="1">
      <alignment horizontal="center" vertical="center" textRotation="90" shrinkToFit="1"/>
    </xf>
    <xf numFmtId="0" fontId="1" fillId="0" borderId="167" xfId="0" applyFont="1" applyBorder="1" applyAlignment="1">
      <alignment horizontal="center" vertical="center" textRotation="90"/>
    </xf>
    <xf numFmtId="0" fontId="0" fillId="0" borderId="168" xfId="0" applyBorder="1"/>
    <xf numFmtId="0" fontId="1" fillId="0" borderId="45" xfId="0" applyFont="1" applyBorder="1" applyAlignment="1">
      <alignment horizontal="center" vertical="center" textRotation="90"/>
    </xf>
    <xf numFmtId="0" fontId="1" fillId="0" borderId="0" xfId="0" applyFont="1" applyAlignment="1">
      <alignment horizontal="center" vertical="center" textRotation="90"/>
    </xf>
    <xf numFmtId="0" fontId="1" fillId="0" borderId="45" xfId="0" applyFont="1" applyBorder="1" applyAlignment="1">
      <alignment horizontal="center" vertical="center" textRotation="90" shrinkToFit="1"/>
    </xf>
    <xf numFmtId="0" fontId="1" fillId="0" borderId="0" xfId="0" applyFont="1" applyAlignment="1">
      <alignment horizontal="left" vertical="center" shrinkToFit="1"/>
    </xf>
    <xf numFmtId="0" fontId="16" fillId="0" borderId="0" xfId="0" applyFont="1" applyAlignment="1">
      <alignment horizontal="center" vertical="center"/>
    </xf>
    <xf numFmtId="0" fontId="3" fillId="0" borderId="26" xfId="0" applyFont="1" applyBorder="1" applyAlignment="1">
      <alignment horizontal="center" vertical="center"/>
    </xf>
    <xf numFmtId="0" fontId="3" fillId="0" borderId="13" xfId="0" applyFont="1" applyBorder="1" applyAlignment="1">
      <alignment horizontal="center" vertical="center"/>
    </xf>
    <xf numFmtId="0" fontId="3" fillId="0" borderId="0" xfId="0" applyFont="1" applyAlignment="1">
      <alignment horizontal="right" vertical="center" shrinkToFit="1"/>
    </xf>
    <xf numFmtId="0" fontId="1" fillId="0" borderId="169" xfId="0" applyFont="1" applyBorder="1" applyAlignment="1">
      <alignment horizontal="center" vertical="center"/>
    </xf>
    <xf numFmtId="0" fontId="3" fillId="0" borderId="64" xfId="0" applyFont="1" applyBorder="1" applyAlignment="1">
      <alignment horizontal="center" vertical="center"/>
    </xf>
    <xf numFmtId="0" fontId="3" fillId="0" borderId="77" xfId="0" applyFont="1" applyBorder="1" applyAlignment="1">
      <alignment horizontal="center" vertical="center"/>
    </xf>
    <xf numFmtId="0" fontId="3" fillId="0" borderId="30" xfId="0" applyFont="1" applyBorder="1" applyAlignment="1">
      <alignment horizontal="center" vertical="center" wrapText="1" shrinkToFit="1"/>
    </xf>
    <xf numFmtId="0" fontId="3" fillId="0" borderId="47" xfId="0" applyFont="1" applyBorder="1" applyAlignment="1">
      <alignment horizontal="center" vertical="center" wrapText="1" shrinkToFit="1"/>
    </xf>
    <xf numFmtId="0" fontId="3" fillId="0" borderId="107" xfId="0" applyFont="1" applyBorder="1" applyAlignment="1">
      <alignment horizontal="center" vertical="center" wrapText="1" shrinkToFit="1"/>
    </xf>
    <xf numFmtId="0" fontId="3" fillId="0" borderId="60" xfId="0" applyFont="1" applyBorder="1" applyAlignment="1">
      <alignment horizontal="center" vertical="center" wrapText="1" shrinkToFit="1"/>
    </xf>
    <xf numFmtId="0" fontId="3" fillId="0" borderId="2" xfId="0" applyFont="1" applyBorder="1" applyAlignment="1">
      <alignment horizontal="center" vertical="center"/>
    </xf>
    <xf numFmtId="0" fontId="3" fillId="0" borderId="12" xfId="0" applyFont="1" applyBorder="1" applyAlignment="1">
      <alignment horizontal="center" vertical="center"/>
    </xf>
    <xf numFmtId="0" fontId="3" fillId="0" borderId="2"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center" vertical="center" wrapText="1" shrinkToFit="1"/>
    </xf>
    <xf numFmtId="0" fontId="3" fillId="0" borderId="12" xfId="0" applyFont="1" applyBorder="1" applyAlignment="1">
      <alignment horizontal="center" vertical="center" wrapText="1" shrinkToFit="1"/>
    </xf>
    <xf numFmtId="166" fontId="1" fillId="0" borderId="0" xfId="0" applyNumberFormat="1" applyFont="1" applyAlignment="1">
      <alignment horizontal="center" vertical="center"/>
    </xf>
    <xf numFmtId="0" fontId="20" fillId="0" borderId="0" xfId="0" applyFont="1" applyAlignment="1">
      <alignment horizontal="right" vertical="center"/>
    </xf>
    <xf numFmtId="0" fontId="20" fillId="0" borderId="0" xfId="0" applyFont="1" applyAlignment="1">
      <alignment horizontal="center" vertical="center"/>
    </xf>
    <xf numFmtId="0" fontId="24" fillId="0" borderId="53" xfId="0" applyFont="1" applyBorder="1" applyAlignment="1">
      <alignment horizontal="center" vertical="center" wrapText="1" readingOrder="2"/>
    </xf>
    <xf numFmtId="0" fontId="24" fillId="0" borderId="170" xfId="0" applyFont="1" applyBorder="1" applyAlignment="1">
      <alignment horizontal="center" vertical="center" wrapText="1" readingOrder="2"/>
    </xf>
    <xf numFmtId="0" fontId="24" fillId="0" borderId="171" xfId="0" applyFont="1" applyBorder="1" applyAlignment="1">
      <alignment horizontal="center" vertical="center" wrapText="1" readingOrder="2"/>
    </xf>
    <xf numFmtId="0" fontId="18" fillId="0" borderId="56" xfId="0" applyFont="1" applyBorder="1" applyAlignment="1">
      <alignment horizontal="left"/>
    </xf>
    <xf numFmtId="0" fontId="0" fillId="0" borderId="0" xfId="0" applyAlignment="1">
      <alignment horizontal="center" vertical="center"/>
    </xf>
    <xf numFmtId="0" fontId="3" fillId="0" borderId="0" xfId="0" applyFont="1" applyAlignment="1">
      <alignment horizontal="center"/>
    </xf>
    <xf numFmtId="0" fontId="6" fillId="0" borderId="0" xfId="0" applyFont="1" applyAlignment="1">
      <alignment horizontal="center" vertical="center"/>
    </xf>
    <xf numFmtId="0" fontId="22" fillId="0" borderId="172" xfId="0" applyFont="1" applyBorder="1" applyAlignment="1">
      <alignment horizontal="center" vertical="center" wrapText="1" readingOrder="2"/>
    </xf>
    <xf numFmtId="0" fontId="22" fillId="0" borderId="173" xfId="0" applyFont="1" applyBorder="1" applyAlignment="1">
      <alignment horizontal="center" vertical="center" wrapText="1" readingOrder="2"/>
    </xf>
    <xf numFmtId="0" fontId="22" fillId="0" borderId="174" xfId="0" applyFont="1" applyBorder="1" applyAlignment="1">
      <alignment horizontal="center" vertical="center" wrapText="1" readingOrder="2"/>
    </xf>
    <xf numFmtId="0" fontId="22" fillId="0" borderId="175" xfId="0" applyFont="1" applyBorder="1" applyAlignment="1">
      <alignment horizontal="center" vertical="center" wrapText="1" readingOrder="2"/>
    </xf>
    <xf numFmtId="0" fontId="22" fillId="0" borderId="176" xfId="0" applyFont="1" applyBorder="1" applyAlignment="1">
      <alignment horizontal="center" vertical="center" wrapText="1" readingOrder="2"/>
    </xf>
    <xf numFmtId="0" fontId="22" fillId="0" borderId="177" xfId="0" applyFont="1" applyBorder="1" applyAlignment="1">
      <alignment horizontal="center" vertical="center" wrapText="1" readingOrder="2"/>
    </xf>
    <xf numFmtId="0" fontId="22" fillId="0" borderId="178" xfId="0" applyFont="1" applyBorder="1" applyAlignment="1">
      <alignment horizontal="center" vertical="center" wrapText="1" readingOrder="2"/>
    </xf>
    <xf numFmtId="0" fontId="22" fillId="0" borderId="124" xfId="0" applyFont="1" applyBorder="1" applyAlignment="1">
      <alignment horizontal="center" vertical="center" wrapText="1" readingOrder="2"/>
    </xf>
    <xf numFmtId="0" fontId="22" fillId="0" borderId="179" xfId="0" applyFont="1" applyBorder="1" applyAlignment="1">
      <alignment horizontal="center" vertical="center" wrapText="1" readingOrder="2"/>
    </xf>
    <xf numFmtId="0" fontId="22" fillId="0" borderId="180" xfId="0" applyFont="1" applyBorder="1" applyAlignment="1">
      <alignment horizontal="center" vertical="center" wrapText="1" readingOrder="2"/>
    </xf>
    <xf numFmtId="0" fontId="20" fillId="0" borderId="21" xfId="0" applyFont="1" applyBorder="1" applyAlignment="1">
      <alignment horizontal="center" vertical="center"/>
    </xf>
    <xf numFmtId="0" fontId="22" fillId="0" borderId="181" xfId="0" applyFont="1" applyBorder="1" applyAlignment="1">
      <alignment horizontal="center" vertical="center" wrapText="1" readingOrder="2"/>
    </xf>
    <xf numFmtId="0" fontId="20" fillId="0" borderId="0" xfId="0" applyFont="1" applyAlignment="1">
      <alignment horizontal="right" vertical="center" shrinkToFit="1"/>
    </xf>
    <xf numFmtId="2" fontId="126" fillId="0" borderId="28" xfId="0" applyNumberFormat="1" applyFont="1" applyBorder="1" applyAlignment="1">
      <alignment horizontal="center"/>
    </xf>
    <xf numFmtId="2" fontId="126" fillId="0" borderId="29" xfId="0" applyNumberFormat="1" applyFont="1" applyBorder="1" applyAlignment="1">
      <alignment horizontal="center"/>
    </xf>
    <xf numFmtId="165" fontId="126" fillId="0" borderId="28" xfId="0" applyNumberFormat="1" applyFont="1" applyBorder="1" applyAlignment="1">
      <alignment horizontal="center"/>
    </xf>
    <xf numFmtId="0" fontId="127" fillId="0" borderId="73" xfId="0" applyFont="1" applyBorder="1" applyAlignment="1">
      <alignment horizontal="center" vertical="top"/>
    </xf>
    <xf numFmtId="0" fontId="127" fillId="0" borderId="73" xfId="0" applyFont="1" applyBorder="1" applyAlignment="1">
      <alignment horizontal="center" vertical="top" shrinkToFit="1"/>
    </xf>
    <xf numFmtId="0" fontId="125" fillId="0" borderId="131" xfId="0" applyFont="1" applyBorder="1" applyAlignment="1">
      <alignment horizontal="center" shrinkToFit="1"/>
    </xf>
    <xf numFmtId="0" fontId="125" fillId="0" borderId="36" xfId="0" applyFont="1" applyBorder="1" applyAlignment="1">
      <alignment horizontal="center" shrinkToFit="1"/>
    </xf>
    <xf numFmtId="0" fontId="125" fillId="0" borderId="58" xfId="0" applyFont="1" applyBorder="1" applyAlignment="1">
      <alignment horizontal="center" shrinkToFit="1"/>
    </xf>
    <xf numFmtId="2" fontId="115" fillId="0" borderId="132" xfId="0" applyNumberFormat="1" applyFont="1" applyBorder="1" applyAlignment="1">
      <alignment horizontal="center"/>
    </xf>
    <xf numFmtId="0" fontId="0" fillId="0" borderId="133" xfId="0" applyBorder="1"/>
    <xf numFmtId="0" fontId="115" fillId="0" borderId="134" xfId="0" applyFont="1" applyBorder="1" applyAlignment="1">
      <alignment horizontal="center" shrinkToFit="1"/>
    </xf>
    <xf numFmtId="0" fontId="115" fillId="0" borderId="32" xfId="0" applyFont="1" applyBorder="1" applyAlignment="1">
      <alignment horizontal="center" shrinkToFit="1"/>
    </xf>
    <xf numFmtId="0" fontId="115" fillId="0" borderId="82" xfId="0" applyFont="1" applyBorder="1" applyAlignment="1">
      <alignment horizontal="center" shrinkToFit="1"/>
    </xf>
    <xf numFmtId="1" fontId="126" fillId="0" borderId="28" xfId="0" applyNumberFormat="1" applyFont="1" applyBorder="1" applyAlignment="1">
      <alignment horizontal="center"/>
    </xf>
    <xf numFmtId="1" fontId="126" fillId="0" borderId="29" xfId="0" applyNumberFormat="1" applyFont="1" applyBorder="1" applyAlignment="1">
      <alignment horizontal="center"/>
    </xf>
    <xf numFmtId="0" fontId="115" fillId="0" borderId="0" xfId="0" applyFont="1" applyAlignment="1">
      <alignment horizontal="center" vertical="center"/>
    </xf>
    <xf numFmtId="0" fontId="115" fillId="0" borderId="0" xfId="0" applyFont="1" applyAlignment="1">
      <alignment horizontal="right" vertical="center" shrinkToFit="1"/>
    </xf>
    <xf numFmtId="0" fontId="115" fillId="0" borderId="86" xfId="0" applyFont="1" applyBorder="1" applyAlignment="1">
      <alignment horizontal="center" vertical="center" shrinkToFit="1"/>
    </xf>
    <xf numFmtId="0" fontId="115" fillId="0" borderId="136" xfId="0" applyFont="1" applyBorder="1" applyAlignment="1">
      <alignment horizontal="center" vertical="center" shrinkToFit="1"/>
    </xf>
    <xf numFmtId="0" fontId="115" fillId="0" borderId="133" xfId="0" applyFont="1" applyBorder="1" applyAlignment="1">
      <alignment horizontal="center" vertical="center" shrinkToFit="1"/>
    </xf>
    <xf numFmtId="165" fontId="126" fillId="0" borderId="28" xfId="0" applyNumberFormat="1" applyFont="1" applyBorder="1" applyAlignment="1">
      <alignment horizontal="center" vertical="center"/>
    </xf>
    <xf numFmtId="165" fontId="126" fillId="0" borderId="29" xfId="0" applyNumberFormat="1" applyFont="1" applyBorder="1" applyAlignment="1">
      <alignment horizontal="center" vertical="center"/>
    </xf>
    <xf numFmtId="166" fontId="39" fillId="0" borderId="0" xfId="0" applyNumberFormat="1" applyFont="1" applyAlignment="1">
      <alignment horizontal="center"/>
    </xf>
    <xf numFmtId="0" fontId="124" fillId="0" borderId="35" xfId="0" applyFont="1" applyBorder="1" applyAlignment="1">
      <alignment horizontal="center" vertical="center" shrinkToFit="1"/>
    </xf>
    <xf numFmtId="0" fontId="51" fillId="0" borderId="58" xfId="0" applyFont="1" applyBorder="1" applyAlignment="1">
      <alignment vertical="center" shrinkToFit="1"/>
    </xf>
    <xf numFmtId="0" fontId="124" fillId="0" borderId="36" xfId="0" applyFont="1" applyBorder="1" applyAlignment="1">
      <alignment horizontal="center" vertical="center" shrinkToFit="1"/>
    </xf>
    <xf numFmtId="0" fontId="124" fillId="0" borderId="58" xfId="0" applyFont="1" applyBorder="1" applyAlignment="1">
      <alignment horizontal="center" vertical="center" shrinkToFit="1"/>
    </xf>
    <xf numFmtId="166" fontId="124" fillId="0" borderId="35" xfId="0" applyNumberFormat="1" applyFont="1" applyBorder="1" applyAlignment="1">
      <alignment horizontal="center" vertical="center" shrinkToFit="1"/>
    </xf>
    <xf numFmtId="166" fontId="124" fillId="0" borderId="36" xfId="0" applyNumberFormat="1" applyFont="1" applyBorder="1" applyAlignment="1">
      <alignment horizontal="center" vertical="center" shrinkToFit="1"/>
    </xf>
    <xf numFmtId="166" fontId="124" fillId="0" borderId="58" xfId="0" applyNumberFormat="1" applyFont="1" applyBorder="1" applyAlignment="1">
      <alignment horizontal="center" vertical="center" shrinkToFit="1"/>
    </xf>
    <xf numFmtId="0" fontId="168" fillId="0" borderId="0" xfId="0" applyFont="1" applyAlignment="1">
      <alignment horizontal="center"/>
    </xf>
    <xf numFmtId="0" fontId="123" fillId="0" borderId="0" xfId="0" applyFont="1" applyAlignment="1">
      <alignment horizontal="center"/>
    </xf>
    <xf numFmtId="0" fontId="124" fillId="0" borderId="0" xfId="0" applyFont="1" applyAlignment="1">
      <alignment horizontal="center"/>
    </xf>
    <xf numFmtId="0" fontId="126" fillId="0" borderId="0" xfId="0" applyFont="1" applyAlignment="1">
      <alignment horizontal="center"/>
    </xf>
    <xf numFmtId="0" fontId="126" fillId="0" borderId="84" xfId="0" applyFont="1" applyBorder="1" applyAlignment="1">
      <alignment horizontal="center"/>
    </xf>
    <xf numFmtId="0" fontId="124" fillId="0" borderId="182" xfId="0" applyFont="1" applyBorder="1" applyAlignment="1">
      <alignment horizontal="center" vertical="center" shrinkToFit="1"/>
    </xf>
    <xf numFmtId="0" fontId="134" fillId="0" borderId="0" xfId="0" applyFont="1" applyAlignment="1">
      <alignment horizontal="center"/>
    </xf>
    <xf numFmtId="0" fontId="124" fillId="0" borderId="0" xfId="0" applyFont="1" applyAlignment="1">
      <alignment horizontal="center" vertical="center" shrinkToFit="1"/>
    </xf>
    <xf numFmtId="0" fontId="123" fillId="0" borderId="105" xfId="0" applyFont="1" applyBorder="1" applyAlignment="1">
      <alignment horizontal="center" shrinkToFit="1"/>
    </xf>
    <xf numFmtId="166" fontId="124" fillId="0" borderId="22" xfId="0" applyNumberFormat="1" applyFont="1" applyBorder="1" applyAlignment="1">
      <alignment horizontal="center"/>
    </xf>
    <xf numFmtId="49" fontId="124" fillId="0" borderId="0" xfId="0" applyNumberFormat="1" applyFont="1" applyAlignment="1">
      <alignment horizontal="center" shrinkToFit="1"/>
    </xf>
    <xf numFmtId="0" fontId="115" fillId="0" borderId="8" xfId="0" applyFont="1" applyBorder="1" applyAlignment="1">
      <alignment horizontal="left" vertical="center"/>
    </xf>
    <xf numFmtId="0" fontId="166" fillId="7" borderId="86" xfId="0" applyFont="1" applyFill="1" applyBorder="1" applyAlignment="1">
      <alignment horizontal="center" vertical="center"/>
    </xf>
    <xf numFmtId="0" fontId="0" fillId="0" borderId="136" xfId="0" applyBorder="1"/>
    <xf numFmtId="0" fontId="0" fillId="0" borderId="116" xfId="0" applyBorder="1"/>
    <xf numFmtId="0" fontId="162" fillId="0" borderId="8" xfId="0" applyFont="1" applyBorder="1" applyAlignment="1">
      <alignment horizontal="center"/>
    </xf>
    <xf numFmtId="0" fontId="167" fillId="0" borderId="0" xfId="0" applyFont="1" applyAlignment="1">
      <alignment horizontal="center"/>
    </xf>
    <xf numFmtId="0" fontId="116" fillId="0" borderId="0" xfId="0" applyFont="1" applyAlignment="1">
      <alignment horizontal="right" shrinkToFit="1"/>
    </xf>
    <xf numFmtId="0" fontId="116" fillId="0" borderId="104" xfId="0" applyFont="1" applyBorder="1" applyAlignment="1">
      <alignment horizontal="right" shrinkToFit="1"/>
    </xf>
    <xf numFmtId="0" fontId="123" fillId="0" borderId="0" xfId="0" applyFont="1" applyAlignment="1">
      <alignment horizontal="left"/>
    </xf>
    <xf numFmtId="0" fontId="124" fillId="0" borderId="22" xfId="0" applyFont="1" applyBorder="1" applyAlignment="1">
      <alignment horizontal="center" shrinkToFit="1"/>
    </xf>
    <xf numFmtId="0" fontId="124" fillId="0" borderId="137" xfId="0" applyFont="1" applyBorder="1" applyAlignment="1">
      <alignment horizontal="center" shrinkToFit="1"/>
    </xf>
    <xf numFmtId="0" fontId="123" fillId="0" borderId="32" xfId="0" applyFont="1" applyBorder="1" applyAlignment="1">
      <alignment horizontal="center" shrinkToFit="1"/>
    </xf>
    <xf numFmtId="0" fontId="20" fillId="0" borderId="0" xfId="0" applyFont="1" applyAlignment="1">
      <alignment horizontal="center" vertical="center" shrinkToFit="1"/>
    </xf>
    <xf numFmtId="0" fontId="124" fillId="0" borderId="22" xfId="0" applyFont="1" applyBorder="1" applyAlignment="1">
      <alignment horizontal="center"/>
    </xf>
    <xf numFmtId="0" fontId="3" fillId="0" borderId="0" xfId="0" applyFont="1" applyAlignment="1">
      <alignment horizontal="left" vertical="center"/>
    </xf>
    <xf numFmtId="0" fontId="0" fillId="0" borderId="0" xfId="0" applyAlignment="1">
      <alignment horizontal="center" vertical="center" wrapText="1"/>
    </xf>
    <xf numFmtId="0" fontId="1" fillId="0" borderId="86" xfId="0" applyFont="1" applyBorder="1" applyAlignment="1">
      <alignment horizontal="right" vertical="center"/>
    </xf>
    <xf numFmtId="0" fontId="1" fillId="0" borderId="133" xfId="0" applyFont="1" applyBorder="1" applyAlignment="1">
      <alignment horizontal="right" vertical="center"/>
    </xf>
    <xf numFmtId="0" fontId="1" fillId="0" borderId="157" xfId="0" applyFont="1" applyBorder="1" applyAlignment="1">
      <alignment horizontal="right" vertical="center"/>
    </xf>
    <xf numFmtId="0" fontId="1" fillId="0" borderId="64" xfId="0" applyFont="1" applyBorder="1" applyAlignment="1">
      <alignment horizontal="right" vertical="center"/>
    </xf>
    <xf numFmtId="0" fontId="1" fillId="0" borderId="35" xfId="0" applyFont="1" applyBorder="1" applyAlignment="1">
      <alignment horizontal="right" vertical="center"/>
    </xf>
    <xf numFmtId="0" fontId="1" fillId="0" borderId="58" xfId="0" applyFont="1" applyBorder="1" applyAlignment="1">
      <alignment horizontal="right" vertical="center"/>
    </xf>
    <xf numFmtId="0" fontId="1" fillId="0" borderId="37" xfId="0" applyFont="1" applyBorder="1" applyAlignment="1">
      <alignment horizontal="center" vertical="center"/>
    </xf>
    <xf numFmtId="0" fontId="3" fillId="0" borderId="2" xfId="0" applyFont="1" applyBorder="1" applyAlignment="1">
      <alignment horizontal="center" vertical="center" shrinkToFit="1"/>
    </xf>
    <xf numFmtId="0" fontId="3" fillId="0" borderId="20" xfId="0" applyFont="1" applyBorder="1" applyAlignment="1">
      <alignment horizontal="center" vertical="center" wrapText="1"/>
    </xf>
    <xf numFmtId="0" fontId="3" fillId="0" borderId="20" xfId="0" applyFont="1" applyBorder="1" applyAlignment="1">
      <alignment horizontal="center" vertical="center"/>
    </xf>
    <xf numFmtId="0" fontId="3" fillId="0" borderId="12" xfId="0" applyFont="1" applyBorder="1" applyAlignment="1">
      <alignment horizontal="center" vertical="center" shrinkToFit="1"/>
    </xf>
    <xf numFmtId="0" fontId="1" fillId="0" borderId="37" xfId="0" applyFont="1" applyBorder="1" applyAlignment="1">
      <alignment horizontal="right"/>
    </xf>
    <xf numFmtId="0" fontId="3" fillId="0" borderId="3" xfId="0" applyFont="1" applyBorder="1" applyAlignment="1">
      <alignment horizontal="center" vertical="center" shrinkToFit="1"/>
    </xf>
    <xf numFmtId="0" fontId="3" fillId="0" borderId="183" xfId="0" applyFont="1" applyBorder="1" applyAlignment="1">
      <alignment horizontal="center" vertical="center" wrapText="1"/>
    </xf>
    <xf numFmtId="0" fontId="3" fillId="0" borderId="184" xfId="0" applyFont="1" applyBorder="1" applyAlignment="1">
      <alignment horizontal="center" vertical="center" wrapText="1"/>
    </xf>
    <xf numFmtId="14" fontId="8" fillId="0" borderId="0" xfId="0" applyNumberFormat="1" applyFont="1" applyAlignment="1">
      <alignment horizontal="right" vertical="center"/>
    </xf>
    <xf numFmtId="0" fontId="8" fillId="0" borderId="0" xfId="0" applyFont="1" applyAlignment="1">
      <alignment horizontal="right" vertical="center"/>
    </xf>
    <xf numFmtId="0" fontId="8" fillId="0" borderId="36" xfId="0" applyFont="1" applyBorder="1" applyAlignment="1">
      <alignment horizontal="right" vertical="center" shrinkToFit="1"/>
    </xf>
    <xf numFmtId="0" fontId="8" fillId="0" borderId="58" xfId="0" applyFont="1" applyBorder="1" applyAlignment="1">
      <alignment horizontal="right" vertical="center" shrinkToFit="1"/>
    </xf>
    <xf numFmtId="0" fontId="8" fillId="0" borderId="3" xfId="0" applyFont="1" applyBorder="1" applyAlignment="1">
      <alignment horizontal="center" vertical="center"/>
    </xf>
    <xf numFmtId="0" fontId="15" fillId="0" borderId="0" xfId="0" applyFont="1" applyAlignment="1">
      <alignment horizontal="right" vertical="center"/>
    </xf>
    <xf numFmtId="0" fontId="8" fillId="0" borderId="68" xfId="0" applyFont="1" applyBorder="1" applyAlignment="1">
      <alignment horizontal="right" vertical="center"/>
    </xf>
    <xf numFmtId="0" fontId="8" fillId="0" borderId="69" xfId="0" applyFont="1" applyBorder="1" applyAlignment="1">
      <alignment horizontal="right" vertical="center"/>
    </xf>
    <xf numFmtId="0" fontId="8" fillId="0" borderId="36" xfId="0" applyFont="1" applyBorder="1" applyAlignment="1">
      <alignment horizontal="left" vertical="center"/>
    </xf>
    <xf numFmtId="0" fontId="8" fillId="0" borderId="68" xfId="0" applyFont="1" applyBorder="1" applyAlignment="1">
      <alignment horizontal="right" vertical="center" shrinkToFit="1"/>
    </xf>
    <xf numFmtId="0" fontId="8" fillId="0" borderId="0" xfId="0" applyFont="1" applyAlignment="1">
      <alignment horizontal="right" vertical="center" shrinkToFit="1"/>
    </xf>
    <xf numFmtId="0" fontId="8" fillId="0" borderId="0" xfId="0" applyFont="1" applyAlignment="1">
      <alignment horizontal="center" vertical="center"/>
    </xf>
    <xf numFmtId="14" fontId="8" fillId="0" borderId="48" xfId="0" applyNumberFormat="1" applyFont="1" applyBorder="1" applyAlignment="1">
      <alignment horizontal="center" vertical="center" shrinkToFit="1"/>
    </xf>
    <xf numFmtId="14" fontId="8" fillId="0" borderId="82" xfId="0" applyNumberFormat="1" applyFont="1" applyBorder="1" applyAlignment="1">
      <alignment horizontal="center" vertical="center" shrinkToFit="1"/>
    </xf>
    <xf numFmtId="0" fontId="8" fillId="0" borderId="48" xfId="0" applyFont="1" applyBorder="1" applyAlignment="1">
      <alignment horizontal="center" vertical="center" shrinkToFit="1"/>
    </xf>
    <xf numFmtId="0" fontId="8" fillId="0" borderId="82" xfId="0" applyFont="1" applyBorder="1" applyAlignment="1">
      <alignment horizontal="center" vertical="center" shrinkToFit="1"/>
    </xf>
    <xf numFmtId="14" fontId="8" fillId="0" borderId="45" xfId="0" applyNumberFormat="1" applyFont="1" applyBorder="1" applyAlignment="1">
      <alignment horizontal="center" vertical="center" shrinkToFit="1"/>
    </xf>
    <xf numFmtId="14" fontId="8" fillId="0" borderId="104" xfId="0" applyNumberFormat="1" applyFont="1" applyBorder="1" applyAlignment="1">
      <alignment horizontal="center" vertical="center" shrinkToFit="1"/>
    </xf>
    <xf numFmtId="14" fontId="8" fillId="0" borderId="188" xfId="0" applyNumberFormat="1" applyFont="1" applyBorder="1" applyAlignment="1">
      <alignment horizontal="center" vertical="center" shrinkToFit="1"/>
    </xf>
    <xf numFmtId="14" fontId="8" fillId="0" borderId="189" xfId="0" applyNumberFormat="1" applyFont="1" applyBorder="1" applyAlignment="1">
      <alignment horizontal="center" vertical="center" shrinkToFit="1"/>
    </xf>
    <xf numFmtId="0" fontId="8" fillId="0" borderId="2" xfId="0" applyFont="1" applyBorder="1" applyAlignment="1">
      <alignment horizontal="center" vertical="center" shrinkToFit="1"/>
    </xf>
    <xf numFmtId="0" fontId="8" fillId="0" borderId="26" xfId="0" applyFont="1" applyBorder="1" applyAlignment="1">
      <alignment horizontal="center" vertical="center" shrinkToFit="1"/>
    </xf>
    <xf numFmtId="0" fontId="8" fillId="0" borderId="3" xfId="0" applyFont="1" applyBorder="1" applyAlignment="1">
      <alignment horizontal="center" vertical="center" shrinkToFit="1"/>
    </xf>
    <xf numFmtId="0" fontId="8" fillId="0" borderId="10" xfId="0" applyFont="1" applyBorder="1" applyAlignment="1">
      <alignment horizontal="center" vertical="center" shrinkToFit="1"/>
    </xf>
    <xf numFmtId="0" fontId="13" fillId="0" borderId="2" xfId="0" applyFont="1" applyBorder="1" applyAlignment="1">
      <alignment horizontal="center" vertical="center" wrapText="1"/>
    </xf>
    <xf numFmtId="0" fontId="13" fillId="0" borderId="3" xfId="0" applyFont="1" applyBorder="1" applyAlignment="1">
      <alignment horizontal="center" vertical="center" wrapText="1"/>
    </xf>
    <xf numFmtId="0" fontId="15" fillId="0" borderId="0" xfId="0" applyFont="1" applyAlignment="1">
      <alignment horizontal="center" vertical="center"/>
    </xf>
    <xf numFmtId="0" fontId="8" fillId="0" borderId="45" xfId="0" applyFont="1" applyBorder="1" applyAlignment="1">
      <alignment horizontal="center" vertical="center" shrinkToFit="1"/>
    </xf>
    <xf numFmtId="0" fontId="8" fillId="0" borderId="104" xfId="0" applyFont="1" applyBorder="1" applyAlignment="1">
      <alignment horizontal="center" vertical="center" shrinkToFit="1"/>
    </xf>
    <xf numFmtId="0" fontId="15" fillId="0" borderId="38" xfId="0" applyFont="1" applyBorder="1" applyAlignment="1">
      <alignment horizontal="right" vertical="center"/>
    </xf>
    <xf numFmtId="0" fontId="19" fillId="0" borderId="15" xfId="0" applyFont="1" applyBorder="1" applyAlignment="1">
      <alignment horizontal="center" vertical="center" shrinkToFit="1"/>
    </xf>
    <xf numFmtId="0" fontId="19" fillId="0" borderId="43" xfId="0" applyFont="1" applyBorder="1" applyAlignment="1">
      <alignment horizontal="center" vertical="center" shrinkToFit="1"/>
    </xf>
    <xf numFmtId="0" fontId="19" fillId="0" borderId="186" xfId="0" applyFont="1" applyBorder="1" applyAlignment="1">
      <alignment horizontal="center" vertical="center" shrinkToFit="1"/>
    </xf>
    <xf numFmtId="0" fontId="19" fillId="0" borderId="48" xfId="0" applyFont="1" applyBorder="1" applyAlignment="1">
      <alignment horizontal="center" vertical="center" shrinkToFit="1"/>
    </xf>
    <xf numFmtId="0" fontId="19" fillId="0" borderId="82" xfId="0" applyFont="1" applyBorder="1" applyAlignment="1">
      <alignment horizontal="center" vertical="center" shrinkToFit="1"/>
    </xf>
    <xf numFmtId="0" fontId="19" fillId="0" borderId="45" xfId="0" applyFont="1" applyBorder="1" applyAlignment="1">
      <alignment horizontal="center" vertical="center" shrinkToFit="1"/>
    </xf>
    <xf numFmtId="0" fontId="19" fillId="0" borderId="104" xfId="0" applyFont="1" applyBorder="1" applyAlignment="1">
      <alignment horizontal="center" vertical="center" shrinkToFit="1"/>
    </xf>
    <xf numFmtId="0" fontId="19" fillId="0" borderId="188" xfId="0" applyFont="1" applyBorder="1" applyAlignment="1">
      <alignment horizontal="center" vertical="center" shrinkToFit="1"/>
    </xf>
    <xf numFmtId="0" fontId="19" fillId="0" borderId="189" xfId="0" applyFont="1" applyBorder="1" applyAlignment="1">
      <alignment horizontal="center" vertical="center" shrinkToFit="1"/>
    </xf>
    <xf numFmtId="0" fontId="8" fillId="0" borderId="188" xfId="0" applyFont="1" applyBorder="1" applyAlignment="1">
      <alignment horizontal="center" vertical="center" shrinkToFit="1"/>
    </xf>
    <xf numFmtId="0" fontId="8" fillId="0" borderId="189" xfId="0" applyFont="1" applyBorder="1" applyAlignment="1">
      <alignment horizontal="center" vertical="center" shrinkToFit="1"/>
    </xf>
    <xf numFmtId="0" fontId="8" fillId="0" borderId="0" xfId="0" applyFont="1" applyAlignment="1">
      <alignment horizontal="center" vertical="center" shrinkToFit="1"/>
    </xf>
    <xf numFmtId="0" fontId="8" fillId="0" borderId="8" xfId="0" applyFont="1" applyBorder="1" applyAlignment="1">
      <alignment horizontal="center" vertical="center" shrinkToFit="1"/>
    </xf>
    <xf numFmtId="0" fontId="8" fillId="0" borderId="34" xfId="0" applyFont="1" applyBorder="1" applyAlignment="1">
      <alignment horizontal="right" vertical="center"/>
    </xf>
    <xf numFmtId="0" fontId="8" fillId="0" borderId="31" xfId="0" applyFont="1" applyBorder="1" applyAlignment="1">
      <alignment horizontal="center" vertical="center"/>
    </xf>
    <xf numFmtId="0" fontId="8" fillId="0" borderId="2" xfId="0" applyFont="1" applyBorder="1" applyAlignment="1">
      <alignment horizontal="center" vertical="center"/>
    </xf>
    <xf numFmtId="1" fontId="8" fillId="0" borderId="36" xfId="0" applyNumberFormat="1" applyFont="1" applyBorder="1" applyAlignment="1">
      <alignment horizontal="right" vertical="center"/>
    </xf>
    <xf numFmtId="0" fontId="8" fillId="0" borderId="34" xfId="0" applyFont="1" applyBorder="1" applyAlignment="1">
      <alignment horizontal="left" vertical="center"/>
    </xf>
    <xf numFmtId="0" fontId="8" fillId="0" borderId="36" xfId="0" applyFont="1" applyBorder="1" applyAlignment="1">
      <alignment horizontal="center" vertical="center"/>
    </xf>
    <xf numFmtId="0" fontId="8" fillId="0" borderId="38" xfId="0" applyFont="1" applyBorder="1" applyAlignment="1">
      <alignment horizontal="center" vertical="center"/>
    </xf>
    <xf numFmtId="0" fontId="8" fillId="0" borderId="190" xfId="0" applyFont="1" applyBorder="1" applyAlignment="1">
      <alignment horizontal="right" vertical="center" shrinkToFit="1"/>
    </xf>
    <xf numFmtId="14" fontId="8" fillId="0" borderId="0" xfId="0" applyNumberFormat="1" applyFont="1" applyAlignment="1">
      <alignment horizontal="center" vertical="center"/>
    </xf>
    <xf numFmtId="0" fontId="8" fillId="0" borderId="32" xfId="0" applyFont="1" applyBorder="1" applyAlignment="1">
      <alignment horizontal="left" vertical="center"/>
    </xf>
    <xf numFmtId="14" fontId="8" fillId="0" borderId="32" xfId="0" applyNumberFormat="1" applyFont="1" applyBorder="1" applyAlignment="1">
      <alignment horizontal="center" vertical="center"/>
    </xf>
    <xf numFmtId="0" fontId="8" fillId="0" borderId="32" xfId="0" applyFont="1" applyBorder="1" applyAlignment="1">
      <alignment horizontal="center" vertical="center"/>
    </xf>
    <xf numFmtId="0" fontId="8" fillId="0" borderId="0" xfId="0" applyFont="1" applyAlignment="1">
      <alignment horizontal="left" vertical="center"/>
    </xf>
    <xf numFmtId="0" fontId="8" fillId="0" borderId="187" xfId="0" applyFont="1" applyBorder="1" applyAlignment="1">
      <alignment horizontal="center" vertical="center"/>
    </xf>
    <xf numFmtId="0" fontId="8" fillId="0" borderId="33" xfId="0" applyFont="1" applyBorder="1" applyAlignment="1">
      <alignment horizontal="right" vertical="center"/>
    </xf>
    <xf numFmtId="0" fontId="19" fillId="0" borderId="135" xfId="0" applyFont="1" applyBorder="1" applyAlignment="1">
      <alignment horizontal="center" vertical="center" shrinkToFit="1"/>
    </xf>
    <xf numFmtId="0" fontId="19" fillId="0" borderId="69" xfId="0" applyFont="1" applyBorder="1" applyAlignment="1">
      <alignment horizontal="center" vertical="center" shrinkToFit="1"/>
    </xf>
    <xf numFmtId="0" fontId="19" fillId="0" borderId="102" xfId="0" applyFont="1" applyBorder="1" applyAlignment="1">
      <alignment horizontal="center" vertical="center" shrinkToFit="1"/>
    </xf>
    <xf numFmtId="0" fontId="8" fillId="0" borderId="36" xfId="0" applyFont="1" applyBorder="1" applyAlignment="1">
      <alignment horizontal="right" vertical="center"/>
    </xf>
    <xf numFmtId="0" fontId="15" fillId="0" borderId="36" xfId="0" applyFont="1" applyBorder="1" applyAlignment="1">
      <alignment horizontal="right" vertical="center" shrinkToFit="1"/>
    </xf>
    <xf numFmtId="1" fontId="8" fillId="0" borderId="36" xfId="0" applyNumberFormat="1" applyFont="1" applyBorder="1" applyAlignment="1">
      <alignment horizontal="right" vertical="center" shrinkToFit="1"/>
    </xf>
    <xf numFmtId="0" fontId="8" fillId="0" borderId="14" xfId="0" applyFont="1" applyBorder="1" applyAlignment="1">
      <alignment horizontal="center" vertical="center" shrinkToFit="1"/>
    </xf>
    <xf numFmtId="0" fontId="8" fillId="0" borderId="59" xfId="0" applyFont="1" applyBorder="1" applyAlignment="1">
      <alignment horizontal="center" vertical="center" shrinkToFit="1"/>
    </xf>
    <xf numFmtId="0" fontId="8" fillId="0" borderId="60" xfId="0" applyFont="1" applyBorder="1" applyAlignment="1">
      <alignment horizontal="center" vertical="center" shrinkToFit="1"/>
    </xf>
    <xf numFmtId="0" fontId="8" fillId="0" borderId="38" xfId="0" applyFont="1" applyBorder="1" applyAlignment="1">
      <alignment horizontal="right" vertical="center"/>
    </xf>
    <xf numFmtId="0" fontId="8" fillId="0" borderId="33" xfId="0" applyFont="1" applyBorder="1" applyAlignment="1">
      <alignment horizontal="center" vertical="center"/>
    </xf>
    <xf numFmtId="0" fontId="8" fillId="0" borderId="185" xfId="0" applyFont="1" applyBorder="1" applyAlignment="1">
      <alignment horizontal="right" vertical="center" shrinkToFit="1"/>
    </xf>
    <xf numFmtId="0" fontId="3" fillId="0" borderId="105" xfId="0" applyFont="1" applyBorder="1" applyAlignment="1">
      <alignment horizontal="right" vertical="center" shrinkToFit="1"/>
    </xf>
    <xf numFmtId="0" fontId="1" fillId="0" borderId="8" xfId="0" applyFont="1" applyBorder="1" applyAlignment="1">
      <alignment horizontal="right" vertical="center" shrinkToFit="1"/>
    </xf>
    <xf numFmtId="0" fontId="6" fillId="0" borderId="0" xfId="0" applyFont="1" applyAlignment="1">
      <alignment horizontal="center" vertical="center" wrapText="1"/>
    </xf>
    <xf numFmtId="0" fontId="3" fillId="0" borderId="35" xfId="0" applyFont="1" applyBorder="1" applyAlignment="1">
      <alignment horizontal="center" vertical="center" shrinkToFit="1"/>
    </xf>
    <xf numFmtId="0" fontId="3" fillId="0" borderId="58" xfId="0" applyFont="1" applyBorder="1" applyAlignment="1">
      <alignment horizontal="center" vertical="center" shrinkToFit="1"/>
    </xf>
    <xf numFmtId="0" fontId="1" fillId="0" borderId="38" xfId="0" applyFont="1" applyBorder="1" applyAlignment="1">
      <alignment horizontal="center"/>
    </xf>
    <xf numFmtId="0" fontId="1" fillId="0" borderId="86" xfId="0" applyFont="1" applyBorder="1" applyAlignment="1">
      <alignment horizontal="center"/>
    </xf>
    <xf numFmtId="0" fontId="1" fillId="0" borderId="116" xfId="0" applyFont="1" applyBorder="1" applyAlignment="1">
      <alignment horizontal="center"/>
    </xf>
    <xf numFmtId="0" fontId="1" fillId="0" borderId="86" xfId="0" applyFont="1" applyBorder="1" applyAlignment="1">
      <alignment horizontal="center" vertical="center"/>
    </xf>
    <xf numFmtId="0" fontId="1" fillId="0" borderId="116" xfId="0" applyFont="1" applyBorder="1" applyAlignment="1">
      <alignment horizontal="center" vertical="center"/>
    </xf>
    <xf numFmtId="0" fontId="1" fillId="0" borderId="38" xfId="0" applyFont="1" applyBorder="1" applyAlignment="1">
      <alignment horizontal="center" vertical="center"/>
    </xf>
    <xf numFmtId="0" fontId="3" fillId="0" borderId="37" xfId="0" applyFont="1" applyBorder="1" applyAlignment="1">
      <alignment horizontal="center" vertical="center"/>
    </xf>
    <xf numFmtId="0" fontId="5" fillId="0" borderId="37" xfId="0" applyFont="1" applyBorder="1" applyAlignment="1">
      <alignment horizontal="center" vertical="center"/>
    </xf>
    <xf numFmtId="0" fontId="1" fillId="0" borderId="37" xfId="0" applyFont="1" applyBorder="1" applyAlignment="1">
      <alignment horizontal="center"/>
    </xf>
    <xf numFmtId="0" fontId="111" fillId="0" borderId="12" xfId="16" applyFont="1" applyBorder="1" applyAlignment="1">
      <alignment horizontal="center" shrinkToFit="1"/>
    </xf>
    <xf numFmtId="0" fontId="3" fillId="0" borderId="164" xfId="0" applyFont="1" applyBorder="1" applyAlignment="1">
      <alignment horizontal="center" vertical="center" wrapText="1"/>
    </xf>
    <xf numFmtId="0" fontId="3" fillId="0" borderId="162" xfId="0" applyFont="1" applyBorder="1" applyAlignment="1">
      <alignment horizontal="center" vertical="center" wrapText="1"/>
    </xf>
    <xf numFmtId="0" fontId="111" fillId="0" borderId="11" xfId="16" applyFont="1" applyBorder="1" applyAlignment="1">
      <alignment horizontal="center" shrinkToFit="1"/>
    </xf>
    <xf numFmtId="0" fontId="111" fillId="0" borderId="3" xfId="16" applyFont="1" applyBorder="1" applyAlignment="1">
      <alignment horizontal="center" shrinkToFit="1"/>
    </xf>
    <xf numFmtId="0" fontId="111" fillId="0" borderId="9" xfId="16" applyFont="1" applyBorder="1" applyAlignment="1">
      <alignment horizontal="center" shrinkToFit="1"/>
    </xf>
    <xf numFmtId="0" fontId="111" fillId="0" borderId="2" xfId="16" applyFont="1" applyBorder="1" applyAlignment="1">
      <alignment horizontal="center" shrinkToFit="1"/>
    </xf>
    <xf numFmtId="0" fontId="3" fillId="0" borderId="3" xfId="0" applyFont="1" applyBorder="1" applyAlignment="1">
      <alignment horizontal="center" vertical="center"/>
    </xf>
    <xf numFmtId="0" fontId="111" fillId="0" borderId="31" xfId="16" applyFont="1" applyBorder="1" applyAlignment="1">
      <alignment horizontal="center" shrinkToFit="1"/>
    </xf>
    <xf numFmtId="0" fontId="5" fillId="0" borderId="0" xfId="0" applyFont="1" applyAlignment="1">
      <alignment horizontal="center" vertical="center"/>
    </xf>
  </cellXfs>
  <cellStyles count="17">
    <cellStyle name="Comma 3" xfId="1" xr:uid="{780FECAE-8CB2-4FD1-82A2-275DFE6E6D02}"/>
    <cellStyle name="Normal" xfId="0" builtinId="0"/>
    <cellStyle name="Normal 2" xfId="2" xr:uid="{B8E23F54-1AAB-4C81-B2E8-921C6C1FF536}"/>
    <cellStyle name="Normal 2 2" xfId="3" xr:uid="{0015B69D-CCBB-45F6-9D41-A1450D9AB8C7}"/>
    <cellStyle name="Normal 2 2 2" xfId="4" xr:uid="{76153992-07BB-4E34-BC5D-A660E5315167}"/>
    <cellStyle name="Normal 4" xfId="5" xr:uid="{D0F29045-06F0-4F3F-A262-99695FBBFF9A}"/>
    <cellStyle name="Normal 8" xfId="6" xr:uid="{9F8A171A-B4C7-4F68-92C2-A69ADD6475B1}"/>
    <cellStyle name="Normal_التاريخ (2)" xfId="7" xr:uid="{D0A2519E-D75D-447F-97CA-F093E10C7907}"/>
    <cellStyle name="Normal_الجغرافيا سلف" xfId="8" xr:uid="{1B0512E3-15F9-4F8D-A2FB-8B26B11D4AD0}"/>
    <cellStyle name="Normal_الكيمياء" xfId="9" xr:uid="{5838ACD8-82A3-4275-94C9-BF850C9B59C7}"/>
    <cellStyle name="Normal_دين بنوك" xfId="10" xr:uid="{7CE9AF31-B5EF-45F6-8578-03B69E5ECABC}"/>
    <cellStyle name="Normal_رياضيات سلف" xfId="11" xr:uid="{6BFEA782-2D0A-4479-9AC5-565BCE81D9CF}"/>
    <cellStyle name="Normal_سلف_فارغ" xfId="12" xr:uid="{52F6FE5E-95FC-4BF1-9511-D729B047B4EE}"/>
    <cellStyle name="Normal_عربي بنوك" xfId="13" xr:uid="{C9CF40FC-54FF-4249-B260-FF8B877071FC}"/>
    <cellStyle name="Normal_ورقة1" xfId="14" xr:uid="{85DAD4CA-13C5-49A3-865E-3803B528E514}"/>
    <cellStyle name="عادي 2" xfId="15" xr:uid="{136A1F6C-2C1D-40FE-BAFD-EE43BF51FB65}"/>
    <cellStyle name="عادي_ورقة1" xfId="16" xr:uid="{BD010F46-DF86-4408-8C02-8F6CB7402911}"/>
  </cellStyles>
  <dxfs count="55">
    <dxf>
      <font>
        <color rgb="FFFFFF00"/>
      </font>
      <fill>
        <patternFill>
          <bgColor rgb="FFFFFF00"/>
        </patternFill>
      </fill>
    </dxf>
    <dxf>
      <font>
        <color rgb="FFFFFF00"/>
      </font>
      <fill>
        <patternFill>
          <bgColor rgb="FFFFFF00"/>
        </patternFill>
      </fill>
    </dxf>
    <dxf>
      <font>
        <color rgb="FFFFFF00"/>
      </font>
      <fill>
        <patternFill>
          <bgColor rgb="FFFFFF00"/>
        </patternFill>
      </fill>
    </dxf>
    <dxf>
      <font>
        <color rgb="FFFFFF00"/>
      </font>
      <fill>
        <patternFill>
          <bgColor rgb="FFFFFF00"/>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6500"/>
      </font>
      <fill>
        <patternFill>
          <bgColor rgb="FFFFEB9C"/>
        </patternFill>
      </fill>
    </dxf>
    <dxf>
      <font>
        <color rgb="FFFFFF00"/>
      </font>
      <fill>
        <patternFill>
          <bgColor rgb="FFFFFF00"/>
        </patternFill>
      </fill>
    </dxf>
    <dxf>
      <font>
        <color rgb="FFFFFF00"/>
      </font>
      <fill>
        <patternFill>
          <bgColor rgb="FFFFFF00"/>
        </patternFill>
      </fill>
    </dxf>
    <dxf>
      <font>
        <color rgb="FFFFFF00"/>
      </font>
      <fill>
        <patternFill>
          <bgColor rgb="FFFFFF00"/>
        </patternFill>
      </fill>
    </dxf>
    <dxf>
      <font>
        <color rgb="FFFFFF00"/>
      </font>
      <fill>
        <patternFill>
          <bgColor rgb="FFFFFF00"/>
        </patternFill>
      </fill>
    </dxf>
    <dxf>
      <font>
        <color rgb="FFFFFF00"/>
      </font>
      <fill>
        <patternFill>
          <bgColor rgb="FFFFFF00"/>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6500"/>
      </font>
      <fill>
        <patternFill>
          <bgColor rgb="FFFFEB9C"/>
        </patternFill>
      </fill>
    </dxf>
    <dxf>
      <font>
        <color rgb="FFFFFF00"/>
      </font>
      <fill>
        <patternFill>
          <bgColor rgb="FFFFFF00"/>
        </patternFill>
      </fill>
    </dxf>
    <dxf>
      <font>
        <color rgb="FFFFFF00"/>
      </font>
      <fill>
        <patternFill>
          <bgColor rgb="FFFFFF00"/>
        </patternFill>
      </fill>
    </dxf>
    <dxf>
      <font>
        <color rgb="FFFFFF00"/>
      </font>
      <fill>
        <patternFill>
          <bgColor rgb="FFFFFF00"/>
        </patternFill>
      </fill>
    </dxf>
    <dxf>
      <font>
        <color rgb="FFFFFF00"/>
      </font>
      <fill>
        <patternFill>
          <bgColor rgb="FFFFFF00"/>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6500"/>
      </font>
      <fill>
        <patternFill>
          <bgColor rgb="FFFFEB9C"/>
        </patternFill>
      </fill>
    </dxf>
    <dxf>
      <font>
        <color rgb="FFFFFF00"/>
      </font>
      <fill>
        <patternFill>
          <bgColor rgb="FFFFFF00"/>
        </patternFill>
      </fill>
    </dxf>
    <dxf>
      <font>
        <color rgb="FFFFFF00"/>
      </font>
      <fill>
        <patternFill>
          <bgColor rgb="FFFFFF00"/>
        </patternFill>
      </fill>
    </dxf>
    <dxf>
      <font>
        <color rgb="FFFFFF00"/>
      </font>
      <fill>
        <patternFill>
          <bgColor rgb="FFFFFF00"/>
        </patternFill>
      </fill>
    </dxf>
    <dxf>
      <font>
        <color rgb="FFFFFF00"/>
      </font>
      <fill>
        <patternFill>
          <bgColor rgb="FFFFFF00"/>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6500"/>
      </font>
      <fill>
        <patternFill>
          <bgColor rgb="FFFFEB9C"/>
        </patternFill>
      </fill>
    </dxf>
    <dxf>
      <font>
        <color rgb="FFFFFF00"/>
      </font>
      <fill>
        <patternFill>
          <bgColor rgb="FFFFFF00"/>
        </patternFill>
      </fill>
    </dxf>
    <dxf>
      <font>
        <color rgb="FFFFFF00"/>
      </font>
      <fill>
        <patternFill>
          <bgColor rgb="FFFFFF00"/>
        </patternFill>
      </fill>
    </dxf>
    <dxf>
      <font>
        <color rgb="FFFFFF00"/>
      </font>
      <fill>
        <patternFill>
          <bgColor rgb="FFFFFF00"/>
        </patternFill>
      </fill>
    </dxf>
    <dxf>
      <font>
        <color rgb="FFFFFF00"/>
      </font>
      <fill>
        <patternFill>
          <bgColor rgb="FFFFFF00"/>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6500"/>
      </font>
      <fill>
        <patternFill>
          <bgColor rgb="FFFFEB9C"/>
        </patternFill>
      </fill>
    </dxf>
    <dxf>
      <font>
        <color rgb="FFFFFF00"/>
      </font>
      <fill>
        <patternFill>
          <bgColor rgb="FFFFFF00"/>
        </patternFill>
      </fill>
    </dxf>
    <dxf>
      <font>
        <color rgb="FFFFFF00"/>
      </font>
      <fill>
        <patternFill>
          <bgColor rgb="FFFFFF00"/>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6500"/>
      </font>
      <fill>
        <patternFill>
          <bgColor rgb="FFFFEB9C"/>
        </patternFill>
      </fill>
    </dxf>
    <dxf>
      <font>
        <color rgb="FFFFFF00"/>
      </font>
      <fill>
        <patternFill>
          <bgColor rgb="FFFFFF00"/>
        </patternFill>
      </fill>
    </dxf>
    <dxf>
      <font>
        <condense val="0"/>
        <extend val="0"/>
        <color indexed="9"/>
      </font>
    </dxf>
    <dxf>
      <fill>
        <patternFill>
          <bgColor theme="9" tint="0.79998168889431442"/>
        </patternFill>
      </fill>
    </dxf>
    <dxf>
      <fill>
        <patternFill>
          <bgColor theme="9" tint="-0.24994659260841701"/>
        </patternFill>
      </fill>
    </dxf>
    <dxf>
      <fill>
        <patternFill>
          <bgColor rgb="FF00B0F0"/>
        </patternFill>
      </fill>
    </dxf>
    <dxf>
      <fill>
        <patternFill>
          <bgColor theme="9" tint="-0.24994659260841701"/>
        </patternFill>
      </fill>
    </dxf>
    <dxf>
      <fill>
        <patternFill>
          <bgColor rgb="FF00B0F0"/>
        </patternFill>
      </fill>
    </dxf>
    <dxf>
      <fill>
        <patternFill>
          <bgColor theme="9" tint="0.59996337778862885"/>
        </patternFill>
      </fill>
    </dxf>
    <dxf>
      <fill>
        <patternFill>
          <bgColor theme="9" tint="0.59996337778862885"/>
        </patternFill>
      </fill>
    </dxf>
    <dxf>
      <font>
        <color rgb="FFFFFF00"/>
      </font>
      <fill>
        <patternFill>
          <bgColor rgb="FFFFFF00"/>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6500"/>
      </font>
      <fill>
        <patternFill>
          <bgColor rgb="FFFFEB9C"/>
        </patternFill>
      </fill>
    </dxf>
    <dxf>
      <font>
        <color rgb="FFFFFF00"/>
      </font>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3.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1.xml"/><Relationship Id="rId37" Type="http://schemas.openxmlformats.org/officeDocument/2006/relationships/worksheet" Target="worksheets/sheet36.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chartsheet" Target="chartsheets/sheet1.xml"/><Relationship Id="rId35" Type="http://schemas.openxmlformats.org/officeDocument/2006/relationships/worksheet" Target="worksheets/sheet3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2.xml"/><Relationship Id="rId38" Type="http://schemas.openxmlformats.org/officeDocument/2006/relationships/worksheet" Target="worksheets/sheet37.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8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35274725274725277"/>
          <c:y val="8.673469387755102E-2"/>
          <c:w val="0.58681318681318684"/>
          <c:h val="0.76020408163265307"/>
        </c:manualLayout>
      </c:layout>
      <c:barChart>
        <c:barDir val="col"/>
        <c:grouping val="clustered"/>
        <c:varyColors val="0"/>
        <c:ser>
          <c:idx val="0"/>
          <c:order val="0"/>
          <c:tx>
            <c:strRef>
              <c:f>inf!$A$52:$S$52</c:f>
              <c:strCache>
                <c:ptCount val="19"/>
                <c:pt idx="0">
                  <c:v>46</c:v>
                </c:pt>
                <c:pt idx="1">
                  <c:v>يسرى خليل عبد الرحمن سلامه</c:v>
                </c:pt>
                <c:pt idx="2">
                  <c:v>902754027</c:v>
                </c:pt>
                <c:pt idx="3">
                  <c:v>الخليل</c:v>
                </c:pt>
                <c:pt idx="4">
                  <c:v>معلمة</c:v>
                </c:pt>
                <c:pt idx="5">
                  <c:v>الحاج فضل عابدين</c:v>
                </c:pt>
                <c:pt idx="6">
                  <c:v>الخليل</c:v>
                </c:pt>
                <c:pt idx="7">
                  <c:v>1127165</c:v>
                </c:pt>
                <c:pt idx="8">
                  <c:v>الإسلامي الفلسطيني</c:v>
                </c:pt>
                <c:pt idx="9">
                  <c:v>واد التفاح</c:v>
                </c:pt>
                <c:pt idx="10">
                  <c:v>الفحص</c:v>
                </c:pt>
                <c:pt idx="11">
                  <c:v>السهلة</c:v>
                </c:pt>
                <c:pt idx="12">
                  <c:v>السهلة</c:v>
                </c:pt>
                <c:pt idx="13">
                  <c:v>باب الزاوية</c:v>
                </c:pt>
                <c:pt idx="14">
                  <c:v>باب الزاوية</c:v>
                </c:pt>
                <c:pt idx="15">
                  <c:v>مركز التصحيح</c:v>
                </c:pt>
                <c:pt idx="18">
                  <c:v>20</c:v>
                </c:pt>
              </c:strCache>
            </c:strRef>
          </c:tx>
          <c:invertIfNegative val="0"/>
          <c:cat>
            <c:strRef>
              <c:f>inf!$T$1:$T$51</c:f>
              <c:strCache>
                <c:ptCount val="51"/>
                <c:pt idx="0">
                  <c:v>خط السفر</c:v>
                </c:pt>
                <c:pt idx="1">
                  <c:v>شارع المسكوبية - باب الزاوية - مركز التصحيح - -</c:v>
                </c:pt>
                <c:pt idx="2">
                  <c:v>نوبا - مركز التصحيح - باب الزاوية - نوبا-</c:v>
                </c:pt>
                <c:pt idx="3">
                  <c:v>دويربان - باب الزاوية - مركز التصحيح - -</c:v>
                </c:pt>
                <c:pt idx="4">
                  <c:v>المقاطعة - باب الزاوية - مركز التصحيح - -</c:v>
                </c:pt>
                <c:pt idx="5">
                  <c:v>ابو كتيلة - باب الزاوية - مركز التصحيح - -</c:v>
                </c:pt>
                <c:pt idx="6">
                  <c:v>حارة الشيخ - باب الزاوية - مركز التصحيح - -</c:v>
                </c:pt>
                <c:pt idx="7">
                  <c:v>الحاووز - باب الزاوية - مركز التصحيح - -</c:v>
                </c:pt>
                <c:pt idx="8">
                  <c:v>حلحول - باب الزاوية - - -</c:v>
                </c:pt>
                <c:pt idx="9">
                  <c:v>رأس الجورة - مركز التصحيح - - -</c:v>
                </c:pt>
                <c:pt idx="10">
                  <c:v>شارع السلام - باب الزاوية - مركز التصحيح - -</c:v>
                </c:pt>
                <c:pt idx="11">
                  <c:v>الحاووز - باب الزاوية - مركز التصحيح - -</c:v>
                </c:pt>
                <c:pt idx="12">
                  <c:v>حلحول - مركز التصحيح - - -</c:v>
                </c:pt>
                <c:pt idx="13">
                  <c:v>ضاحية الزيتون - باب الزاوية - مركز التصحيح - -</c:v>
                </c:pt>
                <c:pt idx="14">
                  <c:v>جبل الرحمة - باب الزاوية - مركز التصحيح - -</c:v>
                </c:pt>
                <c:pt idx="15">
                  <c:v>بني نعيم - بني نعيم - مركز التصحيح - -</c:v>
                </c:pt>
                <c:pt idx="16">
                  <c:v>الفوار - باب الزاوية - مركز التصحيح - -</c:v>
                </c:pt>
                <c:pt idx="17">
                  <c:v>قرن الثور - باب الزاوية - مركز التصحيح - -</c:v>
                </c:pt>
                <c:pt idx="18">
                  <c:v>صوريف - مركز التصحيح - باب الزاوية - -</c:v>
                </c:pt>
                <c:pt idx="19">
                  <c:v>شارع السلام - باب الزاوية - مركز التصحيح - -</c:v>
                </c:pt>
                <c:pt idx="20">
                  <c:v>واد الهرية - باب الزاوية - مركز التصحيح - -</c:v>
                </c:pt>
                <c:pt idx="21">
                  <c:v>رأس الجورة - مركز التصحيح - - -</c:v>
                </c:pt>
                <c:pt idx="22">
                  <c:v>رأس الجورة - مركز التصحيح - - -</c:v>
                </c:pt>
                <c:pt idx="23">
                  <c:v>حارة الشيخ - مركز التصحيح - - -</c:v>
                </c:pt>
                <c:pt idx="24">
                  <c:v>بيت كاحل - مركز التصحيح - - -</c:v>
                </c:pt>
                <c:pt idx="25">
                  <c:v>لوزة / عيصى - باب الزاوية - مركز التصحيح - -</c:v>
                </c:pt>
                <c:pt idx="26">
                  <c:v>حلحول - باب الزاوية - مركز التصحيح - -</c:v>
                </c:pt>
                <c:pt idx="27">
                  <c:v>الحاووز الثاني - باب الزاوية - - -</c:v>
                </c:pt>
                <c:pt idx="28">
                  <c:v>بيت كاحل - باب الزاوية - - -</c:v>
                </c:pt>
                <c:pt idx="29">
                  <c:v>حارة الشيخ - باب الزاوية - مركز التصحيح - -</c:v>
                </c:pt>
                <c:pt idx="30">
                  <c:v>خلة المغاربة - باب الزاوية - مركز التصحيح - -</c:v>
                </c:pt>
                <c:pt idx="31">
                  <c:v>شارع السلام - باب الزاوية - مركز التصحيح - -</c:v>
                </c:pt>
                <c:pt idx="32">
                  <c:v>ترقوميا - مركز التصحيح - باب الزاوية - ترقوميا-</c:v>
                </c:pt>
                <c:pt idx="33">
                  <c:v>قيزون - باب الزاوية - مركز التصحيح - -</c:v>
                </c:pt>
                <c:pt idx="34">
                  <c:v>تفوح - باب الزاوية - مركز التصحيح - -</c:v>
                </c:pt>
                <c:pt idx="35">
                  <c:v>الراموز - حلحول - مركز التصحيح - -</c:v>
                </c:pt>
                <c:pt idx="36">
                  <c:v>ابو كتيلة - باب الزاوية - مركز التصحيح - -</c:v>
                </c:pt>
                <c:pt idx="37">
                  <c:v>قرن الثور - باب الزاوية - مركز التصحيح - -</c:v>
                </c:pt>
                <c:pt idx="38">
                  <c:v>تفوح - باب الزاوية - مركز التصحيح - -</c:v>
                </c:pt>
                <c:pt idx="39">
                  <c:v>_ - _ - _ - _-</c:v>
                </c:pt>
                <c:pt idx="40">
                  <c:v>مفرق ابو الحلاوة - مركز التصحيح - - -</c:v>
                </c:pt>
                <c:pt idx="41">
                  <c:v>عيصى - باب الزاوية - مركز التصحيح - -</c:v>
                </c:pt>
                <c:pt idx="42">
                  <c:v>عبدة - دورا - باب الزاوية - مركز التصحيح-</c:v>
                </c:pt>
                <c:pt idx="43">
                  <c:v>تفوح - باب الزاوية - مركز التصحيح - -</c:v>
                </c:pt>
                <c:pt idx="44">
                  <c:v>عيصى - باب الزاوية - مركز التصحيح - -</c:v>
                </c:pt>
                <c:pt idx="45">
                  <c:v>وادي القطع - باب الزاوية - مركز التصحيح - -</c:v>
                </c:pt>
                <c:pt idx="46">
                  <c:v>الفحص - السهلة - باب الزاوية - مركز التصحيح-</c:v>
                </c:pt>
                <c:pt idx="47">
                  <c:v>- - - -</c:v>
                </c:pt>
                <c:pt idx="48">
                  <c:v>- - - -</c:v>
                </c:pt>
                <c:pt idx="49">
                  <c:v>- - - -</c:v>
                </c:pt>
                <c:pt idx="50">
                  <c:v>- - - -</c:v>
                </c:pt>
              </c:strCache>
            </c:strRef>
          </c:cat>
          <c:val>
            <c:numRef>
              <c:f>inf!$T$52</c:f>
              <c:numCache>
                <c:formatCode>General</c:formatCode>
                <c:ptCount val="1"/>
                <c:pt idx="0">
                  <c:v>0</c:v>
                </c:pt>
              </c:numCache>
            </c:numRef>
          </c:val>
          <c:extLst>
            <c:ext xmlns:c16="http://schemas.microsoft.com/office/drawing/2014/chart" uri="{C3380CC4-5D6E-409C-BE32-E72D297353CC}">
              <c16:uniqueId val="{00000000-2A9A-486F-8CD5-91CC3382CAC8}"/>
            </c:ext>
          </c:extLst>
        </c:ser>
        <c:dLbls>
          <c:showLegendKey val="0"/>
          <c:showVal val="0"/>
          <c:showCatName val="0"/>
          <c:showSerName val="0"/>
          <c:showPercent val="0"/>
          <c:showBubbleSize val="0"/>
        </c:dLbls>
        <c:gapWidth val="150"/>
        <c:axId val="1182350528"/>
        <c:axId val="1"/>
      </c:barChart>
      <c:catAx>
        <c:axId val="1182350528"/>
        <c:scaling>
          <c:orientation val="maxMin"/>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Arial"/>
                <a:ea typeface="Arial"/>
                <a:cs typeface="Arial"/>
              </a:defRPr>
            </a:pPr>
            <a:endParaRPr lang="en-US"/>
          </a:p>
        </c:txPr>
        <c:crossAx val="1"/>
        <c:crosses val="autoZero"/>
        <c:auto val="1"/>
        <c:lblAlgn val="ctr"/>
        <c:lblOffset val="100"/>
        <c:noMultiLvlLbl val="0"/>
      </c:catAx>
      <c:valAx>
        <c:axId val="1"/>
        <c:scaling>
          <c:orientation val="minMax"/>
        </c:scaling>
        <c:delete val="0"/>
        <c:axPos val="r"/>
        <c:majorGridlines/>
        <c:numFmt formatCode="General" sourceLinked="1"/>
        <c:majorTickMark val="out"/>
        <c:minorTickMark val="none"/>
        <c:tickLblPos val="nextTo"/>
        <c:txPr>
          <a:bodyPr rot="0" vert="horz"/>
          <a:lstStyle/>
          <a:p>
            <a:pPr>
              <a:defRPr sz="1000" b="0" i="0" u="none" strike="noStrike" baseline="0">
                <a:solidFill>
                  <a:srgbClr val="000000"/>
                </a:solidFill>
                <a:latin typeface="Arial"/>
                <a:ea typeface="Arial"/>
                <a:cs typeface="Arial"/>
              </a:defRPr>
            </a:pPr>
            <a:endParaRPr lang="en-US"/>
          </a:p>
        </c:txPr>
        <c:crossAx val="1182350528"/>
        <c:crosses val="autoZero"/>
        <c:crossBetween val="between"/>
      </c:valAx>
    </c:plotArea>
    <c:legend>
      <c:legendPos val="r"/>
      <c:layout>
        <c:manualLayout>
          <c:xMode val="edge"/>
          <c:yMode val="edge"/>
          <c:wMode val="edge"/>
          <c:hMode val="edge"/>
          <c:x val="4.4014084507042256E-3"/>
          <c:y val="0.52387448840381989"/>
          <c:w val="0.34154929577464793"/>
          <c:h val="0.61800818553888126"/>
        </c:manualLayout>
      </c:layout>
      <c:overlay val="0"/>
      <c:txPr>
        <a:bodyPr/>
        <a:lstStyle/>
        <a:p>
          <a:pPr>
            <a:defRPr sz="265" b="0" i="0" u="none" strike="noStrike" baseline="0">
              <a:solidFill>
                <a:srgbClr val="000000"/>
              </a:solidFill>
              <a:latin typeface="Arial"/>
              <a:ea typeface="Arial"/>
              <a:cs typeface="Arial"/>
            </a:defRPr>
          </a:pPr>
          <a:endParaRPr lang="en-US"/>
        </a:p>
      </c:txPr>
    </c:legend>
    <c:plotVisOnly val="1"/>
    <c:dispBlanksAs val="gap"/>
    <c:showDLblsOverMax val="0"/>
  </c:chart>
  <c:txPr>
    <a:bodyPr/>
    <a:lstStyle/>
    <a:p>
      <a:pPr>
        <a:defRPr sz="1000" b="0" i="0" u="none" strike="noStrike" baseline="0">
          <a:solidFill>
            <a:srgbClr val="000000"/>
          </a:solidFill>
          <a:latin typeface="Arial"/>
          <a:ea typeface="Arial"/>
          <a:cs typeface="Arial"/>
        </a:defRPr>
      </a:pPr>
      <a:endParaRPr lang="en-US"/>
    </a:p>
  </c:tx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5.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D17250B-CCAE-4869-B40E-A3BAC1F7CDE2}">
  <sheetPr codeName="مخطط8"/>
  <sheetViews>
    <sheetView zoomScale="50"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9.jpeg"/></Relationships>
</file>

<file path=xl/drawings/_rels/drawing3.xml.rels><?xml version="1.0" encoding="UTF-8" standalone="yes"?>
<Relationships xmlns="http://schemas.openxmlformats.org/package/2006/relationships"><Relationship Id="rId1" Type="http://schemas.openxmlformats.org/officeDocument/2006/relationships/image" Target="../media/image9.jpeg"/></Relationships>
</file>

<file path=xl/drawings/_rels/drawing4.xml.rels><?xml version="1.0" encoding="UTF-8" standalone="yes"?>
<Relationships xmlns="http://schemas.openxmlformats.org/package/2006/relationships"><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1" Type="http://schemas.openxmlformats.org/officeDocument/2006/relationships/image" Target="../media/image9.jpe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wmf"/></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wmf"/></Relationships>
</file>

<file path=xl/drawings/_rels/drawing8.xml.rels><?xml version="1.0" encoding="UTF-8" standalone="yes"?>
<Relationships xmlns="http://schemas.openxmlformats.org/package/2006/relationships"><Relationship Id="rId1" Type="http://schemas.openxmlformats.org/officeDocument/2006/relationships/image" Target="../media/image9.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45.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46.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9.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46.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9.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image" Target="../media/image6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64.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2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6.xml.rels><?xml version="1.0" encoding="UTF-8" standalone="yes"?>
<Relationships xmlns="http://schemas.openxmlformats.org/package/2006/relationships"><Relationship Id="rId1" Type="http://schemas.openxmlformats.org/officeDocument/2006/relationships/image" Target="../media/image64.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65.jpeg"/></Relationships>
</file>

<file path=xl/drawings/_rels/drawing28.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image" Target="../media/image61.jpeg"/></Relationships>
</file>

<file path=xl/drawings/_rels/drawing29.xml.rels><?xml version="1.0" encoding="UTF-8" standalone="yes"?>
<Relationships xmlns="http://schemas.openxmlformats.org/package/2006/relationships"><Relationship Id="rId2" Type="http://schemas.openxmlformats.org/officeDocument/2006/relationships/image" Target="../media/image67.jpeg"/><Relationship Id="rId1" Type="http://schemas.openxmlformats.org/officeDocument/2006/relationships/image" Target="../media/image66.jpeg"/></Relationships>
</file>

<file path=xl/drawings/_rels/vmlDrawing2.v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2.emf"/><Relationship Id="rId2" Type="http://schemas.openxmlformats.org/officeDocument/2006/relationships/image" Target="../media/image7.emf"/><Relationship Id="rId1" Type="http://schemas.openxmlformats.org/officeDocument/2006/relationships/image" Target="../media/image8.emf"/><Relationship Id="rId6" Type="http://schemas.openxmlformats.org/officeDocument/2006/relationships/image" Target="../media/image3.emf"/><Relationship Id="rId5" Type="http://schemas.openxmlformats.org/officeDocument/2006/relationships/image" Target="../media/image4.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3.png"/></Relationships>
</file>

<file path=xl/drawings/_rels/vmlDrawing6.vml.rels><?xml version="1.0" encoding="UTF-8" standalone="yes"?>
<Relationships xmlns="http://schemas.openxmlformats.org/package/2006/relationships"><Relationship Id="rId3" Type="http://schemas.openxmlformats.org/officeDocument/2006/relationships/image" Target="../media/image21.emf"/><Relationship Id="rId7" Type="http://schemas.openxmlformats.org/officeDocument/2006/relationships/image" Target="../media/image17.emf"/><Relationship Id="rId2" Type="http://schemas.openxmlformats.org/officeDocument/2006/relationships/image" Target="../media/image22.emf"/><Relationship Id="rId1" Type="http://schemas.openxmlformats.org/officeDocument/2006/relationships/image" Target="../media/image23.emf"/><Relationship Id="rId6" Type="http://schemas.openxmlformats.org/officeDocument/2006/relationships/image" Target="../media/image18.emf"/><Relationship Id="rId5" Type="http://schemas.openxmlformats.org/officeDocument/2006/relationships/image" Target="../media/image19.emf"/><Relationship Id="rId4" Type="http://schemas.openxmlformats.org/officeDocument/2006/relationships/image" Target="../media/image20.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8.emf"/><Relationship Id="rId7" Type="http://schemas.openxmlformats.org/officeDocument/2006/relationships/image" Target="../media/image24.emf"/><Relationship Id="rId2" Type="http://schemas.openxmlformats.org/officeDocument/2006/relationships/image" Target="../media/image29.emf"/><Relationship Id="rId1" Type="http://schemas.openxmlformats.org/officeDocument/2006/relationships/image" Target="../media/image30.emf"/><Relationship Id="rId6" Type="http://schemas.openxmlformats.org/officeDocument/2006/relationships/image" Target="../media/image25.emf"/><Relationship Id="rId5" Type="http://schemas.openxmlformats.org/officeDocument/2006/relationships/image" Target="../media/image26.emf"/><Relationship Id="rId4" Type="http://schemas.openxmlformats.org/officeDocument/2006/relationships/image" Target="../media/image27.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35.emf"/><Relationship Id="rId7" Type="http://schemas.openxmlformats.org/officeDocument/2006/relationships/image" Target="../media/image31.emf"/><Relationship Id="rId2" Type="http://schemas.openxmlformats.org/officeDocument/2006/relationships/image" Target="../media/image36.emf"/><Relationship Id="rId1" Type="http://schemas.openxmlformats.org/officeDocument/2006/relationships/image" Target="../media/image37.emf"/><Relationship Id="rId6" Type="http://schemas.openxmlformats.org/officeDocument/2006/relationships/image" Target="../media/image32.emf"/><Relationship Id="rId5" Type="http://schemas.openxmlformats.org/officeDocument/2006/relationships/image" Target="../media/image33.emf"/><Relationship Id="rId4" Type="http://schemas.openxmlformats.org/officeDocument/2006/relationships/image" Target="../media/image34.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42.emf"/><Relationship Id="rId7" Type="http://schemas.openxmlformats.org/officeDocument/2006/relationships/image" Target="../media/image38.emf"/><Relationship Id="rId2" Type="http://schemas.openxmlformats.org/officeDocument/2006/relationships/image" Target="../media/image43.emf"/><Relationship Id="rId1" Type="http://schemas.openxmlformats.org/officeDocument/2006/relationships/image" Target="../media/image44.emf"/><Relationship Id="rId6" Type="http://schemas.openxmlformats.org/officeDocument/2006/relationships/image" Target="../media/image39.emf"/><Relationship Id="rId5" Type="http://schemas.openxmlformats.org/officeDocument/2006/relationships/image" Target="../media/image40.emf"/><Relationship Id="rId4" Type="http://schemas.openxmlformats.org/officeDocument/2006/relationships/image" Target="../media/image41.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51.emf"/><Relationship Id="rId7" Type="http://schemas.openxmlformats.org/officeDocument/2006/relationships/image" Target="../media/image47.emf"/><Relationship Id="rId2" Type="http://schemas.openxmlformats.org/officeDocument/2006/relationships/image" Target="../media/image52.emf"/><Relationship Id="rId1" Type="http://schemas.openxmlformats.org/officeDocument/2006/relationships/image" Target="../media/image53.emf"/><Relationship Id="rId6" Type="http://schemas.openxmlformats.org/officeDocument/2006/relationships/image" Target="../media/image48.emf"/><Relationship Id="rId5" Type="http://schemas.openxmlformats.org/officeDocument/2006/relationships/image" Target="../media/image49.emf"/><Relationship Id="rId4" Type="http://schemas.openxmlformats.org/officeDocument/2006/relationships/image" Target="../media/image50.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58.emf"/><Relationship Id="rId7" Type="http://schemas.openxmlformats.org/officeDocument/2006/relationships/image" Target="../media/image54.emf"/><Relationship Id="rId2" Type="http://schemas.openxmlformats.org/officeDocument/2006/relationships/image" Target="../media/image59.emf"/><Relationship Id="rId1" Type="http://schemas.openxmlformats.org/officeDocument/2006/relationships/image" Target="../media/image60.emf"/><Relationship Id="rId6" Type="http://schemas.openxmlformats.org/officeDocument/2006/relationships/image" Target="../media/image55.emf"/><Relationship Id="rId5" Type="http://schemas.openxmlformats.org/officeDocument/2006/relationships/image" Target="../media/image56.emf"/><Relationship Id="rId4" Type="http://schemas.openxmlformats.org/officeDocument/2006/relationships/image" Target="../media/image57.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68.emf"/></Relationships>
</file>

<file path=xl/drawings/drawing1.xml><?xml version="1.0" encoding="utf-8"?>
<xdr:wsDr xmlns:xdr="http://schemas.openxmlformats.org/drawingml/2006/spreadsheetDrawing" xmlns:a="http://schemas.openxmlformats.org/drawingml/2006/main">
  <xdr:twoCellAnchor editAs="absolute">
    <xdr:from>
      <xdr:col>0</xdr:col>
      <xdr:colOff>1</xdr:colOff>
      <xdr:row>1</xdr:row>
      <xdr:rowOff>9523</xdr:rowOff>
    </xdr:from>
    <xdr:to>
      <xdr:col>0</xdr:col>
      <xdr:colOff>3618847</xdr:colOff>
      <xdr:row>10</xdr:row>
      <xdr:rowOff>90812</xdr:rowOff>
    </xdr:to>
    <xdr:sp macro="" textlink="">
      <xdr:nvSpPr>
        <xdr:cNvPr id="8206" name="AutoShape 14" descr="بردي">
          <a:extLst>
            <a:ext uri="{FF2B5EF4-FFF2-40B4-BE49-F238E27FC236}">
              <a16:creationId xmlns:a16="http://schemas.microsoft.com/office/drawing/2014/main" id="{00000000-0008-0000-0000-00000E200000}"/>
            </a:ext>
          </a:extLst>
        </xdr:cNvPr>
        <xdr:cNvSpPr>
          <a:spLocks noChangeAspect="1" noChangeArrowheads="1"/>
        </xdr:cNvSpPr>
      </xdr:nvSpPr>
      <xdr:spPr bwMode="auto">
        <a:xfrm>
          <a:off x="158061535" y="361948"/>
          <a:ext cx="3627244" cy="2358391"/>
        </a:xfrm>
        <a:prstGeom prst="ribbon">
          <a:avLst>
            <a:gd name="adj1" fmla="val 20894"/>
            <a:gd name="adj2" fmla="val 50000"/>
          </a:avLst>
        </a:prstGeom>
        <a:blipFill dpi="0" rotWithShape="1">
          <a:blip xmlns:r="http://schemas.openxmlformats.org/officeDocument/2006/relationships" r:embed="rId1"/>
          <a:srcRect/>
          <a:tile tx="0" ty="0" sx="100000" sy="100000" flip="none" algn="tl"/>
        </a:blipFill>
        <a:ln w="9525">
          <a:noFill/>
          <a:round/>
          <a:headEnd/>
          <a:tailEnd/>
        </a:ln>
        <a:effectLst>
          <a:prstShdw prst="shdw18" dist="17961" dir="13500000">
            <a:srgbClr val="FFCC99">
              <a:gamma/>
              <a:shade val="60000"/>
              <a:invGamma/>
            </a:srgbClr>
          </a:prstShdw>
        </a:effectLst>
      </xdr:spPr>
      <xdr:txBody>
        <a:bodyPr vertOverflow="clip" wrap="square" lIns="36576" tIns="22860" rIns="36576" bIns="0" anchor="t" upright="1"/>
        <a:lstStyle/>
        <a:p>
          <a:pPr algn="ctr" rtl="1">
            <a:defRPr sz="1000"/>
          </a:pPr>
          <a:r>
            <a:rPr lang="ar-SA" sz="1600" b="0" i="0" u="none" strike="noStrike" baseline="0">
              <a:solidFill>
                <a:srgbClr val="0000FF"/>
              </a:solidFill>
              <a:latin typeface="Arial"/>
              <a:cs typeface="Arial"/>
            </a:rPr>
            <a:t>مديرية التربية والتعليم  الخليل</a:t>
          </a:r>
          <a:endParaRPr lang="ar-SA" sz="1600" b="0" i="0" u="none" strike="noStrike" baseline="0">
            <a:solidFill>
              <a:srgbClr val="000000"/>
            </a:solidFill>
            <a:latin typeface="Arial"/>
            <a:cs typeface="Arial"/>
          </a:endParaRPr>
        </a:p>
        <a:p>
          <a:pPr algn="ctr" rtl="1">
            <a:defRPr sz="1000"/>
          </a:pPr>
          <a:r>
            <a:rPr lang="ar-SA" sz="1600" b="1" i="0" u="none" strike="noStrike" baseline="0">
              <a:solidFill>
                <a:srgbClr val="000000"/>
              </a:solidFill>
              <a:latin typeface="Arial"/>
              <a:cs typeface="Arial"/>
            </a:rPr>
            <a:t>اعداد مشرف الرياضيات  </a:t>
          </a:r>
          <a:endParaRPr lang="ar-SA" sz="1600" b="0" i="0" u="none" strike="noStrike" baseline="0">
            <a:solidFill>
              <a:srgbClr val="000000"/>
            </a:solidFill>
            <a:latin typeface="Arial"/>
            <a:cs typeface="Arial"/>
          </a:endParaRPr>
        </a:p>
        <a:p>
          <a:pPr algn="ctr" rtl="1">
            <a:defRPr sz="1000"/>
          </a:pPr>
          <a:r>
            <a:rPr lang="ar-SA" sz="1600" b="1" i="0" u="none" strike="noStrike" baseline="0">
              <a:solidFill>
                <a:srgbClr val="FF0000"/>
              </a:solidFill>
              <a:latin typeface="Arial"/>
              <a:cs typeface="Arial"/>
            </a:rPr>
            <a:t>أ. عبد الحافظ الخطيب</a:t>
          </a:r>
        </a:p>
        <a:p>
          <a:pPr algn="ctr" rtl="1">
            <a:defRPr sz="1000"/>
          </a:pPr>
          <a:r>
            <a:rPr lang="ar-SA" sz="1600" b="1" i="0" u="none" strike="noStrike" baseline="0">
              <a:solidFill>
                <a:srgbClr val="FF0000"/>
              </a:solidFill>
              <a:latin typeface="Arial"/>
              <a:cs typeface="Arial"/>
            </a:rPr>
            <a:t>0599814916</a:t>
          </a:r>
        </a:p>
        <a:p>
          <a:pPr algn="ctr" rtl="1">
            <a:defRPr sz="1000"/>
          </a:pPr>
          <a:r>
            <a:rPr lang="ar-SA" sz="1600" b="1" i="0" u="none" strike="noStrike" baseline="0">
              <a:solidFill>
                <a:srgbClr val="FF0000"/>
              </a:solidFill>
              <a:latin typeface="Arial"/>
              <a:cs typeface="Arial"/>
            </a:rPr>
            <a:t>0568814916</a:t>
          </a:r>
        </a:p>
        <a:p>
          <a:pPr algn="ctr" rtl="1">
            <a:defRPr sz="1000"/>
          </a:pPr>
          <a:r>
            <a:rPr lang="ar-SA" sz="1600" b="1" i="0" u="none" strike="noStrike" baseline="0">
              <a:solidFill>
                <a:srgbClr val="FF0000"/>
              </a:solidFill>
              <a:latin typeface="Arial"/>
              <a:cs typeface="Arial"/>
            </a:rPr>
            <a:t>2019</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259080</xdr:colOff>
      <xdr:row>1</xdr:row>
      <xdr:rowOff>38100</xdr:rowOff>
    </xdr:from>
    <xdr:to>
      <xdr:col>16</xdr:col>
      <xdr:colOff>464820</xdr:colOff>
      <xdr:row>2</xdr:row>
      <xdr:rowOff>396240</xdr:rowOff>
    </xdr:to>
    <xdr:pic>
      <xdr:nvPicPr>
        <xdr:cNvPr id="245888" name="Picture 1" descr="النسر">
          <a:extLst>
            <a:ext uri="{FF2B5EF4-FFF2-40B4-BE49-F238E27FC236}">
              <a16:creationId xmlns:a16="http://schemas.microsoft.com/office/drawing/2014/main" id="{00000000-0008-0000-0100-000080C0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9070060" y="419100"/>
          <a:ext cx="6858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228600</xdr:colOff>
      <xdr:row>12</xdr:row>
      <xdr:rowOff>15240</xdr:rowOff>
    </xdr:from>
    <xdr:to>
      <xdr:col>44</xdr:col>
      <xdr:colOff>228600</xdr:colOff>
      <xdr:row>13</xdr:row>
      <xdr:rowOff>251460</xdr:rowOff>
    </xdr:to>
    <xdr:cxnSp macro="">
      <xdr:nvCxnSpPr>
        <xdr:cNvPr id="245889" name="رابط كسهم مستقيم 5">
          <a:extLst>
            <a:ext uri="{FF2B5EF4-FFF2-40B4-BE49-F238E27FC236}">
              <a16:creationId xmlns:a16="http://schemas.microsoft.com/office/drawing/2014/main" id="{00000000-0008-0000-0100-000081C00300}"/>
            </a:ext>
          </a:extLst>
        </xdr:cNvPr>
        <xdr:cNvCxnSpPr>
          <a:cxnSpLocks noChangeShapeType="1"/>
        </xdr:cNvCxnSpPr>
      </xdr:nvCxnSpPr>
      <xdr:spPr bwMode="auto">
        <a:xfrm>
          <a:off x="133852920" y="4785360"/>
          <a:ext cx="3162300" cy="40386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39</xdr:col>
      <xdr:colOff>472440</xdr:colOff>
      <xdr:row>10</xdr:row>
      <xdr:rowOff>60960</xdr:rowOff>
    </xdr:from>
    <xdr:to>
      <xdr:col>44</xdr:col>
      <xdr:colOff>129540</xdr:colOff>
      <xdr:row>11</xdr:row>
      <xdr:rowOff>205740</xdr:rowOff>
    </xdr:to>
    <xdr:cxnSp macro="">
      <xdr:nvCxnSpPr>
        <xdr:cNvPr id="245890" name="رابط كسهم مستقيم 7">
          <a:extLst>
            <a:ext uri="{FF2B5EF4-FFF2-40B4-BE49-F238E27FC236}">
              <a16:creationId xmlns:a16="http://schemas.microsoft.com/office/drawing/2014/main" id="{00000000-0008-0000-0100-000082C00300}"/>
            </a:ext>
          </a:extLst>
        </xdr:cNvPr>
        <xdr:cNvCxnSpPr>
          <a:cxnSpLocks noChangeShapeType="1"/>
        </xdr:cNvCxnSpPr>
      </xdr:nvCxnSpPr>
      <xdr:spPr bwMode="auto">
        <a:xfrm flipV="1">
          <a:off x="133951980" y="4274820"/>
          <a:ext cx="2819400" cy="36576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37</xdr:col>
      <xdr:colOff>106680</xdr:colOff>
      <xdr:row>11</xdr:row>
      <xdr:rowOff>228600</xdr:rowOff>
    </xdr:from>
    <xdr:to>
      <xdr:col>39</xdr:col>
      <xdr:colOff>15240</xdr:colOff>
      <xdr:row>11</xdr:row>
      <xdr:rowOff>259080</xdr:rowOff>
    </xdr:to>
    <xdr:cxnSp macro="">
      <xdr:nvCxnSpPr>
        <xdr:cNvPr id="245891" name="رابط كسهم مستقيم 9">
          <a:extLst>
            <a:ext uri="{FF2B5EF4-FFF2-40B4-BE49-F238E27FC236}">
              <a16:creationId xmlns:a16="http://schemas.microsoft.com/office/drawing/2014/main" id="{00000000-0008-0000-0100-000083C00300}"/>
            </a:ext>
          </a:extLst>
        </xdr:cNvPr>
        <xdr:cNvCxnSpPr>
          <a:cxnSpLocks noChangeShapeType="1"/>
        </xdr:cNvCxnSpPr>
      </xdr:nvCxnSpPr>
      <xdr:spPr bwMode="auto">
        <a:xfrm>
          <a:off x="137228580" y="4663440"/>
          <a:ext cx="1173480" cy="3048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39</xdr:col>
      <xdr:colOff>617220</xdr:colOff>
      <xdr:row>11</xdr:row>
      <xdr:rowOff>320040</xdr:rowOff>
    </xdr:from>
    <xdr:to>
      <xdr:col>43</xdr:col>
      <xdr:colOff>533400</xdr:colOff>
      <xdr:row>11</xdr:row>
      <xdr:rowOff>373380</xdr:rowOff>
    </xdr:to>
    <xdr:cxnSp macro="">
      <xdr:nvCxnSpPr>
        <xdr:cNvPr id="245892" name="رابط كسهم مستقيم 7">
          <a:extLst>
            <a:ext uri="{FF2B5EF4-FFF2-40B4-BE49-F238E27FC236}">
              <a16:creationId xmlns:a16="http://schemas.microsoft.com/office/drawing/2014/main" id="{00000000-0008-0000-0100-000084C00300}"/>
            </a:ext>
          </a:extLst>
        </xdr:cNvPr>
        <xdr:cNvCxnSpPr>
          <a:cxnSpLocks noChangeShapeType="1"/>
        </xdr:cNvCxnSpPr>
      </xdr:nvCxnSpPr>
      <xdr:spPr bwMode="auto">
        <a:xfrm flipV="1">
          <a:off x="134180580" y="4754880"/>
          <a:ext cx="2446020" cy="1524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mc:AlternateContent xmlns:mc="http://schemas.openxmlformats.org/markup-compatibility/2006">
    <mc:Choice xmlns:a14="http://schemas.microsoft.com/office/drawing/2010/main" Requires="a14">
      <xdr:twoCellAnchor editAs="oneCell">
        <xdr:from>
          <xdr:col>33</xdr:col>
          <xdr:colOff>190500</xdr:colOff>
          <xdr:row>2</xdr:row>
          <xdr:rowOff>228600</xdr:rowOff>
        </xdr:from>
        <xdr:to>
          <xdr:col>38</xdr:col>
          <xdr:colOff>9525</xdr:colOff>
          <xdr:row>5</xdr:row>
          <xdr:rowOff>19050</xdr:rowOff>
        </xdr:to>
        <xdr:sp macro="" textlink="">
          <xdr:nvSpPr>
            <xdr:cNvPr id="245761" name="CommandButton2" hidden="1">
              <a:extLst>
                <a:ext uri="{63B3BB69-23CF-44E3-9099-C40C66FF867C}">
                  <a14:compatExt spid="_x0000_s245761"/>
                </a:ext>
                <a:ext uri="{FF2B5EF4-FFF2-40B4-BE49-F238E27FC236}">
                  <a16:creationId xmlns:a16="http://schemas.microsoft.com/office/drawing/2014/main" id="{00000000-0008-0000-0100-000001C0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133350</xdr:colOff>
          <xdr:row>0</xdr:row>
          <xdr:rowOff>285750</xdr:rowOff>
        </xdr:from>
        <xdr:to>
          <xdr:col>37</xdr:col>
          <xdr:colOff>628650</xdr:colOff>
          <xdr:row>2</xdr:row>
          <xdr:rowOff>133350</xdr:rowOff>
        </xdr:to>
        <xdr:sp macro="" textlink="">
          <xdr:nvSpPr>
            <xdr:cNvPr id="245762" name="CommandButton1" hidden="1">
              <a:extLst>
                <a:ext uri="{63B3BB69-23CF-44E3-9099-C40C66FF867C}">
                  <a14:compatExt spid="_x0000_s245762"/>
                </a:ext>
                <a:ext uri="{FF2B5EF4-FFF2-40B4-BE49-F238E27FC236}">
                  <a16:creationId xmlns:a16="http://schemas.microsoft.com/office/drawing/2014/main" id="{00000000-0008-0000-0100-000002C0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295275</xdr:colOff>
          <xdr:row>6</xdr:row>
          <xdr:rowOff>209550</xdr:rowOff>
        </xdr:from>
        <xdr:to>
          <xdr:col>37</xdr:col>
          <xdr:colOff>323850</xdr:colOff>
          <xdr:row>7</xdr:row>
          <xdr:rowOff>361950</xdr:rowOff>
        </xdr:to>
        <xdr:sp macro="" textlink="">
          <xdr:nvSpPr>
            <xdr:cNvPr id="245763" name="CommandButton3" hidden="1">
              <a:extLst>
                <a:ext uri="{63B3BB69-23CF-44E3-9099-C40C66FF867C}">
                  <a14:compatExt spid="_x0000_s245763"/>
                </a:ext>
                <a:ext uri="{FF2B5EF4-FFF2-40B4-BE49-F238E27FC236}">
                  <a16:creationId xmlns:a16="http://schemas.microsoft.com/office/drawing/2014/main" id="{00000000-0008-0000-0100-000003C0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219075</xdr:colOff>
          <xdr:row>5</xdr:row>
          <xdr:rowOff>57150</xdr:rowOff>
        </xdr:from>
        <xdr:to>
          <xdr:col>37</xdr:col>
          <xdr:colOff>266700</xdr:colOff>
          <xdr:row>6</xdr:row>
          <xdr:rowOff>57150</xdr:rowOff>
        </xdr:to>
        <xdr:sp macro="" textlink="">
          <xdr:nvSpPr>
            <xdr:cNvPr id="245764" name="CommandButton4" hidden="1">
              <a:extLst>
                <a:ext uri="{63B3BB69-23CF-44E3-9099-C40C66FF867C}">
                  <a14:compatExt spid="_x0000_s245764"/>
                </a:ext>
                <a:ext uri="{FF2B5EF4-FFF2-40B4-BE49-F238E27FC236}">
                  <a16:creationId xmlns:a16="http://schemas.microsoft.com/office/drawing/2014/main" id="{00000000-0008-0000-0100-000004C0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133350</xdr:colOff>
          <xdr:row>9</xdr:row>
          <xdr:rowOff>28575</xdr:rowOff>
        </xdr:from>
        <xdr:to>
          <xdr:col>37</xdr:col>
          <xdr:colOff>552450</xdr:colOff>
          <xdr:row>9</xdr:row>
          <xdr:rowOff>466725</xdr:rowOff>
        </xdr:to>
        <xdr:sp macro="" textlink="">
          <xdr:nvSpPr>
            <xdr:cNvPr id="245765" name="CommandButton5" hidden="1">
              <a:extLst>
                <a:ext uri="{63B3BB69-23CF-44E3-9099-C40C66FF867C}">
                  <a14:compatExt spid="_x0000_s245765"/>
                </a:ext>
                <a:ext uri="{FF2B5EF4-FFF2-40B4-BE49-F238E27FC236}">
                  <a16:creationId xmlns:a16="http://schemas.microsoft.com/office/drawing/2014/main" id="{00000000-0008-0000-0100-000005C0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533400</xdr:colOff>
          <xdr:row>10</xdr:row>
          <xdr:rowOff>209550</xdr:rowOff>
        </xdr:from>
        <xdr:to>
          <xdr:col>37</xdr:col>
          <xdr:colOff>314325</xdr:colOff>
          <xdr:row>12</xdr:row>
          <xdr:rowOff>95250</xdr:rowOff>
        </xdr:to>
        <xdr:sp macro="" textlink="">
          <xdr:nvSpPr>
            <xdr:cNvPr id="245766" name="CommandButton6" hidden="1">
              <a:extLst>
                <a:ext uri="{63B3BB69-23CF-44E3-9099-C40C66FF867C}">
                  <a14:compatExt spid="_x0000_s245766"/>
                </a:ext>
                <a:ext uri="{FF2B5EF4-FFF2-40B4-BE49-F238E27FC236}">
                  <a16:creationId xmlns:a16="http://schemas.microsoft.com/office/drawing/2014/main" id="{00000000-0008-0000-0100-000006C0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295275</xdr:colOff>
          <xdr:row>13</xdr:row>
          <xdr:rowOff>114300</xdr:rowOff>
        </xdr:from>
        <xdr:to>
          <xdr:col>37</xdr:col>
          <xdr:colOff>57150</xdr:colOff>
          <xdr:row>14</xdr:row>
          <xdr:rowOff>66675</xdr:rowOff>
        </xdr:to>
        <xdr:sp macro="" textlink="">
          <xdr:nvSpPr>
            <xdr:cNvPr id="245767" name="CommandButton7" hidden="1">
              <a:extLst>
                <a:ext uri="{63B3BB69-23CF-44E3-9099-C40C66FF867C}">
                  <a14:compatExt spid="_x0000_s245767"/>
                </a:ext>
                <a:ext uri="{FF2B5EF4-FFF2-40B4-BE49-F238E27FC236}">
                  <a16:creationId xmlns:a16="http://schemas.microsoft.com/office/drawing/2014/main" id="{00000000-0008-0000-0100-000007C0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5</xdr:col>
      <xdr:colOff>1348740</xdr:colOff>
      <xdr:row>1</xdr:row>
      <xdr:rowOff>624840</xdr:rowOff>
    </xdr:from>
    <xdr:to>
      <xdr:col>6</xdr:col>
      <xdr:colOff>792480</xdr:colOff>
      <xdr:row>4</xdr:row>
      <xdr:rowOff>609600</xdr:rowOff>
    </xdr:to>
    <xdr:pic>
      <xdr:nvPicPr>
        <xdr:cNvPr id="215297" name="Picture 1" descr="النسر">
          <a:extLst>
            <a:ext uri="{FF2B5EF4-FFF2-40B4-BE49-F238E27FC236}">
              <a16:creationId xmlns:a16="http://schemas.microsoft.com/office/drawing/2014/main" id="{00000000-0008-0000-0200-000001490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559520" y="1287780"/>
          <a:ext cx="1790700" cy="19735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30480</xdr:colOff>
      <xdr:row>7</xdr:row>
      <xdr:rowOff>22860</xdr:rowOff>
    </xdr:from>
    <xdr:to>
      <xdr:col>2</xdr:col>
      <xdr:colOff>0</xdr:colOff>
      <xdr:row>10</xdr:row>
      <xdr:rowOff>0</xdr:rowOff>
    </xdr:to>
    <xdr:sp macro="" textlink="">
      <xdr:nvSpPr>
        <xdr:cNvPr id="212521" name="Line 1">
          <a:extLst>
            <a:ext uri="{FF2B5EF4-FFF2-40B4-BE49-F238E27FC236}">
              <a16:creationId xmlns:a16="http://schemas.microsoft.com/office/drawing/2014/main" id="{00000000-0008-0000-0300-0000293E0300}"/>
            </a:ext>
          </a:extLst>
        </xdr:cNvPr>
        <xdr:cNvSpPr>
          <a:spLocks noChangeShapeType="1"/>
        </xdr:cNvSpPr>
      </xdr:nvSpPr>
      <xdr:spPr bwMode="auto">
        <a:xfrm flipH="1">
          <a:off x="67200780" y="3329940"/>
          <a:ext cx="7345680" cy="3390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1</xdr:col>
      <xdr:colOff>3299460</xdr:colOff>
      <xdr:row>0</xdr:row>
      <xdr:rowOff>342900</xdr:rowOff>
    </xdr:from>
    <xdr:to>
      <xdr:col>1</xdr:col>
      <xdr:colOff>3939540</xdr:colOff>
      <xdr:row>2</xdr:row>
      <xdr:rowOff>358140</xdr:rowOff>
    </xdr:to>
    <xdr:pic>
      <xdr:nvPicPr>
        <xdr:cNvPr id="212522" name="Picture 4" descr="النسر">
          <a:extLst>
            <a:ext uri="{FF2B5EF4-FFF2-40B4-BE49-F238E27FC236}">
              <a16:creationId xmlns:a16="http://schemas.microsoft.com/office/drawing/2014/main" id="{00000000-0008-0000-0300-00002A3E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37400" y="342900"/>
          <a:ext cx="64008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3291840</xdr:colOff>
      <xdr:row>0</xdr:row>
      <xdr:rowOff>0</xdr:rowOff>
    </xdr:from>
    <xdr:to>
      <xdr:col>1</xdr:col>
      <xdr:colOff>4358640</xdr:colOff>
      <xdr:row>3</xdr:row>
      <xdr:rowOff>91440</xdr:rowOff>
    </xdr:to>
    <xdr:pic>
      <xdr:nvPicPr>
        <xdr:cNvPr id="213284" name="Picture 1" descr="النسر">
          <a:extLst>
            <a:ext uri="{FF2B5EF4-FFF2-40B4-BE49-F238E27FC236}">
              <a16:creationId xmlns:a16="http://schemas.microsoft.com/office/drawing/2014/main" id="{00000000-0008-0000-0400-000024410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6817040" y="0"/>
          <a:ext cx="1066800" cy="1264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5806440</xdr:colOff>
      <xdr:row>0</xdr:row>
      <xdr:rowOff>175260</xdr:rowOff>
    </xdr:from>
    <xdr:to>
      <xdr:col>5</xdr:col>
      <xdr:colOff>2971800</xdr:colOff>
      <xdr:row>1</xdr:row>
      <xdr:rowOff>76200</xdr:rowOff>
    </xdr:to>
    <xdr:pic>
      <xdr:nvPicPr>
        <xdr:cNvPr id="100273" name="Picture 4" descr="BASMNSK">
          <a:extLst>
            <a:ext uri="{FF2B5EF4-FFF2-40B4-BE49-F238E27FC236}">
              <a16:creationId xmlns:a16="http://schemas.microsoft.com/office/drawing/2014/main" id="{00000000-0008-0000-0800-0000B187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7421520" y="175260"/>
          <a:ext cx="12024360"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1303020</xdr:colOff>
      <xdr:row>1</xdr:row>
      <xdr:rowOff>281940</xdr:rowOff>
    </xdr:from>
    <xdr:to>
      <xdr:col>3</xdr:col>
      <xdr:colOff>3672840</xdr:colOff>
      <xdr:row>3</xdr:row>
      <xdr:rowOff>662940</xdr:rowOff>
    </xdr:to>
    <xdr:pic>
      <xdr:nvPicPr>
        <xdr:cNvPr id="100274" name="Picture 5" descr="neser">
          <a:extLst>
            <a:ext uri="{FF2B5EF4-FFF2-40B4-BE49-F238E27FC236}">
              <a16:creationId xmlns:a16="http://schemas.microsoft.com/office/drawing/2014/main" id="{00000000-0008-0000-0800-0000B287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2504060" y="1219200"/>
          <a:ext cx="2369820" cy="2255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434340</xdr:colOff>
      <xdr:row>0</xdr:row>
      <xdr:rowOff>358140</xdr:rowOff>
    </xdr:from>
    <xdr:to>
      <xdr:col>5</xdr:col>
      <xdr:colOff>1135380</xdr:colOff>
      <xdr:row>1</xdr:row>
      <xdr:rowOff>76200</xdr:rowOff>
    </xdr:to>
    <xdr:pic>
      <xdr:nvPicPr>
        <xdr:cNvPr id="237982" name="Picture 4" descr="BASMNSK">
          <a:extLst>
            <a:ext uri="{FF2B5EF4-FFF2-40B4-BE49-F238E27FC236}">
              <a16:creationId xmlns:a16="http://schemas.microsoft.com/office/drawing/2014/main" id="{00000000-0008-0000-0A00-00009EA10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217560" y="358140"/>
          <a:ext cx="9387840"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1303020</xdr:colOff>
      <xdr:row>1</xdr:row>
      <xdr:rowOff>281940</xdr:rowOff>
    </xdr:from>
    <xdr:to>
      <xdr:col>3</xdr:col>
      <xdr:colOff>3672840</xdr:colOff>
      <xdr:row>3</xdr:row>
      <xdr:rowOff>662940</xdr:rowOff>
    </xdr:to>
    <xdr:pic>
      <xdr:nvPicPr>
        <xdr:cNvPr id="237983" name="Picture 5" descr="neser">
          <a:extLst>
            <a:ext uri="{FF2B5EF4-FFF2-40B4-BE49-F238E27FC236}">
              <a16:creationId xmlns:a16="http://schemas.microsoft.com/office/drawing/2014/main" id="{00000000-0008-0000-0A00-00009FA103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9570360" y="1219200"/>
          <a:ext cx="2369820" cy="2255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1303020</xdr:colOff>
      <xdr:row>1</xdr:row>
      <xdr:rowOff>281940</xdr:rowOff>
    </xdr:from>
    <xdr:to>
      <xdr:col>3</xdr:col>
      <xdr:colOff>3672840</xdr:colOff>
      <xdr:row>3</xdr:row>
      <xdr:rowOff>662940</xdr:rowOff>
    </xdr:to>
    <xdr:pic>
      <xdr:nvPicPr>
        <xdr:cNvPr id="237984" name="Picture 5" descr="neser">
          <a:extLst>
            <a:ext uri="{FF2B5EF4-FFF2-40B4-BE49-F238E27FC236}">
              <a16:creationId xmlns:a16="http://schemas.microsoft.com/office/drawing/2014/main" id="{00000000-0008-0000-0A00-0000A0A103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9570360" y="1219200"/>
          <a:ext cx="2369820" cy="2255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3299460</xdr:colOff>
      <xdr:row>0</xdr:row>
      <xdr:rowOff>22860</xdr:rowOff>
    </xdr:from>
    <xdr:to>
      <xdr:col>1</xdr:col>
      <xdr:colOff>4389120</xdr:colOff>
      <xdr:row>4</xdr:row>
      <xdr:rowOff>7620</xdr:rowOff>
    </xdr:to>
    <xdr:pic>
      <xdr:nvPicPr>
        <xdr:cNvPr id="234751" name="Picture 1" descr="النسر">
          <a:extLst>
            <a:ext uri="{FF2B5EF4-FFF2-40B4-BE49-F238E27FC236}">
              <a16:creationId xmlns:a16="http://schemas.microsoft.com/office/drawing/2014/main" id="{00000000-0008-0000-0B00-0000FF940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920160" y="22860"/>
          <a:ext cx="1089660" cy="1318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647700</xdr:colOff>
      <xdr:row>1</xdr:row>
      <xdr:rowOff>144780</xdr:rowOff>
    </xdr:from>
    <xdr:to>
      <xdr:col>6</xdr:col>
      <xdr:colOff>15240</xdr:colOff>
      <xdr:row>5</xdr:row>
      <xdr:rowOff>91440</xdr:rowOff>
    </xdr:to>
    <xdr:pic>
      <xdr:nvPicPr>
        <xdr:cNvPr id="45882" name="Picture 1" descr="النسر">
          <a:extLst>
            <a:ext uri="{FF2B5EF4-FFF2-40B4-BE49-F238E27FC236}">
              <a16:creationId xmlns:a16="http://schemas.microsoft.com/office/drawing/2014/main" id="{00000000-0008-0000-0C00-00003AB3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04280" y="320040"/>
          <a:ext cx="48006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807720</xdr:colOff>
      <xdr:row>1</xdr:row>
      <xdr:rowOff>68580</xdr:rowOff>
    </xdr:from>
    <xdr:to>
      <xdr:col>1</xdr:col>
      <xdr:colOff>1219200</xdr:colOff>
      <xdr:row>4</xdr:row>
      <xdr:rowOff>76200</xdr:rowOff>
    </xdr:to>
    <xdr:pic>
      <xdr:nvPicPr>
        <xdr:cNvPr id="214530" name="Picture 1" descr="النسر">
          <a:extLst>
            <a:ext uri="{FF2B5EF4-FFF2-40B4-BE49-F238E27FC236}">
              <a16:creationId xmlns:a16="http://schemas.microsoft.com/office/drawing/2014/main" id="{00000000-0008-0000-0D00-00000246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693620" y="236220"/>
          <a:ext cx="41148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668020</xdr:colOff>
      <xdr:row>1</xdr:row>
      <xdr:rowOff>40005</xdr:rowOff>
    </xdr:from>
    <xdr:to>
      <xdr:col>1</xdr:col>
      <xdr:colOff>1390832</xdr:colOff>
      <xdr:row>5</xdr:row>
      <xdr:rowOff>704</xdr:rowOff>
    </xdr:to>
    <xdr:sp macro="" textlink="">
      <xdr:nvSpPr>
        <xdr:cNvPr id="9218" name="WordArt 2">
          <a:extLst>
            <a:ext uri="{FF2B5EF4-FFF2-40B4-BE49-F238E27FC236}">
              <a16:creationId xmlns:a16="http://schemas.microsoft.com/office/drawing/2014/main" id="{00000000-0008-0000-0D00-000002240000}"/>
            </a:ext>
          </a:extLst>
        </xdr:cNvPr>
        <xdr:cNvSpPr>
          <a:spLocks noChangeArrowheads="1" noChangeShapeType="1" noTextEdit="1"/>
        </xdr:cNvSpPr>
      </xdr:nvSpPr>
      <xdr:spPr bwMode="auto">
        <a:xfrm>
          <a:off x="147208875" y="219075"/>
          <a:ext cx="666750" cy="638175"/>
        </a:xfrm>
        <a:prstGeom prst="rect">
          <a:avLst/>
        </a:prstGeom>
      </xdr:spPr>
      <xdr:txBody>
        <a:bodyPr wrap="none" fromWordArt="1">
          <a:prstTxWarp prst="textArchDown">
            <a:avLst>
              <a:gd name="adj" fmla="val 120173"/>
            </a:avLst>
          </a:prstTxWarp>
        </a:bodyPr>
        <a:lstStyle/>
        <a:p>
          <a:pPr algn="ctr" rtl="1"/>
          <a:r>
            <a:rPr lang="ar-SA" sz="2000" kern="10" spc="0">
              <a:ln w="9525">
                <a:solidFill>
                  <a:srgbClr val="000000"/>
                </a:solidFill>
                <a:round/>
                <a:headEnd/>
                <a:tailEnd/>
              </a:ln>
              <a:solidFill>
                <a:srgbClr val="000000"/>
              </a:solidFill>
              <a:effectLst/>
              <a:latin typeface="Arial Black"/>
            </a:rPr>
            <a:t>السلطة الوطنية الفلسطينية</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807720</xdr:colOff>
      <xdr:row>1</xdr:row>
      <xdr:rowOff>68580</xdr:rowOff>
    </xdr:from>
    <xdr:to>
      <xdr:col>1</xdr:col>
      <xdr:colOff>1219200</xdr:colOff>
      <xdr:row>4</xdr:row>
      <xdr:rowOff>76200</xdr:rowOff>
    </xdr:to>
    <xdr:pic>
      <xdr:nvPicPr>
        <xdr:cNvPr id="217602" name="Picture 1" descr="النسر">
          <a:extLst>
            <a:ext uri="{FF2B5EF4-FFF2-40B4-BE49-F238E27FC236}">
              <a16:creationId xmlns:a16="http://schemas.microsoft.com/office/drawing/2014/main" id="{00000000-0008-0000-0E00-00000252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7970220" y="236220"/>
          <a:ext cx="41148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819785</xdr:colOff>
      <xdr:row>4</xdr:row>
      <xdr:rowOff>112395</xdr:rowOff>
    </xdr:from>
    <xdr:to>
      <xdr:col>1</xdr:col>
      <xdr:colOff>1328514</xdr:colOff>
      <xdr:row>5</xdr:row>
      <xdr:rowOff>910</xdr:rowOff>
    </xdr:to>
    <xdr:sp macro="" textlink="">
      <xdr:nvSpPr>
        <xdr:cNvPr id="9231" name="WordArt 2">
          <a:extLst>
            <a:ext uri="{FF2B5EF4-FFF2-40B4-BE49-F238E27FC236}">
              <a16:creationId xmlns:a16="http://schemas.microsoft.com/office/drawing/2014/main" id="{00000000-0008-0000-0E00-00000F240000}"/>
            </a:ext>
          </a:extLst>
        </xdr:cNvPr>
        <xdr:cNvSpPr>
          <a:spLocks noChangeArrowheads="1" noChangeShapeType="1"/>
        </xdr:cNvSpPr>
      </xdr:nvSpPr>
      <xdr:spPr bwMode="auto">
        <a:xfrm>
          <a:off x="147294600" y="752475"/>
          <a:ext cx="485775" cy="133350"/>
        </a:xfrm>
        <a:prstGeom prst="rect">
          <a:avLst/>
        </a:prstGeom>
      </xdr:spPr>
      <xdr:txBody>
        <a:bodyPr vertOverflow="clip" wrap="none" lIns="91440" tIns="45720" rIns="91440" bIns="45720" fromWordArt="1" anchor="t" upright="1">
          <a:prstTxWarp prst="textDeflate">
            <a:avLst>
              <a:gd name="adj" fmla="val 0"/>
            </a:avLst>
          </a:prstTxWarp>
        </a:bodyPr>
        <a:lstStyle/>
        <a:p>
          <a:pPr algn="ctr" rtl="1"/>
          <a:r>
            <a:rPr lang="ar-SA" sz="2000" kern="10" spc="0">
              <a:ln w="9525">
                <a:solidFill>
                  <a:srgbClr val="000000"/>
                </a:solidFill>
                <a:round/>
                <a:headEnd/>
                <a:tailEnd/>
              </a:ln>
              <a:solidFill>
                <a:srgbClr val="000000"/>
              </a:solidFill>
              <a:effectLst/>
              <a:latin typeface="Impact"/>
            </a:rPr>
            <a:t>دولة فلسطين</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243840</xdr:colOff>
      <xdr:row>1</xdr:row>
      <xdr:rowOff>68580</xdr:rowOff>
    </xdr:from>
    <xdr:to>
      <xdr:col>3</xdr:col>
      <xdr:colOff>655320</xdr:colOff>
      <xdr:row>2</xdr:row>
      <xdr:rowOff>259080</xdr:rowOff>
    </xdr:to>
    <xdr:pic>
      <xdr:nvPicPr>
        <xdr:cNvPr id="218369" name="Picture 2" descr="النسر">
          <a:extLst>
            <a:ext uri="{FF2B5EF4-FFF2-40B4-BE49-F238E27FC236}">
              <a16:creationId xmlns:a16="http://schemas.microsoft.com/office/drawing/2014/main" id="{00000000-0008-0000-0F00-00000155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968440" y="373380"/>
          <a:ext cx="41148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259080</xdr:colOff>
      <xdr:row>1</xdr:row>
      <xdr:rowOff>38100</xdr:rowOff>
    </xdr:from>
    <xdr:to>
      <xdr:col>16</xdr:col>
      <xdr:colOff>464820</xdr:colOff>
      <xdr:row>2</xdr:row>
      <xdr:rowOff>396240</xdr:rowOff>
    </xdr:to>
    <xdr:pic>
      <xdr:nvPicPr>
        <xdr:cNvPr id="244997" name="Picture 1" descr="النسر">
          <a:extLst>
            <a:ext uri="{FF2B5EF4-FFF2-40B4-BE49-F238E27FC236}">
              <a16:creationId xmlns:a16="http://schemas.microsoft.com/office/drawing/2014/main" id="{00000000-0008-0000-1100-000005BD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9070060" y="419100"/>
          <a:ext cx="6858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228600</xdr:colOff>
      <xdr:row>12</xdr:row>
      <xdr:rowOff>15240</xdr:rowOff>
    </xdr:from>
    <xdr:to>
      <xdr:col>44</xdr:col>
      <xdr:colOff>228600</xdr:colOff>
      <xdr:row>13</xdr:row>
      <xdr:rowOff>251460</xdr:rowOff>
    </xdr:to>
    <xdr:cxnSp macro="">
      <xdr:nvCxnSpPr>
        <xdr:cNvPr id="244998" name="رابط كسهم مستقيم 5">
          <a:extLst>
            <a:ext uri="{FF2B5EF4-FFF2-40B4-BE49-F238E27FC236}">
              <a16:creationId xmlns:a16="http://schemas.microsoft.com/office/drawing/2014/main" id="{00000000-0008-0000-1100-000006BD0300}"/>
            </a:ext>
          </a:extLst>
        </xdr:cNvPr>
        <xdr:cNvCxnSpPr>
          <a:cxnSpLocks noChangeShapeType="1"/>
        </xdr:cNvCxnSpPr>
      </xdr:nvCxnSpPr>
      <xdr:spPr bwMode="auto">
        <a:xfrm>
          <a:off x="133852920" y="4785360"/>
          <a:ext cx="3162300" cy="40386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39</xdr:col>
      <xdr:colOff>472440</xdr:colOff>
      <xdr:row>10</xdr:row>
      <xdr:rowOff>60960</xdr:rowOff>
    </xdr:from>
    <xdr:to>
      <xdr:col>44</xdr:col>
      <xdr:colOff>129540</xdr:colOff>
      <xdr:row>11</xdr:row>
      <xdr:rowOff>205740</xdr:rowOff>
    </xdr:to>
    <xdr:cxnSp macro="">
      <xdr:nvCxnSpPr>
        <xdr:cNvPr id="244999" name="رابط كسهم مستقيم 7">
          <a:extLst>
            <a:ext uri="{FF2B5EF4-FFF2-40B4-BE49-F238E27FC236}">
              <a16:creationId xmlns:a16="http://schemas.microsoft.com/office/drawing/2014/main" id="{00000000-0008-0000-1100-000007BD0300}"/>
            </a:ext>
          </a:extLst>
        </xdr:cNvPr>
        <xdr:cNvCxnSpPr>
          <a:cxnSpLocks noChangeShapeType="1"/>
        </xdr:cNvCxnSpPr>
      </xdr:nvCxnSpPr>
      <xdr:spPr bwMode="auto">
        <a:xfrm flipV="1">
          <a:off x="133951980" y="4274820"/>
          <a:ext cx="2819400" cy="36576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37</xdr:col>
      <xdr:colOff>106680</xdr:colOff>
      <xdr:row>11</xdr:row>
      <xdr:rowOff>228600</xdr:rowOff>
    </xdr:from>
    <xdr:to>
      <xdr:col>39</xdr:col>
      <xdr:colOff>15240</xdr:colOff>
      <xdr:row>11</xdr:row>
      <xdr:rowOff>259080</xdr:rowOff>
    </xdr:to>
    <xdr:cxnSp macro="">
      <xdr:nvCxnSpPr>
        <xdr:cNvPr id="245000" name="رابط كسهم مستقيم 9">
          <a:extLst>
            <a:ext uri="{FF2B5EF4-FFF2-40B4-BE49-F238E27FC236}">
              <a16:creationId xmlns:a16="http://schemas.microsoft.com/office/drawing/2014/main" id="{00000000-0008-0000-1100-000008BD0300}"/>
            </a:ext>
          </a:extLst>
        </xdr:cNvPr>
        <xdr:cNvCxnSpPr>
          <a:cxnSpLocks noChangeShapeType="1"/>
        </xdr:cNvCxnSpPr>
      </xdr:nvCxnSpPr>
      <xdr:spPr bwMode="auto">
        <a:xfrm>
          <a:off x="137228580" y="4663440"/>
          <a:ext cx="1173480" cy="3048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39</xdr:col>
      <xdr:colOff>617220</xdr:colOff>
      <xdr:row>11</xdr:row>
      <xdr:rowOff>320040</xdr:rowOff>
    </xdr:from>
    <xdr:to>
      <xdr:col>43</xdr:col>
      <xdr:colOff>533400</xdr:colOff>
      <xdr:row>11</xdr:row>
      <xdr:rowOff>373380</xdr:rowOff>
    </xdr:to>
    <xdr:cxnSp macro="">
      <xdr:nvCxnSpPr>
        <xdr:cNvPr id="245001" name="رابط كسهم مستقيم 7">
          <a:extLst>
            <a:ext uri="{FF2B5EF4-FFF2-40B4-BE49-F238E27FC236}">
              <a16:creationId xmlns:a16="http://schemas.microsoft.com/office/drawing/2014/main" id="{00000000-0008-0000-1100-000009BD0300}"/>
            </a:ext>
          </a:extLst>
        </xdr:cNvPr>
        <xdr:cNvCxnSpPr>
          <a:cxnSpLocks noChangeShapeType="1"/>
        </xdr:cNvCxnSpPr>
      </xdr:nvCxnSpPr>
      <xdr:spPr bwMode="auto">
        <a:xfrm flipV="1">
          <a:off x="134180580" y="4754880"/>
          <a:ext cx="2446020" cy="1524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mc:AlternateContent xmlns:mc="http://schemas.openxmlformats.org/markup-compatibility/2006">
    <mc:Choice xmlns:a14="http://schemas.microsoft.com/office/drawing/2010/main" Requires="a14">
      <xdr:twoCellAnchor editAs="oneCell">
        <xdr:from>
          <xdr:col>33</xdr:col>
          <xdr:colOff>190500</xdr:colOff>
          <xdr:row>2</xdr:row>
          <xdr:rowOff>228600</xdr:rowOff>
        </xdr:from>
        <xdr:to>
          <xdr:col>38</xdr:col>
          <xdr:colOff>9525</xdr:colOff>
          <xdr:row>5</xdr:row>
          <xdr:rowOff>19050</xdr:rowOff>
        </xdr:to>
        <xdr:sp macro="" textlink="">
          <xdr:nvSpPr>
            <xdr:cNvPr id="93185" name="CommandButton2" hidden="1">
              <a:extLst>
                <a:ext uri="{63B3BB69-23CF-44E3-9099-C40C66FF867C}">
                  <a14:compatExt spid="_x0000_s93185"/>
                </a:ext>
                <a:ext uri="{FF2B5EF4-FFF2-40B4-BE49-F238E27FC236}">
                  <a16:creationId xmlns:a16="http://schemas.microsoft.com/office/drawing/2014/main" id="{00000000-0008-0000-1100-0000016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133350</xdr:colOff>
          <xdr:row>0</xdr:row>
          <xdr:rowOff>285750</xdr:rowOff>
        </xdr:from>
        <xdr:to>
          <xdr:col>37</xdr:col>
          <xdr:colOff>628650</xdr:colOff>
          <xdr:row>2</xdr:row>
          <xdr:rowOff>133350</xdr:rowOff>
        </xdr:to>
        <xdr:sp macro="" textlink="">
          <xdr:nvSpPr>
            <xdr:cNvPr id="93186" name="CommandButton1" hidden="1">
              <a:extLst>
                <a:ext uri="{63B3BB69-23CF-44E3-9099-C40C66FF867C}">
                  <a14:compatExt spid="_x0000_s93186"/>
                </a:ext>
                <a:ext uri="{FF2B5EF4-FFF2-40B4-BE49-F238E27FC236}">
                  <a16:creationId xmlns:a16="http://schemas.microsoft.com/office/drawing/2014/main" id="{00000000-0008-0000-1100-0000026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295275</xdr:colOff>
          <xdr:row>6</xdr:row>
          <xdr:rowOff>209550</xdr:rowOff>
        </xdr:from>
        <xdr:to>
          <xdr:col>37</xdr:col>
          <xdr:colOff>323850</xdr:colOff>
          <xdr:row>7</xdr:row>
          <xdr:rowOff>371475</xdr:rowOff>
        </xdr:to>
        <xdr:sp macro="" textlink="">
          <xdr:nvSpPr>
            <xdr:cNvPr id="93187" name="CommandButton3" hidden="1">
              <a:extLst>
                <a:ext uri="{63B3BB69-23CF-44E3-9099-C40C66FF867C}">
                  <a14:compatExt spid="_x0000_s93187"/>
                </a:ext>
                <a:ext uri="{FF2B5EF4-FFF2-40B4-BE49-F238E27FC236}">
                  <a16:creationId xmlns:a16="http://schemas.microsoft.com/office/drawing/2014/main" id="{00000000-0008-0000-1100-0000036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219075</xdr:colOff>
          <xdr:row>5</xdr:row>
          <xdr:rowOff>57150</xdr:rowOff>
        </xdr:from>
        <xdr:to>
          <xdr:col>37</xdr:col>
          <xdr:colOff>266700</xdr:colOff>
          <xdr:row>6</xdr:row>
          <xdr:rowOff>57150</xdr:rowOff>
        </xdr:to>
        <xdr:sp macro="" textlink="">
          <xdr:nvSpPr>
            <xdr:cNvPr id="93188" name="CommandButton4" hidden="1">
              <a:extLst>
                <a:ext uri="{63B3BB69-23CF-44E3-9099-C40C66FF867C}">
                  <a14:compatExt spid="_x0000_s93188"/>
                </a:ext>
                <a:ext uri="{FF2B5EF4-FFF2-40B4-BE49-F238E27FC236}">
                  <a16:creationId xmlns:a16="http://schemas.microsoft.com/office/drawing/2014/main" id="{00000000-0008-0000-1100-0000046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133350</xdr:colOff>
          <xdr:row>9</xdr:row>
          <xdr:rowOff>28575</xdr:rowOff>
        </xdr:from>
        <xdr:to>
          <xdr:col>37</xdr:col>
          <xdr:colOff>552450</xdr:colOff>
          <xdr:row>9</xdr:row>
          <xdr:rowOff>466725</xdr:rowOff>
        </xdr:to>
        <xdr:sp macro="" textlink="">
          <xdr:nvSpPr>
            <xdr:cNvPr id="93189" name="CommandButton5" hidden="1">
              <a:extLst>
                <a:ext uri="{63B3BB69-23CF-44E3-9099-C40C66FF867C}">
                  <a14:compatExt spid="_x0000_s93189"/>
                </a:ext>
                <a:ext uri="{FF2B5EF4-FFF2-40B4-BE49-F238E27FC236}">
                  <a16:creationId xmlns:a16="http://schemas.microsoft.com/office/drawing/2014/main" id="{00000000-0008-0000-1100-0000056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533400</xdr:colOff>
          <xdr:row>10</xdr:row>
          <xdr:rowOff>209550</xdr:rowOff>
        </xdr:from>
        <xdr:to>
          <xdr:col>37</xdr:col>
          <xdr:colOff>314325</xdr:colOff>
          <xdr:row>12</xdr:row>
          <xdr:rowOff>95250</xdr:rowOff>
        </xdr:to>
        <xdr:sp macro="" textlink="">
          <xdr:nvSpPr>
            <xdr:cNvPr id="93190" name="CommandButton6" hidden="1">
              <a:extLst>
                <a:ext uri="{63B3BB69-23CF-44E3-9099-C40C66FF867C}">
                  <a14:compatExt spid="_x0000_s93190"/>
                </a:ext>
                <a:ext uri="{FF2B5EF4-FFF2-40B4-BE49-F238E27FC236}">
                  <a16:creationId xmlns:a16="http://schemas.microsoft.com/office/drawing/2014/main" id="{00000000-0008-0000-1100-0000066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295275</xdr:colOff>
          <xdr:row>13</xdr:row>
          <xdr:rowOff>114300</xdr:rowOff>
        </xdr:from>
        <xdr:to>
          <xdr:col>37</xdr:col>
          <xdr:colOff>57150</xdr:colOff>
          <xdr:row>14</xdr:row>
          <xdr:rowOff>66675</xdr:rowOff>
        </xdr:to>
        <xdr:sp macro="" textlink="">
          <xdr:nvSpPr>
            <xdr:cNvPr id="93191" name="CommandButton7" hidden="1">
              <a:extLst>
                <a:ext uri="{63B3BB69-23CF-44E3-9099-C40C66FF867C}">
                  <a14:compatExt spid="_x0000_s93191"/>
                </a:ext>
                <a:ext uri="{FF2B5EF4-FFF2-40B4-BE49-F238E27FC236}">
                  <a16:creationId xmlns:a16="http://schemas.microsoft.com/office/drawing/2014/main" id="{00000000-0008-0000-1100-0000076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15</xdr:col>
      <xdr:colOff>259080</xdr:colOff>
      <xdr:row>1</xdr:row>
      <xdr:rowOff>38100</xdr:rowOff>
    </xdr:from>
    <xdr:to>
      <xdr:col>16</xdr:col>
      <xdr:colOff>464820</xdr:colOff>
      <xdr:row>2</xdr:row>
      <xdr:rowOff>396240</xdr:rowOff>
    </xdr:to>
    <xdr:pic>
      <xdr:nvPicPr>
        <xdr:cNvPr id="239115" name="Picture 1" descr="النسر">
          <a:extLst>
            <a:ext uri="{FF2B5EF4-FFF2-40B4-BE49-F238E27FC236}">
              <a16:creationId xmlns:a16="http://schemas.microsoft.com/office/drawing/2014/main" id="{00000000-0008-0000-1200-00000BA6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9070060" y="419100"/>
          <a:ext cx="6858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228600</xdr:colOff>
      <xdr:row>12</xdr:row>
      <xdr:rowOff>15240</xdr:rowOff>
    </xdr:from>
    <xdr:to>
      <xdr:col>44</xdr:col>
      <xdr:colOff>228600</xdr:colOff>
      <xdr:row>13</xdr:row>
      <xdr:rowOff>251460</xdr:rowOff>
    </xdr:to>
    <xdr:cxnSp macro="">
      <xdr:nvCxnSpPr>
        <xdr:cNvPr id="239116" name="رابط كسهم مستقيم 5">
          <a:extLst>
            <a:ext uri="{FF2B5EF4-FFF2-40B4-BE49-F238E27FC236}">
              <a16:creationId xmlns:a16="http://schemas.microsoft.com/office/drawing/2014/main" id="{00000000-0008-0000-1200-00000CA60300}"/>
            </a:ext>
          </a:extLst>
        </xdr:cNvPr>
        <xdr:cNvCxnSpPr>
          <a:cxnSpLocks noChangeShapeType="1"/>
        </xdr:cNvCxnSpPr>
      </xdr:nvCxnSpPr>
      <xdr:spPr bwMode="auto">
        <a:xfrm>
          <a:off x="133852920" y="4785360"/>
          <a:ext cx="3162300" cy="40386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39</xdr:col>
      <xdr:colOff>472440</xdr:colOff>
      <xdr:row>10</xdr:row>
      <xdr:rowOff>60960</xdr:rowOff>
    </xdr:from>
    <xdr:to>
      <xdr:col>44</xdr:col>
      <xdr:colOff>129540</xdr:colOff>
      <xdr:row>11</xdr:row>
      <xdr:rowOff>205740</xdr:rowOff>
    </xdr:to>
    <xdr:cxnSp macro="">
      <xdr:nvCxnSpPr>
        <xdr:cNvPr id="239117" name="رابط كسهم مستقيم 7">
          <a:extLst>
            <a:ext uri="{FF2B5EF4-FFF2-40B4-BE49-F238E27FC236}">
              <a16:creationId xmlns:a16="http://schemas.microsoft.com/office/drawing/2014/main" id="{00000000-0008-0000-1200-00000DA60300}"/>
            </a:ext>
          </a:extLst>
        </xdr:cNvPr>
        <xdr:cNvCxnSpPr>
          <a:cxnSpLocks noChangeShapeType="1"/>
        </xdr:cNvCxnSpPr>
      </xdr:nvCxnSpPr>
      <xdr:spPr bwMode="auto">
        <a:xfrm flipV="1">
          <a:off x="133951980" y="4274820"/>
          <a:ext cx="2819400" cy="36576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37</xdr:col>
      <xdr:colOff>106680</xdr:colOff>
      <xdr:row>11</xdr:row>
      <xdr:rowOff>228600</xdr:rowOff>
    </xdr:from>
    <xdr:to>
      <xdr:col>39</xdr:col>
      <xdr:colOff>15240</xdr:colOff>
      <xdr:row>11</xdr:row>
      <xdr:rowOff>259080</xdr:rowOff>
    </xdr:to>
    <xdr:cxnSp macro="">
      <xdr:nvCxnSpPr>
        <xdr:cNvPr id="239118" name="رابط كسهم مستقيم 9">
          <a:extLst>
            <a:ext uri="{FF2B5EF4-FFF2-40B4-BE49-F238E27FC236}">
              <a16:creationId xmlns:a16="http://schemas.microsoft.com/office/drawing/2014/main" id="{00000000-0008-0000-1200-00000EA60300}"/>
            </a:ext>
          </a:extLst>
        </xdr:cNvPr>
        <xdr:cNvCxnSpPr>
          <a:cxnSpLocks noChangeShapeType="1"/>
        </xdr:cNvCxnSpPr>
      </xdr:nvCxnSpPr>
      <xdr:spPr bwMode="auto">
        <a:xfrm>
          <a:off x="137228580" y="4663440"/>
          <a:ext cx="1173480" cy="3048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39</xdr:col>
      <xdr:colOff>617220</xdr:colOff>
      <xdr:row>11</xdr:row>
      <xdr:rowOff>320040</xdr:rowOff>
    </xdr:from>
    <xdr:to>
      <xdr:col>43</xdr:col>
      <xdr:colOff>533400</xdr:colOff>
      <xdr:row>11</xdr:row>
      <xdr:rowOff>373380</xdr:rowOff>
    </xdr:to>
    <xdr:cxnSp macro="">
      <xdr:nvCxnSpPr>
        <xdr:cNvPr id="239119" name="رابط كسهم مستقيم 7">
          <a:extLst>
            <a:ext uri="{FF2B5EF4-FFF2-40B4-BE49-F238E27FC236}">
              <a16:creationId xmlns:a16="http://schemas.microsoft.com/office/drawing/2014/main" id="{00000000-0008-0000-1200-00000FA60300}"/>
            </a:ext>
          </a:extLst>
        </xdr:cNvPr>
        <xdr:cNvCxnSpPr>
          <a:cxnSpLocks noChangeShapeType="1"/>
        </xdr:cNvCxnSpPr>
      </xdr:nvCxnSpPr>
      <xdr:spPr bwMode="auto">
        <a:xfrm flipV="1">
          <a:off x="134180580" y="4754880"/>
          <a:ext cx="2446020" cy="1524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mc:AlternateContent xmlns:mc="http://schemas.openxmlformats.org/markup-compatibility/2006">
    <mc:Choice xmlns:a14="http://schemas.microsoft.com/office/drawing/2010/main" Requires="a14">
      <xdr:twoCellAnchor editAs="oneCell">
        <xdr:from>
          <xdr:col>33</xdr:col>
          <xdr:colOff>190500</xdr:colOff>
          <xdr:row>2</xdr:row>
          <xdr:rowOff>228600</xdr:rowOff>
        </xdr:from>
        <xdr:to>
          <xdr:col>38</xdr:col>
          <xdr:colOff>9525</xdr:colOff>
          <xdr:row>5</xdr:row>
          <xdr:rowOff>19050</xdr:rowOff>
        </xdr:to>
        <xdr:sp macro="" textlink="">
          <xdr:nvSpPr>
            <xdr:cNvPr id="238593" name="CommandButton2" hidden="1">
              <a:extLst>
                <a:ext uri="{63B3BB69-23CF-44E3-9099-C40C66FF867C}">
                  <a14:compatExt spid="_x0000_s238593"/>
                </a:ext>
                <a:ext uri="{FF2B5EF4-FFF2-40B4-BE49-F238E27FC236}">
                  <a16:creationId xmlns:a16="http://schemas.microsoft.com/office/drawing/2014/main" id="{00000000-0008-0000-1200-000001A4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133350</xdr:colOff>
          <xdr:row>0</xdr:row>
          <xdr:rowOff>285750</xdr:rowOff>
        </xdr:from>
        <xdr:to>
          <xdr:col>37</xdr:col>
          <xdr:colOff>628650</xdr:colOff>
          <xdr:row>2</xdr:row>
          <xdr:rowOff>133350</xdr:rowOff>
        </xdr:to>
        <xdr:sp macro="" textlink="">
          <xdr:nvSpPr>
            <xdr:cNvPr id="238594" name="CommandButton1" hidden="1">
              <a:extLst>
                <a:ext uri="{63B3BB69-23CF-44E3-9099-C40C66FF867C}">
                  <a14:compatExt spid="_x0000_s238594"/>
                </a:ext>
                <a:ext uri="{FF2B5EF4-FFF2-40B4-BE49-F238E27FC236}">
                  <a16:creationId xmlns:a16="http://schemas.microsoft.com/office/drawing/2014/main" id="{00000000-0008-0000-1200-000002A4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295275</xdr:colOff>
          <xdr:row>6</xdr:row>
          <xdr:rowOff>209550</xdr:rowOff>
        </xdr:from>
        <xdr:to>
          <xdr:col>37</xdr:col>
          <xdr:colOff>323850</xdr:colOff>
          <xdr:row>7</xdr:row>
          <xdr:rowOff>361950</xdr:rowOff>
        </xdr:to>
        <xdr:sp macro="" textlink="">
          <xdr:nvSpPr>
            <xdr:cNvPr id="238595" name="CommandButton3" hidden="1">
              <a:extLst>
                <a:ext uri="{63B3BB69-23CF-44E3-9099-C40C66FF867C}">
                  <a14:compatExt spid="_x0000_s238595"/>
                </a:ext>
                <a:ext uri="{FF2B5EF4-FFF2-40B4-BE49-F238E27FC236}">
                  <a16:creationId xmlns:a16="http://schemas.microsoft.com/office/drawing/2014/main" id="{00000000-0008-0000-1200-000003A4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219075</xdr:colOff>
          <xdr:row>5</xdr:row>
          <xdr:rowOff>57150</xdr:rowOff>
        </xdr:from>
        <xdr:to>
          <xdr:col>37</xdr:col>
          <xdr:colOff>266700</xdr:colOff>
          <xdr:row>6</xdr:row>
          <xdr:rowOff>57150</xdr:rowOff>
        </xdr:to>
        <xdr:sp macro="" textlink="">
          <xdr:nvSpPr>
            <xdr:cNvPr id="238596" name="CommandButton4" hidden="1">
              <a:extLst>
                <a:ext uri="{63B3BB69-23CF-44E3-9099-C40C66FF867C}">
                  <a14:compatExt spid="_x0000_s238596"/>
                </a:ext>
                <a:ext uri="{FF2B5EF4-FFF2-40B4-BE49-F238E27FC236}">
                  <a16:creationId xmlns:a16="http://schemas.microsoft.com/office/drawing/2014/main" id="{00000000-0008-0000-1200-000004A4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133350</xdr:colOff>
          <xdr:row>9</xdr:row>
          <xdr:rowOff>28575</xdr:rowOff>
        </xdr:from>
        <xdr:to>
          <xdr:col>37</xdr:col>
          <xdr:colOff>552450</xdr:colOff>
          <xdr:row>9</xdr:row>
          <xdr:rowOff>466725</xdr:rowOff>
        </xdr:to>
        <xdr:sp macro="" textlink="">
          <xdr:nvSpPr>
            <xdr:cNvPr id="238597" name="CommandButton5" hidden="1">
              <a:extLst>
                <a:ext uri="{63B3BB69-23CF-44E3-9099-C40C66FF867C}">
                  <a14:compatExt spid="_x0000_s238597"/>
                </a:ext>
                <a:ext uri="{FF2B5EF4-FFF2-40B4-BE49-F238E27FC236}">
                  <a16:creationId xmlns:a16="http://schemas.microsoft.com/office/drawing/2014/main" id="{00000000-0008-0000-1200-000005A4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533400</xdr:colOff>
          <xdr:row>10</xdr:row>
          <xdr:rowOff>209550</xdr:rowOff>
        </xdr:from>
        <xdr:to>
          <xdr:col>37</xdr:col>
          <xdr:colOff>314325</xdr:colOff>
          <xdr:row>12</xdr:row>
          <xdr:rowOff>95250</xdr:rowOff>
        </xdr:to>
        <xdr:sp macro="" textlink="">
          <xdr:nvSpPr>
            <xdr:cNvPr id="238598" name="CommandButton6" hidden="1">
              <a:extLst>
                <a:ext uri="{63B3BB69-23CF-44E3-9099-C40C66FF867C}">
                  <a14:compatExt spid="_x0000_s238598"/>
                </a:ext>
                <a:ext uri="{FF2B5EF4-FFF2-40B4-BE49-F238E27FC236}">
                  <a16:creationId xmlns:a16="http://schemas.microsoft.com/office/drawing/2014/main" id="{00000000-0008-0000-1200-000006A4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295275</xdr:colOff>
          <xdr:row>13</xdr:row>
          <xdr:rowOff>114300</xdr:rowOff>
        </xdr:from>
        <xdr:to>
          <xdr:col>37</xdr:col>
          <xdr:colOff>57150</xdr:colOff>
          <xdr:row>14</xdr:row>
          <xdr:rowOff>66675</xdr:rowOff>
        </xdr:to>
        <xdr:sp macro="" textlink="">
          <xdr:nvSpPr>
            <xdr:cNvPr id="238599" name="CommandButton7" hidden="1">
              <a:extLst>
                <a:ext uri="{63B3BB69-23CF-44E3-9099-C40C66FF867C}">
                  <a14:compatExt spid="_x0000_s238599"/>
                </a:ext>
                <a:ext uri="{FF2B5EF4-FFF2-40B4-BE49-F238E27FC236}">
                  <a16:creationId xmlns:a16="http://schemas.microsoft.com/office/drawing/2014/main" id="{00000000-0008-0000-1200-000007A4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xdr:twoCellAnchor editAs="oneCell">
    <xdr:from>
      <xdr:col>15</xdr:col>
      <xdr:colOff>259080</xdr:colOff>
      <xdr:row>1</xdr:row>
      <xdr:rowOff>38100</xdr:rowOff>
    </xdr:from>
    <xdr:to>
      <xdr:col>16</xdr:col>
      <xdr:colOff>464820</xdr:colOff>
      <xdr:row>2</xdr:row>
      <xdr:rowOff>396240</xdr:rowOff>
    </xdr:to>
    <xdr:pic>
      <xdr:nvPicPr>
        <xdr:cNvPr id="240139" name="Picture 1" descr="النسر">
          <a:extLst>
            <a:ext uri="{FF2B5EF4-FFF2-40B4-BE49-F238E27FC236}">
              <a16:creationId xmlns:a16="http://schemas.microsoft.com/office/drawing/2014/main" id="{00000000-0008-0000-1300-00000BAA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9070060" y="419100"/>
          <a:ext cx="6858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228600</xdr:colOff>
      <xdr:row>12</xdr:row>
      <xdr:rowOff>15240</xdr:rowOff>
    </xdr:from>
    <xdr:to>
      <xdr:col>44</xdr:col>
      <xdr:colOff>228600</xdr:colOff>
      <xdr:row>13</xdr:row>
      <xdr:rowOff>251460</xdr:rowOff>
    </xdr:to>
    <xdr:cxnSp macro="">
      <xdr:nvCxnSpPr>
        <xdr:cNvPr id="240140" name="رابط كسهم مستقيم 5">
          <a:extLst>
            <a:ext uri="{FF2B5EF4-FFF2-40B4-BE49-F238E27FC236}">
              <a16:creationId xmlns:a16="http://schemas.microsoft.com/office/drawing/2014/main" id="{00000000-0008-0000-1300-00000CAA0300}"/>
            </a:ext>
          </a:extLst>
        </xdr:cNvPr>
        <xdr:cNvCxnSpPr>
          <a:cxnSpLocks noChangeShapeType="1"/>
        </xdr:cNvCxnSpPr>
      </xdr:nvCxnSpPr>
      <xdr:spPr bwMode="auto">
        <a:xfrm>
          <a:off x="133852920" y="4785360"/>
          <a:ext cx="3162300" cy="40386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39</xdr:col>
      <xdr:colOff>472440</xdr:colOff>
      <xdr:row>10</xdr:row>
      <xdr:rowOff>60960</xdr:rowOff>
    </xdr:from>
    <xdr:to>
      <xdr:col>44</xdr:col>
      <xdr:colOff>129540</xdr:colOff>
      <xdr:row>11</xdr:row>
      <xdr:rowOff>205740</xdr:rowOff>
    </xdr:to>
    <xdr:cxnSp macro="">
      <xdr:nvCxnSpPr>
        <xdr:cNvPr id="240141" name="رابط كسهم مستقيم 7">
          <a:extLst>
            <a:ext uri="{FF2B5EF4-FFF2-40B4-BE49-F238E27FC236}">
              <a16:creationId xmlns:a16="http://schemas.microsoft.com/office/drawing/2014/main" id="{00000000-0008-0000-1300-00000DAA0300}"/>
            </a:ext>
          </a:extLst>
        </xdr:cNvPr>
        <xdr:cNvCxnSpPr>
          <a:cxnSpLocks noChangeShapeType="1"/>
        </xdr:cNvCxnSpPr>
      </xdr:nvCxnSpPr>
      <xdr:spPr bwMode="auto">
        <a:xfrm flipV="1">
          <a:off x="133951980" y="4274820"/>
          <a:ext cx="2819400" cy="36576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37</xdr:col>
      <xdr:colOff>106680</xdr:colOff>
      <xdr:row>11</xdr:row>
      <xdr:rowOff>228600</xdr:rowOff>
    </xdr:from>
    <xdr:to>
      <xdr:col>39</xdr:col>
      <xdr:colOff>15240</xdr:colOff>
      <xdr:row>11</xdr:row>
      <xdr:rowOff>259080</xdr:rowOff>
    </xdr:to>
    <xdr:cxnSp macro="">
      <xdr:nvCxnSpPr>
        <xdr:cNvPr id="240142" name="رابط كسهم مستقيم 9">
          <a:extLst>
            <a:ext uri="{FF2B5EF4-FFF2-40B4-BE49-F238E27FC236}">
              <a16:creationId xmlns:a16="http://schemas.microsoft.com/office/drawing/2014/main" id="{00000000-0008-0000-1300-00000EAA0300}"/>
            </a:ext>
          </a:extLst>
        </xdr:cNvPr>
        <xdr:cNvCxnSpPr>
          <a:cxnSpLocks noChangeShapeType="1"/>
        </xdr:cNvCxnSpPr>
      </xdr:nvCxnSpPr>
      <xdr:spPr bwMode="auto">
        <a:xfrm>
          <a:off x="137228580" y="4663440"/>
          <a:ext cx="1173480" cy="3048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39</xdr:col>
      <xdr:colOff>617220</xdr:colOff>
      <xdr:row>11</xdr:row>
      <xdr:rowOff>320040</xdr:rowOff>
    </xdr:from>
    <xdr:to>
      <xdr:col>43</xdr:col>
      <xdr:colOff>533400</xdr:colOff>
      <xdr:row>11</xdr:row>
      <xdr:rowOff>373380</xdr:rowOff>
    </xdr:to>
    <xdr:cxnSp macro="">
      <xdr:nvCxnSpPr>
        <xdr:cNvPr id="240143" name="رابط كسهم مستقيم 7">
          <a:extLst>
            <a:ext uri="{FF2B5EF4-FFF2-40B4-BE49-F238E27FC236}">
              <a16:creationId xmlns:a16="http://schemas.microsoft.com/office/drawing/2014/main" id="{00000000-0008-0000-1300-00000FAA0300}"/>
            </a:ext>
          </a:extLst>
        </xdr:cNvPr>
        <xdr:cNvCxnSpPr>
          <a:cxnSpLocks noChangeShapeType="1"/>
        </xdr:cNvCxnSpPr>
      </xdr:nvCxnSpPr>
      <xdr:spPr bwMode="auto">
        <a:xfrm flipV="1">
          <a:off x="134180580" y="4754880"/>
          <a:ext cx="2446020" cy="1524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mc:AlternateContent xmlns:mc="http://schemas.openxmlformats.org/markup-compatibility/2006">
    <mc:Choice xmlns:a14="http://schemas.microsoft.com/office/drawing/2010/main" Requires="a14">
      <xdr:twoCellAnchor editAs="oneCell">
        <xdr:from>
          <xdr:col>33</xdr:col>
          <xdr:colOff>190500</xdr:colOff>
          <xdr:row>2</xdr:row>
          <xdr:rowOff>228600</xdr:rowOff>
        </xdr:from>
        <xdr:to>
          <xdr:col>38</xdr:col>
          <xdr:colOff>9525</xdr:colOff>
          <xdr:row>5</xdr:row>
          <xdr:rowOff>19050</xdr:rowOff>
        </xdr:to>
        <xdr:sp macro="" textlink="">
          <xdr:nvSpPr>
            <xdr:cNvPr id="239617" name="CommandButton2" hidden="1">
              <a:extLst>
                <a:ext uri="{63B3BB69-23CF-44E3-9099-C40C66FF867C}">
                  <a14:compatExt spid="_x0000_s239617"/>
                </a:ext>
                <a:ext uri="{FF2B5EF4-FFF2-40B4-BE49-F238E27FC236}">
                  <a16:creationId xmlns:a16="http://schemas.microsoft.com/office/drawing/2014/main" id="{00000000-0008-0000-1300-000001A8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133350</xdr:colOff>
          <xdr:row>0</xdr:row>
          <xdr:rowOff>285750</xdr:rowOff>
        </xdr:from>
        <xdr:to>
          <xdr:col>37</xdr:col>
          <xdr:colOff>628650</xdr:colOff>
          <xdr:row>2</xdr:row>
          <xdr:rowOff>133350</xdr:rowOff>
        </xdr:to>
        <xdr:sp macro="" textlink="">
          <xdr:nvSpPr>
            <xdr:cNvPr id="239618" name="CommandButton1" hidden="1">
              <a:extLst>
                <a:ext uri="{63B3BB69-23CF-44E3-9099-C40C66FF867C}">
                  <a14:compatExt spid="_x0000_s239618"/>
                </a:ext>
                <a:ext uri="{FF2B5EF4-FFF2-40B4-BE49-F238E27FC236}">
                  <a16:creationId xmlns:a16="http://schemas.microsoft.com/office/drawing/2014/main" id="{00000000-0008-0000-1300-000002A8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295275</xdr:colOff>
          <xdr:row>6</xdr:row>
          <xdr:rowOff>209550</xdr:rowOff>
        </xdr:from>
        <xdr:to>
          <xdr:col>37</xdr:col>
          <xdr:colOff>323850</xdr:colOff>
          <xdr:row>7</xdr:row>
          <xdr:rowOff>361950</xdr:rowOff>
        </xdr:to>
        <xdr:sp macro="" textlink="">
          <xdr:nvSpPr>
            <xdr:cNvPr id="239619" name="CommandButton3" hidden="1">
              <a:extLst>
                <a:ext uri="{63B3BB69-23CF-44E3-9099-C40C66FF867C}">
                  <a14:compatExt spid="_x0000_s239619"/>
                </a:ext>
                <a:ext uri="{FF2B5EF4-FFF2-40B4-BE49-F238E27FC236}">
                  <a16:creationId xmlns:a16="http://schemas.microsoft.com/office/drawing/2014/main" id="{00000000-0008-0000-1300-000003A8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219075</xdr:colOff>
          <xdr:row>5</xdr:row>
          <xdr:rowOff>57150</xdr:rowOff>
        </xdr:from>
        <xdr:to>
          <xdr:col>37</xdr:col>
          <xdr:colOff>266700</xdr:colOff>
          <xdr:row>6</xdr:row>
          <xdr:rowOff>57150</xdr:rowOff>
        </xdr:to>
        <xdr:sp macro="" textlink="">
          <xdr:nvSpPr>
            <xdr:cNvPr id="239620" name="CommandButton4" hidden="1">
              <a:extLst>
                <a:ext uri="{63B3BB69-23CF-44E3-9099-C40C66FF867C}">
                  <a14:compatExt spid="_x0000_s239620"/>
                </a:ext>
                <a:ext uri="{FF2B5EF4-FFF2-40B4-BE49-F238E27FC236}">
                  <a16:creationId xmlns:a16="http://schemas.microsoft.com/office/drawing/2014/main" id="{00000000-0008-0000-1300-000004A8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133350</xdr:colOff>
          <xdr:row>9</xdr:row>
          <xdr:rowOff>28575</xdr:rowOff>
        </xdr:from>
        <xdr:to>
          <xdr:col>37</xdr:col>
          <xdr:colOff>552450</xdr:colOff>
          <xdr:row>9</xdr:row>
          <xdr:rowOff>466725</xdr:rowOff>
        </xdr:to>
        <xdr:sp macro="" textlink="">
          <xdr:nvSpPr>
            <xdr:cNvPr id="239621" name="CommandButton5" hidden="1">
              <a:extLst>
                <a:ext uri="{63B3BB69-23CF-44E3-9099-C40C66FF867C}">
                  <a14:compatExt spid="_x0000_s239621"/>
                </a:ext>
                <a:ext uri="{FF2B5EF4-FFF2-40B4-BE49-F238E27FC236}">
                  <a16:creationId xmlns:a16="http://schemas.microsoft.com/office/drawing/2014/main" id="{00000000-0008-0000-1300-000005A8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533400</xdr:colOff>
          <xdr:row>10</xdr:row>
          <xdr:rowOff>209550</xdr:rowOff>
        </xdr:from>
        <xdr:to>
          <xdr:col>37</xdr:col>
          <xdr:colOff>314325</xdr:colOff>
          <xdr:row>12</xdr:row>
          <xdr:rowOff>95250</xdr:rowOff>
        </xdr:to>
        <xdr:sp macro="" textlink="">
          <xdr:nvSpPr>
            <xdr:cNvPr id="239622" name="CommandButton6" hidden="1">
              <a:extLst>
                <a:ext uri="{63B3BB69-23CF-44E3-9099-C40C66FF867C}">
                  <a14:compatExt spid="_x0000_s239622"/>
                </a:ext>
                <a:ext uri="{FF2B5EF4-FFF2-40B4-BE49-F238E27FC236}">
                  <a16:creationId xmlns:a16="http://schemas.microsoft.com/office/drawing/2014/main" id="{00000000-0008-0000-1300-000006A8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295275</xdr:colOff>
          <xdr:row>13</xdr:row>
          <xdr:rowOff>114300</xdr:rowOff>
        </xdr:from>
        <xdr:to>
          <xdr:col>37</xdr:col>
          <xdr:colOff>57150</xdr:colOff>
          <xdr:row>14</xdr:row>
          <xdr:rowOff>66675</xdr:rowOff>
        </xdr:to>
        <xdr:sp macro="" textlink="">
          <xdr:nvSpPr>
            <xdr:cNvPr id="239623" name="CommandButton7" hidden="1">
              <a:extLst>
                <a:ext uri="{63B3BB69-23CF-44E3-9099-C40C66FF867C}">
                  <a14:compatExt spid="_x0000_s239623"/>
                </a:ext>
                <a:ext uri="{FF2B5EF4-FFF2-40B4-BE49-F238E27FC236}">
                  <a16:creationId xmlns:a16="http://schemas.microsoft.com/office/drawing/2014/main" id="{00000000-0008-0000-1300-000007A8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15</xdr:col>
      <xdr:colOff>259080</xdr:colOff>
      <xdr:row>1</xdr:row>
      <xdr:rowOff>38100</xdr:rowOff>
    </xdr:from>
    <xdr:to>
      <xdr:col>16</xdr:col>
      <xdr:colOff>464820</xdr:colOff>
      <xdr:row>2</xdr:row>
      <xdr:rowOff>396240</xdr:rowOff>
    </xdr:to>
    <xdr:pic>
      <xdr:nvPicPr>
        <xdr:cNvPr id="241163" name="Picture 1" descr="النسر">
          <a:extLst>
            <a:ext uri="{FF2B5EF4-FFF2-40B4-BE49-F238E27FC236}">
              <a16:creationId xmlns:a16="http://schemas.microsoft.com/office/drawing/2014/main" id="{00000000-0008-0000-1400-00000BAE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9070060" y="419100"/>
          <a:ext cx="6858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228600</xdr:colOff>
      <xdr:row>12</xdr:row>
      <xdr:rowOff>15240</xdr:rowOff>
    </xdr:from>
    <xdr:to>
      <xdr:col>44</xdr:col>
      <xdr:colOff>228600</xdr:colOff>
      <xdr:row>13</xdr:row>
      <xdr:rowOff>251460</xdr:rowOff>
    </xdr:to>
    <xdr:cxnSp macro="">
      <xdr:nvCxnSpPr>
        <xdr:cNvPr id="241164" name="رابط كسهم مستقيم 5">
          <a:extLst>
            <a:ext uri="{FF2B5EF4-FFF2-40B4-BE49-F238E27FC236}">
              <a16:creationId xmlns:a16="http://schemas.microsoft.com/office/drawing/2014/main" id="{00000000-0008-0000-1400-00000CAE0300}"/>
            </a:ext>
          </a:extLst>
        </xdr:cNvPr>
        <xdr:cNvCxnSpPr>
          <a:cxnSpLocks noChangeShapeType="1"/>
        </xdr:cNvCxnSpPr>
      </xdr:nvCxnSpPr>
      <xdr:spPr bwMode="auto">
        <a:xfrm>
          <a:off x="133852920" y="4785360"/>
          <a:ext cx="3162300" cy="40386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39</xdr:col>
      <xdr:colOff>472440</xdr:colOff>
      <xdr:row>10</xdr:row>
      <xdr:rowOff>60960</xdr:rowOff>
    </xdr:from>
    <xdr:to>
      <xdr:col>44</xdr:col>
      <xdr:colOff>129540</xdr:colOff>
      <xdr:row>11</xdr:row>
      <xdr:rowOff>205740</xdr:rowOff>
    </xdr:to>
    <xdr:cxnSp macro="">
      <xdr:nvCxnSpPr>
        <xdr:cNvPr id="241165" name="رابط كسهم مستقيم 7">
          <a:extLst>
            <a:ext uri="{FF2B5EF4-FFF2-40B4-BE49-F238E27FC236}">
              <a16:creationId xmlns:a16="http://schemas.microsoft.com/office/drawing/2014/main" id="{00000000-0008-0000-1400-00000DAE0300}"/>
            </a:ext>
          </a:extLst>
        </xdr:cNvPr>
        <xdr:cNvCxnSpPr>
          <a:cxnSpLocks noChangeShapeType="1"/>
        </xdr:cNvCxnSpPr>
      </xdr:nvCxnSpPr>
      <xdr:spPr bwMode="auto">
        <a:xfrm flipV="1">
          <a:off x="133951980" y="4274820"/>
          <a:ext cx="2819400" cy="36576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37</xdr:col>
      <xdr:colOff>106680</xdr:colOff>
      <xdr:row>11</xdr:row>
      <xdr:rowOff>228600</xdr:rowOff>
    </xdr:from>
    <xdr:to>
      <xdr:col>39</xdr:col>
      <xdr:colOff>15240</xdr:colOff>
      <xdr:row>11</xdr:row>
      <xdr:rowOff>259080</xdr:rowOff>
    </xdr:to>
    <xdr:cxnSp macro="">
      <xdr:nvCxnSpPr>
        <xdr:cNvPr id="241166" name="رابط كسهم مستقيم 9">
          <a:extLst>
            <a:ext uri="{FF2B5EF4-FFF2-40B4-BE49-F238E27FC236}">
              <a16:creationId xmlns:a16="http://schemas.microsoft.com/office/drawing/2014/main" id="{00000000-0008-0000-1400-00000EAE0300}"/>
            </a:ext>
          </a:extLst>
        </xdr:cNvPr>
        <xdr:cNvCxnSpPr>
          <a:cxnSpLocks noChangeShapeType="1"/>
        </xdr:cNvCxnSpPr>
      </xdr:nvCxnSpPr>
      <xdr:spPr bwMode="auto">
        <a:xfrm>
          <a:off x="137228580" y="4663440"/>
          <a:ext cx="1173480" cy="3048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39</xdr:col>
      <xdr:colOff>617220</xdr:colOff>
      <xdr:row>11</xdr:row>
      <xdr:rowOff>320040</xdr:rowOff>
    </xdr:from>
    <xdr:to>
      <xdr:col>43</xdr:col>
      <xdr:colOff>533400</xdr:colOff>
      <xdr:row>11</xdr:row>
      <xdr:rowOff>373380</xdr:rowOff>
    </xdr:to>
    <xdr:cxnSp macro="">
      <xdr:nvCxnSpPr>
        <xdr:cNvPr id="241167" name="رابط كسهم مستقيم 7">
          <a:extLst>
            <a:ext uri="{FF2B5EF4-FFF2-40B4-BE49-F238E27FC236}">
              <a16:creationId xmlns:a16="http://schemas.microsoft.com/office/drawing/2014/main" id="{00000000-0008-0000-1400-00000FAE0300}"/>
            </a:ext>
          </a:extLst>
        </xdr:cNvPr>
        <xdr:cNvCxnSpPr>
          <a:cxnSpLocks noChangeShapeType="1"/>
        </xdr:cNvCxnSpPr>
      </xdr:nvCxnSpPr>
      <xdr:spPr bwMode="auto">
        <a:xfrm flipV="1">
          <a:off x="134180580" y="4754880"/>
          <a:ext cx="2446020" cy="1524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mc:AlternateContent xmlns:mc="http://schemas.openxmlformats.org/markup-compatibility/2006">
    <mc:Choice xmlns:a14="http://schemas.microsoft.com/office/drawing/2010/main" Requires="a14">
      <xdr:twoCellAnchor editAs="oneCell">
        <xdr:from>
          <xdr:col>33</xdr:col>
          <xdr:colOff>190500</xdr:colOff>
          <xdr:row>2</xdr:row>
          <xdr:rowOff>228600</xdr:rowOff>
        </xdr:from>
        <xdr:to>
          <xdr:col>38</xdr:col>
          <xdr:colOff>9525</xdr:colOff>
          <xdr:row>5</xdr:row>
          <xdr:rowOff>19050</xdr:rowOff>
        </xdr:to>
        <xdr:sp macro="" textlink="">
          <xdr:nvSpPr>
            <xdr:cNvPr id="240641" name="CommandButton2" hidden="1">
              <a:extLst>
                <a:ext uri="{63B3BB69-23CF-44E3-9099-C40C66FF867C}">
                  <a14:compatExt spid="_x0000_s240641"/>
                </a:ext>
                <a:ext uri="{FF2B5EF4-FFF2-40B4-BE49-F238E27FC236}">
                  <a16:creationId xmlns:a16="http://schemas.microsoft.com/office/drawing/2014/main" id="{00000000-0008-0000-1400-000001AC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133350</xdr:colOff>
          <xdr:row>0</xdr:row>
          <xdr:rowOff>285750</xdr:rowOff>
        </xdr:from>
        <xdr:to>
          <xdr:col>37</xdr:col>
          <xdr:colOff>628650</xdr:colOff>
          <xdr:row>2</xdr:row>
          <xdr:rowOff>133350</xdr:rowOff>
        </xdr:to>
        <xdr:sp macro="" textlink="">
          <xdr:nvSpPr>
            <xdr:cNvPr id="240642" name="CommandButton1" hidden="1">
              <a:extLst>
                <a:ext uri="{63B3BB69-23CF-44E3-9099-C40C66FF867C}">
                  <a14:compatExt spid="_x0000_s240642"/>
                </a:ext>
                <a:ext uri="{FF2B5EF4-FFF2-40B4-BE49-F238E27FC236}">
                  <a16:creationId xmlns:a16="http://schemas.microsoft.com/office/drawing/2014/main" id="{00000000-0008-0000-1400-000002AC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295275</xdr:colOff>
          <xdr:row>6</xdr:row>
          <xdr:rowOff>209550</xdr:rowOff>
        </xdr:from>
        <xdr:to>
          <xdr:col>37</xdr:col>
          <xdr:colOff>323850</xdr:colOff>
          <xdr:row>7</xdr:row>
          <xdr:rowOff>371475</xdr:rowOff>
        </xdr:to>
        <xdr:sp macro="" textlink="">
          <xdr:nvSpPr>
            <xdr:cNvPr id="240643" name="CommandButton3" hidden="1">
              <a:extLst>
                <a:ext uri="{63B3BB69-23CF-44E3-9099-C40C66FF867C}">
                  <a14:compatExt spid="_x0000_s240643"/>
                </a:ext>
                <a:ext uri="{FF2B5EF4-FFF2-40B4-BE49-F238E27FC236}">
                  <a16:creationId xmlns:a16="http://schemas.microsoft.com/office/drawing/2014/main" id="{00000000-0008-0000-1400-000003AC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219075</xdr:colOff>
          <xdr:row>5</xdr:row>
          <xdr:rowOff>57150</xdr:rowOff>
        </xdr:from>
        <xdr:to>
          <xdr:col>37</xdr:col>
          <xdr:colOff>266700</xdr:colOff>
          <xdr:row>6</xdr:row>
          <xdr:rowOff>57150</xdr:rowOff>
        </xdr:to>
        <xdr:sp macro="" textlink="">
          <xdr:nvSpPr>
            <xdr:cNvPr id="240644" name="CommandButton4" hidden="1">
              <a:extLst>
                <a:ext uri="{63B3BB69-23CF-44E3-9099-C40C66FF867C}">
                  <a14:compatExt spid="_x0000_s240644"/>
                </a:ext>
                <a:ext uri="{FF2B5EF4-FFF2-40B4-BE49-F238E27FC236}">
                  <a16:creationId xmlns:a16="http://schemas.microsoft.com/office/drawing/2014/main" id="{00000000-0008-0000-1400-000004AC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133350</xdr:colOff>
          <xdr:row>9</xdr:row>
          <xdr:rowOff>28575</xdr:rowOff>
        </xdr:from>
        <xdr:to>
          <xdr:col>37</xdr:col>
          <xdr:colOff>552450</xdr:colOff>
          <xdr:row>9</xdr:row>
          <xdr:rowOff>466725</xdr:rowOff>
        </xdr:to>
        <xdr:sp macro="" textlink="">
          <xdr:nvSpPr>
            <xdr:cNvPr id="240645" name="CommandButton5" hidden="1">
              <a:extLst>
                <a:ext uri="{63B3BB69-23CF-44E3-9099-C40C66FF867C}">
                  <a14:compatExt spid="_x0000_s240645"/>
                </a:ext>
                <a:ext uri="{FF2B5EF4-FFF2-40B4-BE49-F238E27FC236}">
                  <a16:creationId xmlns:a16="http://schemas.microsoft.com/office/drawing/2014/main" id="{00000000-0008-0000-1400-000005AC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533400</xdr:colOff>
          <xdr:row>10</xdr:row>
          <xdr:rowOff>209550</xdr:rowOff>
        </xdr:from>
        <xdr:to>
          <xdr:col>37</xdr:col>
          <xdr:colOff>314325</xdr:colOff>
          <xdr:row>12</xdr:row>
          <xdr:rowOff>95250</xdr:rowOff>
        </xdr:to>
        <xdr:sp macro="" textlink="">
          <xdr:nvSpPr>
            <xdr:cNvPr id="240646" name="CommandButton6" hidden="1">
              <a:extLst>
                <a:ext uri="{63B3BB69-23CF-44E3-9099-C40C66FF867C}">
                  <a14:compatExt spid="_x0000_s240646"/>
                </a:ext>
                <a:ext uri="{FF2B5EF4-FFF2-40B4-BE49-F238E27FC236}">
                  <a16:creationId xmlns:a16="http://schemas.microsoft.com/office/drawing/2014/main" id="{00000000-0008-0000-1400-000006AC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295275</xdr:colOff>
          <xdr:row>13</xdr:row>
          <xdr:rowOff>114300</xdr:rowOff>
        </xdr:from>
        <xdr:to>
          <xdr:col>37</xdr:col>
          <xdr:colOff>57150</xdr:colOff>
          <xdr:row>14</xdr:row>
          <xdr:rowOff>66675</xdr:rowOff>
        </xdr:to>
        <xdr:sp macro="" textlink="">
          <xdr:nvSpPr>
            <xdr:cNvPr id="240647" name="CommandButton7" hidden="1">
              <a:extLst>
                <a:ext uri="{63B3BB69-23CF-44E3-9099-C40C66FF867C}">
                  <a14:compatExt spid="_x0000_s240647"/>
                </a:ext>
                <a:ext uri="{FF2B5EF4-FFF2-40B4-BE49-F238E27FC236}">
                  <a16:creationId xmlns:a16="http://schemas.microsoft.com/office/drawing/2014/main" id="{00000000-0008-0000-1400-000007AC0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1</xdr:col>
      <xdr:colOff>975360</xdr:colOff>
      <xdr:row>0</xdr:row>
      <xdr:rowOff>190500</xdr:rowOff>
    </xdr:from>
    <xdr:to>
      <xdr:col>1</xdr:col>
      <xdr:colOff>1386840</xdr:colOff>
      <xdr:row>1</xdr:row>
      <xdr:rowOff>281940</xdr:rowOff>
    </xdr:to>
    <xdr:pic>
      <xdr:nvPicPr>
        <xdr:cNvPr id="219650" name="Picture 1" descr="النسر">
          <a:extLst>
            <a:ext uri="{FF2B5EF4-FFF2-40B4-BE49-F238E27FC236}">
              <a16:creationId xmlns:a16="http://schemas.microsoft.com/office/drawing/2014/main" id="{00000000-0008-0000-1500-0000025A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0926780" y="190500"/>
          <a:ext cx="41148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574313</xdr:colOff>
      <xdr:row>1</xdr:row>
      <xdr:rowOff>494213</xdr:rowOff>
    </xdr:from>
    <xdr:to>
      <xdr:col>1</xdr:col>
      <xdr:colOff>1564873</xdr:colOff>
      <xdr:row>2</xdr:row>
      <xdr:rowOff>110149</xdr:rowOff>
    </xdr:to>
    <xdr:sp macro="" textlink="">
      <xdr:nvSpPr>
        <xdr:cNvPr id="17423" name="WordArt 2">
          <a:extLst>
            <a:ext uri="{FF2B5EF4-FFF2-40B4-BE49-F238E27FC236}">
              <a16:creationId xmlns:a16="http://schemas.microsoft.com/office/drawing/2014/main" id="{00000000-0008-0000-1500-00000F440000}"/>
            </a:ext>
          </a:extLst>
        </xdr:cNvPr>
        <xdr:cNvSpPr>
          <a:spLocks noChangeArrowheads="1" noChangeShapeType="1"/>
        </xdr:cNvSpPr>
      </xdr:nvSpPr>
      <xdr:spPr bwMode="auto">
        <a:xfrm>
          <a:off x="160904464" y="911680"/>
          <a:ext cx="971277" cy="314374"/>
        </a:xfrm>
        <a:prstGeom prst="rect">
          <a:avLst/>
        </a:prstGeom>
      </xdr:spPr>
      <xdr:txBody>
        <a:bodyPr vertOverflow="clip" wrap="none" lIns="91440" tIns="45720" rIns="91440" bIns="45720" fromWordArt="1" anchor="t" upright="1">
          <a:prstTxWarp prst="textDeflate">
            <a:avLst>
              <a:gd name="adj" fmla="val 0"/>
            </a:avLst>
          </a:prstTxWarp>
        </a:bodyPr>
        <a:lstStyle/>
        <a:p>
          <a:pPr algn="ctr" rtl="1"/>
          <a:r>
            <a:rPr lang="ar-SA" sz="2000" kern="10" spc="0">
              <a:ln w="9525">
                <a:solidFill>
                  <a:srgbClr val="000000"/>
                </a:solidFill>
                <a:round/>
                <a:headEnd/>
                <a:tailEnd/>
              </a:ln>
              <a:solidFill>
                <a:srgbClr val="000000"/>
              </a:solidFill>
              <a:effectLst/>
              <a:latin typeface="Impact"/>
            </a:rPr>
            <a:t>دولة فلسطين</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320040</xdr:colOff>
      <xdr:row>1</xdr:row>
      <xdr:rowOff>30480</xdr:rowOff>
    </xdr:from>
    <xdr:to>
      <xdr:col>4</xdr:col>
      <xdr:colOff>99060</xdr:colOff>
      <xdr:row>4</xdr:row>
      <xdr:rowOff>30480</xdr:rowOff>
    </xdr:to>
    <xdr:pic>
      <xdr:nvPicPr>
        <xdr:cNvPr id="224513" name="Picture 1" descr="النسر">
          <a:extLst>
            <a:ext uri="{FF2B5EF4-FFF2-40B4-BE49-F238E27FC236}">
              <a16:creationId xmlns:a16="http://schemas.microsoft.com/office/drawing/2014/main" id="{00000000-0008-0000-1600-0000016D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9951420" y="198120"/>
          <a:ext cx="411480" cy="502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13</xdr:col>
      <xdr:colOff>220980</xdr:colOff>
      <xdr:row>1</xdr:row>
      <xdr:rowOff>68580</xdr:rowOff>
    </xdr:from>
    <xdr:to>
      <xdr:col>15</xdr:col>
      <xdr:colOff>106680</xdr:colOff>
      <xdr:row>3</xdr:row>
      <xdr:rowOff>0</xdr:rowOff>
    </xdr:to>
    <xdr:pic>
      <xdr:nvPicPr>
        <xdr:cNvPr id="248836" name="Picture 1" descr="النسر">
          <a:extLst>
            <a:ext uri="{FF2B5EF4-FFF2-40B4-BE49-F238E27FC236}">
              <a16:creationId xmlns:a16="http://schemas.microsoft.com/office/drawing/2014/main" id="{00000000-0008-0000-1700-000004CC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0312120" y="449580"/>
          <a:ext cx="670560"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83820</xdr:colOff>
      <xdr:row>12</xdr:row>
      <xdr:rowOff>22860</xdr:rowOff>
    </xdr:from>
    <xdr:to>
      <xdr:col>34</xdr:col>
      <xdr:colOff>175260</xdr:colOff>
      <xdr:row>13</xdr:row>
      <xdr:rowOff>259080</xdr:rowOff>
    </xdr:to>
    <xdr:cxnSp macro="">
      <xdr:nvCxnSpPr>
        <xdr:cNvPr id="248837" name="رابط كسهم مستقيم 5">
          <a:extLst>
            <a:ext uri="{FF2B5EF4-FFF2-40B4-BE49-F238E27FC236}">
              <a16:creationId xmlns:a16="http://schemas.microsoft.com/office/drawing/2014/main" id="{00000000-0008-0000-1700-000005CC0300}"/>
            </a:ext>
          </a:extLst>
        </xdr:cNvPr>
        <xdr:cNvCxnSpPr>
          <a:cxnSpLocks noChangeShapeType="1"/>
        </xdr:cNvCxnSpPr>
      </xdr:nvCxnSpPr>
      <xdr:spPr bwMode="auto">
        <a:xfrm>
          <a:off x="140230860" y="4236720"/>
          <a:ext cx="1988820" cy="52578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31</xdr:col>
      <xdr:colOff>160020</xdr:colOff>
      <xdr:row>10</xdr:row>
      <xdr:rowOff>76200</xdr:rowOff>
    </xdr:from>
    <xdr:to>
      <xdr:col>33</xdr:col>
      <xdr:colOff>563880</xdr:colOff>
      <xdr:row>11</xdr:row>
      <xdr:rowOff>60960</xdr:rowOff>
    </xdr:to>
    <xdr:cxnSp macro="">
      <xdr:nvCxnSpPr>
        <xdr:cNvPr id="248838" name="رابط كسهم مستقيم 7">
          <a:extLst>
            <a:ext uri="{FF2B5EF4-FFF2-40B4-BE49-F238E27FC236}">
              <a16:creationId xmlns:a16="http://schemas.microsoft.com/office/drawing/2014/main" id="{00000000-0008-0000-1700-000006CC0300}"/>
            </a:ext>
          </a:extLst>
        </xdr:cNvPr>
        <xdr:cNvCxnSpPr>
          <a:cxnSpLocks noChangeShapeType="1"/>
        </xdr:cNvCxnSpPr>
      </xdr:nvCxnSpPr>
      <xdr:spPr bwMode="auto">
        <a:xfrm flipV="1">
          <a:off x="140474700" y="3604260"/>
          <a:ext cx="1668780" cy="27432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31</xdr:col>
      <xdr:colOff>106680</xdr:colOff>
      <xdr:row>11</xdr:row>
      <xdr:rowOff>228600</xdr:rowOff>
    </xdr:from>
    <xdr:to>
      <xdr:col>33</xdr:col>
      <xdr:colOff>15240</xdr:colOff>
      <xdr:row>11</xdr:row>
      <xdr:rowOff>259080</xdr:rowOff>
    </xdr:to>
    <xdr:cxnSp macro="">
      <xdr:nvCxnSpPr>
        <xdr:cNvPr id="248839" name="رابط كسهم مستقيم 9">
          <a:extLst>
            <a:ext uri="{FF2B5EF4-FFF2-40B4-BE49-F238E27FC236}">
              <a16:creationId xmlns:a16="http://schemas.microsoft.com/office/drawing/2014/main" id="{00000000-0008-0000-1700-000007CC0300}"/>
            </a:ext>
          </a:extLst>
        </xdr:cNvPr>
        <xdr:cNvCxnSpPr>
          <a:cxnSpLocks noChangeShapeType="1"/>
        </xdr:cNvCxnSpPr>
      </xdr:nvCxnSpPr>
      <xdr:spPr bwMode="auto">
        <a:xfrm>
          <a:off x="141023340" y="4046220"/>
          <a:ext cx="1173480" cy="3048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mc:AlternateContent xmlns:mc="http://schemas.openxmlformats.org/markup-compatibility/2006">
    <mc:Choice xmlns:a14="http://schemas.microsoft.com/office/drawing/2010/main" Requires="a14">
      <xdr:twoCellAnchor editAs="oneCell">
        <xdr:from>
          <xdr:col>27</xdr:col>
          <xdr:colOff>171450</xdr:colOff>
          <xdr:row>2</xdr:row>
          <xdr:rowOff>219075</xdr:rowOff>
        </xdr:from>
        <xdr:to>
          <xdr:col>31</xdr:col>
          <xdr:colOff>609600</xdr:colOff>
          <xdr:row>5</xdr:row>
          <xdr:rowOff>0</xdr:rowOff>
        </xdr:to>
        <xdr:sp macro="" textlink="">
          <xdr:nvSpPr>
            <xdr:cNvPr id="88065" name="CommandButton2" hidden="1">
              <a:extLst>
                <a:ext uri="{63B3BB69-23CF-44E3-9099-C40C66FF867C}">
                  <a14:compatExt spid="_x0000_s88065"/>
                </a:ext>
                <a:ext uri="{FF2B5EF4-FFF2-40B4-BE49-F238E27FC236}">
                  <a16:creationId xmlns:a16="http://schemas.microsoft.com/office/drawing/2014/main" id="{00000000-0008-0000-1700-0000015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133350</xdr:colOff>
          <xdr:row>0</xdr:row>
          <xdr:rowOff>285750</xdr:rowOff>
        </xdr:from>
        <xdr:to>
          <xdr:col>31</xdr:col>
          <xdr:colOff>590550</xdr:colOff>
          <xdr:row>2</xdr:row>
          <xdr:rowOff>104775</xdr:rowOff>
        </xdr:to>
        <xdr:sp macro="" textlink="">
          <xdr:nvSpPr>
            <xdr:cNvPr id="88066" name="CommandButton1" hidden="1">
              <a:extLst>
                <a:ext uri="{63B3BB69-23CF-44E3-9099-C40C66FF867C}">
                  <a14:compatExt spid="_x0000_s88066"/>
                </a:ext>
                <a:ext uri="{FF2B5EF4-FFF2-40B4-BE49-F238E27FC236}">
                  <a16:creationId xmlns:a16="http://schemas.microsoft.com/office/drawing/2014/main" id="{00000000-0008-0000-1700-0000025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133350</xdr:colOff>
          <xdr:row>6</xdr:row>
          <xdr:rowOff>209550</xdr:rowOff>
        </xdr:from>
        <xdr:to>
          <xdr:col>31</xdr:col>
          <xdr:colOff>161925</xdr:colOff>
          <xdr:row>8</xdr:row>
          <xdr:rowOff>190500</xdr:rowOff>
        </xdr:to>
        <xdr:sp macro="" textlink="">
          <xdr:nvSpPr>
            <xdr:cNvPr id="88067" name="CommandButton3" hidden="1">
              <a:extLst>
                <a:ext uri="{63B3BB69-23CF-44E3-9099-C40C66FF867C}">
                  <a14:compatExt spid="_x0000_s88067"/>
                </a:ext>
                <a:ext uri="{FF2B5EF4-FFF2-40B4-BE49-F238E27FC236}">
                  <a16:creationId xmlns:a16="http://schemas.microsoft.com/office/drawing/2014/main" id="{00000000-0008-0000-1700-0000035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190500</xdr:colOff>
          <xdr:row>5</xdr:row>
          <xdr:rowOff>57150</xdr:rowOff>
        </xdr:from>
        <xdr:to>
          <xdr:col>31</xdr:col>
          <xdr:colOff>238125</xdr:colOff>
          <xdr:row>6</xdr:row>
          <xdr:rowOff>142875</xdr:rowOff>
        </xdr:to>
        <xdr:sp macro="" textlink="">
          <xdr:nvSpPr>
            <xdr:cNvPr id="88068" name="CommandButton4" hidden="1">
              <a:extLst>
                <a:ext uri="{63B3BB69-23CF-44E3-9099-C40C66FF867C}">
                  <a14:compatExt spid="_x0000_s88068"/>
                </a:ext>
                <a:ext uri="{FF2B5EF4-FFF2-40B4-BE49-F238E27FC236}">
                  <a16:creationId xmlns:a16="http://schemas.microsoft.com/office/drawing/2014/main" id="{00000000-0008-0000-1700-0000045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209550</xdr:colOff>
          <xdr:row>9</xdr:row>
          <xdr:rowOff>57150</xdr:rowOff>
        </xdr:from>
        <xdr:to>
          <xdr:col>30</xdr:col>
          <xdr:colOff>619125</xdr:colOff>
          <xdr:row>10</xdr:row>
          <xdr:rowOff>142875</xdr:rowOff>
        </xdr:to>
        <xdr:sp macro="" textlink="">
          <xdr:nvSpPr>
            <xdr:cNvPr id="88069" name="CommandButton5" hidden="1">
              <a:extLst>
                <a:ext uri="{63B3BB69-23CF-44E3-9099-C40C66FF867C}">
                  <a14:compatExt spid="_x0000_s88069"/>
                </a:ext>
                <a:ext uri="{FF2B5EF4-FFF2-40B4-BE49-F238E27FC236}">
                  <a16:creationId xmlns:a16="http://schemas.microsoft.com/office/drawing/2014/main" id="{00000000-0008-0000-1700-0000055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228600</xdr:colOff>
          <xdr:row>11</xdr:row>
          <xdr:rowOff>57150</xdr:rowOff>
        </xdr:from>
        <xdr:to>
          <xdr:col>31</xdr:col>
          <xdr:colOff>9525</xdr:colOff>
          <xdr:row>12</xdr:row>
          <xdr:rowOff>114300</xdr:rowOff>
        </xdr:to>
        <xdr:sp macro="" textlink="">
          <xdr:nvSpPr>
            <xdr:cNvPr id="88070" name="CommandButton6" hidden="1">
              <a:extLst>
                <a:ext uri="{63B3BB69-23CF-44E3-9099-C40C66FF867C}">
                  <a14:compatExt spid="_x0000_s88070"/>
                </a:ext>
                <a:ext uri="{FF2B5EF4-FFF2-40B4-BE49-F238E27FC236}">
                  <a16:creationId xmlns:a16="http://schemas.microsoft.com/office/drawing/2014/main" id="{00000000-0008-0000-1700-0000065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209550</xdr:colOff>
          <xdr:row>13</xdr:row>
          <xdr:rowOff>0</xdr:rowOff>
        </xdr:from>
        <xdr:to>
          <xdr:col>30</xdr:col>
          <xdr:colOff>600075</xdr:colOff>
          <xdr:row>14</xdr:row>
          <xdr:rowOff>161925</xdr:rowOff>
        </xdr:to>
        <xdr:sp macro="" textlink="">
          <xdr:nvSpPr>
            <xdr:cNvPr id="88071" name="CommandButton7" hidden="1">
              <a:extLst>
                <a:ext uri="{63B3BB69-23CF-44E3-9099-C40C66FF867C}">
                  <a14:compatExt spid="_x0000_s88071"/>
                </a:ext>
                <a:ext uri="{FF2B5EF4-FFF2-40B4-BE49-F238E27FC236}">
                  <a16:creationId xmlns:a16="http://schemas.microsoft.com/office/drawing/2014/main" id="{00000000-0008-0000-1700-0000075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xdr:twoCellAnchor editAs="oneCell">
    <xdr:from>
      <xdr:col>3</xdr:col>
      <xdr:colOff>320040</xdr:colOff>
      <xdr:row>1</xdr:row>
      <xdr:rowOff>30480</xdr:rowOff>
    </xdr:from>
    <xdr:to>
      <xdr:col>4</xdr:col>
      <xdr:colOff>99060</xdr:colOff>
      <xdr:row>4</xdr:row>
      <xdr:rowOff>30480</xdr:rowOff>
    </xdr:to>
    <xdr:pic>
      <xdr:nvPicPr>
        <xdr:cNvPr id="73386" name="Picture 1" descr="النسر">
          <a:extLst>
            <a:ext uri="{FF2B5EF4-FFF2-40B4-BE49-F238E27FC236}">
              <a16:creationId xmlns:a16="http://schemas.microsoft.com/office/drawing/2014/main" id="{00000000-0008-0000-1800-0000AA1E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9951420" y="198120"/>
          <a:ext cx="411480" cy="502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220980</xdr:colOff>
      <xdr:row>1</xdr:row>
      <xdr:rowOff>68580</xdr:rowOff>
    </xdr:from>
    <xdr:to>
      <xdr:col>15</xdr:col>
      <xdr:colOff>106680</xdr:colOff>
      <xdr:row>3</xdr:row>
      <xdr:rowOff>0</xdr:rowOff>
    </xdr:to>
    <xdr:pic>
      <xdr:nvPicPr>
        <xdr:cNvPr id="249860" name="Picture 1" descr="النسر">
          <a:extLst>
            <a:ext uri="{FF2B5EF4-FFF2-40B4-BE49-F238E27FC236}">
              <a16:creationId xmlns:a16="http://schemas.microsoft.com/office/drawing/2014/main" id="{00000000-0008-0000-1900-000004D0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0312120" y="449580"/>
          <a:ext cx="670560"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83820</xdr:colOff>
      <xdr:row>12</xdr:row>
      <xdr:rowOff>22860</xdr:rowOff>
    </xdr:from>
    <xdr:to>
      <xdr:col>34</xdr:col>
      <xdr:colOff>175260</xdr:colOff>
      <xdr:row>13</xdr:row>
      <xdr:rowOff>259080</xdr:rowOff>
    </xdr:to>
    <xdr:cxnSp macro="">
      <xdr:nvCxnSpPr>
        <xdr:cNvPr id="249861" name="رابط كسهم مستقيم 5">
          <a:extLst>
            <a:ext uri="{FF2B5EF4-FFF2-40B4-BE49-F238E27FC236}">
              <a16:creationId xmlns:a16="http://schemas.microsoft.com/office/drawing/2014/main" id="{00000000-0008-0000-1900-000005D00300}"/>
            </a:ext>
          </a:extLst>
        </xdr:cNvPr>
        <xdr:cNvCxnSpPr>
          <a:cxnSpLocks noChangeShapeType="1"/>
        </xdr:cNvCxnSpPr>
      </xdr:nvCxnSpPr>
      <xdr:spPr bwMode="auto">
        <a:xfrm>
          <a:off x="140230860" y="4236720"/>
          <a:ext cx="1988820" cy="52578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31</xdr:col>
      <xdr:colOff>160020</xdr:colOff>
      <xdr:row>10</xdr:row>
      <xdr:rowOff>76200</xdr:rowOff>
    </xdr:from>
    <xdr:to>
      <xdr:col>33</xdr:col>
      <xdr:colOff>563880</xdr:colOff>
      <xdr:row>11</xdr:row>
      <xdr:rowOff>60960</xdr:rowOff>
    </xdr:to>
    <xdr:cxnSp macro="">
      <xdr:nvCxnSpPr>
        <xdr:cNvPr id="249862" name="رابط كسهم مستقيم 7">
          <a:extLst>
            <a:ext uri="{FF2B5EF4-FFF2-40B4-BE49-F238E27FC236}">
              <a16:creationId xmlns:a16="http://schemas.microsoft.com/office/drawing/2014/main" id="{00000000-0008-0000-1900-000006D00300}"/>
            </a:ext>
          </a:extLst>
        </xdr:cNvPr>
        <xdr:cNvCxnSpPr>
          <a:cxnSpLocks noChangeShapeType="1"/>
        </xdr:cNvCxnSpPr>
      </xdr:nvCxnSpPr>
      <xdr:spPr bwMode="auto">
        <a:xfrm flipV="1">
          <a:off x="140474700" y="3604260"/>
          <a:ext cx="1668780" cy="27432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xdr:twoCellAnchor>
    <xdr:from>
      <xdr:col>31</xdr:col>
      <xdr:colOff>106680</xdr:colOff>
      <xdr:row>11</xdr:row>
      <xdr:rowOff>228600</xdr:rowOff>
    </xdr:from>
    <xdr:to>
      <xdr:col>33</xdr:col>
      <xdr:colOff>15240</xdr:colOff>
      <xdr:row>11</xdr:row>
      <xdr:rowOff>259080</xdr:rowOff>
    </xdr:to>
    <xdr:cxnSp macro="">
      <xdr:nvCxnSpPr>
        <xdr:cNvPr id="249863" name="رابط كسهم مستقيم 9">
          <a:extLst>
            <a:ext uri="{FF2B5EF4-FFF2-40B4-BE49-F238E27FC236}">
              <a16:creationId xmlns:a16="http://schemas.microsoft.com/office/drawing/2014/main" id="{00000000-0008-0000-1900-000007D00300}"/>
            </a:ext>
          </a:extLst>
        </xdr:cNvPr>
        <xdr:cNvCxnSpPr>
          <a:cxnSpLocks noChangeShapeType="1"/>
        </xdr:cNvCxnSpPr>
      </xdr:nvCxnSpPr>
      <xdr:spPr bwMode="auto">
        <a:xfrm>
          <a:off x="141023340" y="4046220"/>
          <a:ext cx="1173480" cy="30480"/>
        </a:xfrm>
        <a:prstGeom prst="straightConnector1">
          <a:avLst/>
        </a:prstGeom>
        <a:noFill/>
        <a:ln w="9525" algn="ctr">
          <a:solidFill>
            <a:srgbClr val="000000"/>
          </a:solidFill>
          <a:round/>
          <a:headEnd/>
          <a:tailEnd type="arrow" w="med" len="med"/>
        </a:ln>
        <a:effectLst>
          <a:prstShdw prst="shdw17" dist="17961" dir="13500000">
            <a:srgbClr val="000000"/>
          </a:prstShdw>
        </a:effectLst>
        <a:extLst>
          <a:ext uri="{909E8E84-426E-40DD-AFC4-6F175D3DCCD1}">
            <a14:hiddenFill xmlns:a14="http://schemas.microsoft.com/office/drawing/2010/main">
              <a:noFill/>
            </a14:hiddenFill>
          </a:ext>
        </a:extLst>
      </xdr:spPr>
    </xdr:cxnSp>
    <xdr:clientData/>
  </xdr:twoCellAnchor>
  <mc:AlternateContent xmlns:mc="http://schemas.openxmlformats.org/markup-compatibility/2006">
    <mc:Choice xmlns:a14="http://schemas.microsoft.com/office/drawing/2010/main" Requires="a14">
      <xdr:twoCellAnchor editAs="oneCell">
        <xdr:from>
          <xdr:col>27</xdr:col>
          <xdr:colOff>171450</xdr:colOff>
          <xdr:row>2</xdr:row>
          <xdr:rowOff>219075</xdr:rowOff>
        </xdr:from>
        <xdr:to>
          <xdr:col>31</xdr:col>
          <xdr:colOff>609600</xdr:colOff>
          <xdr:row>5</xdr:row>
          <xdr:rowOff>0</xdr:rowOff>
        </xdr:to>
        <xdr:sp macro="" textlink="">
          <xdr:nvSpPr>
            <xdr:cNvPr id="89089" name="CommandButton2" hidden="1">
              <a:extLst>
                <a:ext uri="{63B3BB69-23CF-44E3-9099-C40C66FF867C}">
                  <a14:compatExt spid="_x0000_s89089"/>
                </a:ext>
                <a:ext uri="{FF2B5EF4-FFF2-40B4-BE49-F238E27FC236}">
                  <a16:creationId xmlns:a16="http://schemas.microsoft.com/office/drawing/2014/main" id="{00000000-0008-0000-1900-000001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133350</xdr:colOff>
          <xdr:row>0</xdr:row>
          <xdr:rowOff>285750</xdr:rowOff>
        </xdr:from>
        <xdr:to>
          <xdr:col>31</xdr:col>
          <xdr:colOff>590550</xdr:colOff>
          <xdr:row>2</xdr:row>
          <xdr:rowOff>104775</xdr:rowOff>
        </xdr:to>
        <xdr:sp macro="" textlink="">
          <xdr:nvSpPr>
            <xdr:cNvPr id="89090" name="CommandButton1" hidden="1">
              <a:extLst>
                <a:ext uri="{63B3BB69-23CF-44E3-9099-C40C66FF867C}">
                  <a14:compatExt spid="_x0000_s89090"/>
                </a:ext>
                <a:ext uri="{FF2B5EF4-FFF2-40B4-BE49-F238E27FC236}">
                  <a16:creationId xmlns:a16="http://schemas.microsoft.com/office/drawing/2014/main" id="{00000000-0008-0000-1900-000002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133350</xdr:colOff>
          <xdr:row>6</xdr:row>
          <xdr:rowOff>209550</xdr:rowOff>
        </xdr:from>
        <xdr:to>
          <xdr:col>31</xdr:col>
          <xdr:colOff>161925</xdr:colOff>
          <xdr:row>8</xdr:row>
          <xdr:rowOff>190500</xdr:rowOff>
        </xdr:to>
        <xdr:sp macro="" textlink="">
          <xdr:nvSpPr>
            <xdr:cNvPr id="89091" name="CommandButton3" hidden="1">
              <a:extLst>
                <a:ext uri="{63B3BB69-23CF-44E3-9099-C40C66FF867C}">
                  <a14:compatExt spid="_x0000_s89091"/>
                </a:ext>
                <a:ext uri="{FF2B5EF4-FFF2-40B4-BE49-F238E27FC236}">
                  <a16:creationId xmlns:a16="http://schemas.microsoft.com/office/drawing/2014/main" id="{00000000-0008-0000-1900-000003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190500</xdr:colOff>
          <xdr:row>5</xdr:row>
          <xdr:rowOff>57150</xdr:rowOff>
        </xdr:from>
        <xdr:to>
          <xdr:col>31</xdr:col>
          <xdr:colOff>238125</xdr:colOff>
          <xdr:row>6</xdr:row>
          <xdr:rowOff>142875</xdr:rowOff>
        </xdr:to>
        <xdr:sp macro="" textlink="">
          <xdr:nvSpPr>
            <xdr:cNvPr id="89092" name="CommandButton4" hidden="1">
              <a:extLst>
                <a:ext uri="{63B3BB69-23CF-44E3-9099-C40C66FF867C}">
                  <a14:compatExt spid="_x0000_s89092"/>
                </a:ext>
                <a:ext uri="{FF2B5EF4-FFF2-40B4-BE49-F238E27FC236}">
                  <a16:creationId xmlns:a16="http://schemas.microsoft.com/office/drawing/2014/main" id="{00000000-0008-0000-1900-000004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209550</xdr:colOff>
          <xdr:row>9</xdr:row>
          <xdr:rowOff>57150</xdr:rowOff>
        </xdr:from>
        <xdr:to>
          <xdr:col>30</xdr:col>
          <xdr:colOff>619125</xdr:colOff>
          <xdr:row>10</xdr:row>
          <xdr:rowOff>142875</xdr:rowOff>
        </xdr:to>
        <xdr:sp macro="" textlink="">
          <xdr:nvSpPr>
            <xdr:cNvPr id="89093" name="CommandButton5" hidden="1">
              <a:extLst>
                <a:ext uri="{63B3BB69-23CF-44E3-9099-C40C66FF867C}">
                  <a14:compatExt spid="_x0000_s89093"/>
                </a:ext>
                <a:ext uri="{FF2B5EF4-FFF2-40B4-BE49-F238E27FC236}">
                  <a16:creationId xmlns:a16="http://schemas.microsoft.com/office/drawing/2014/main" id="{00000000-0008-0000-1900-000005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228600</xdr:colOff>
          <xdr:row>11</xdr:row>
          <xdr:rowOff>57150</xdr:rowOff>
        </xdr:from>
        <xdr:to>
          <xdr:col>31</xdr:col>
          <xdr:colOff>9525</xdr:colOff>
          <xdr:row>12</xdr:row>
          <xdr:rowOff>114300</xdr:rowOff>
        </xdr:to>
        <xdr:sp macro="" textlink="">
          <xdr:nvSpPr>
            <xdr:cNvPr id="89094" name="CommandButton6" hidden="1">
              <a:extLst>
                <a:ext uri="{63B3BB69-23CF-44E3-9099-C40C66FF867C}">
                  <a14:compatExt spid="_x0000_s89094"/>
                </a:ext>
                <a:ext uri="{FF2B5EF4-FFF2-40B4-BE49-F238E27FC236}">
                  <a16:creationId xmlns:a16="http://schemas.microsoft.com/office/drawing/2014/main" id="{00000000-0008-0000-1900-000006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209550</xdr:colOff>
          <xdr:row>13</xdr:row>
          <xdr:rowOff>0</xdr:rowOff>
        </xdr:from>
        <xdr:to>
          <xdr:col>30</xdr:col>
          <xdr:colOff>600075</xdr:colOff>
          <xdr:row>14</xdr:row>
          <xdr:rowOff>161925</xdr:rowOff>
        </xdr:to>
        <xdr:sp macro="" textlink="">
          <xdr:nvSpPr>
            <xdr:cNvPr id="89095" name="CommandButton7" hidden="1">
              <a:extLst>
                <a:ext uri="{63B3BB69-23CF-44E3-9099-C40C66FF867C}">
                  <a14:compatExt spid="_x0000_s89095"/>
                </a:ext>
                <a:ext uri="{FF2B5EF4-FFF2-40B4-BE49-F238E27FC236}">
                  <a16:creationId xmlns:a16="http://schemas.microsoft.com/office/drawing/2014/main" id="{00000000-0008-0000-1900-000007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twoCellAnchor editAs="oneCell">
    <xdr:from>
      <xdr:col>4</xdr:col>
      <xdr:colOff>579120</xdr:colOff>
      <xdr:row>42</xdr:row>
      <xdr:rowOff>38100</xdr:rowOff>
    </xdr:from>
    <xdr:to>
      <xdr:col>4</xdr:col>
      <xdr:colOff>990600</xdr:colOff>
      <xdr:row>45</xdr:row>
      <xdr:rowOff>83820</xdr:rowOff>
    </xdr:to>
    <xdr:pic>
      <xdr:nvPicPr>
        <xdr:cNvPr id="242182" name="Picture 1" descr="النسر">
          <a:extLst>
            <a:ext uri="{FF2B5EF4-FFF2-40B4-BE49-F238E27FC236}">
              <a16:creationId xmlns:a16="http://schemas.microsoft.com/office/drawing/2014/main" id="{00000000-0008-0000-1A00-000006B2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0736280" y="8412480"/>
          <a:ext cx="41148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352425</xdr:colOff>
      <xdr:row>42</xdr:row>
      <xdr:rowOff>92075</xdr:rowOff>
    </xdr:from>
    <xdr:to>
      <xdr:col>4</xdr:col>
      <xdr:colOff>1233696</xdr:colOff>
      <xdr:row>46</xdr:row>
      <xdr:rowOff>36</xdr:rowOff>
    </xdr:to>
    <xdr:sp macro="" textlink="">
      <xdr:nvSpPr>
        <xdr:cNvPr id="26626" name="WordArt 2">
          <a:extLst>
            <a:ext uri="{FF2B5EF4-FFF2-40B4-BE49-F238E27FC236}">
              <a16:creationId xmlns:a16="http://schemas.microsoft.com/office/drawing/2014/main" id="{00000000-0008-0000-1A00-000002680000}"/>
            </a:ext>
          </a:extLst>
        </xdr:cNvPr>
        <xdr:cNvSpPr>
          <a:spLocks noChangeArrowheads="1" noChangeShapeType="1" noTextEdit="1"/>
        </xdr:cNvSpPr>
      </xdr:nvSpPr>
      <xdr:spPr bwMode="auto">
        <a:xfrm>
          <a:off x="154714575" y="8486775"/>
          <a:ext cx="838200" cy="561975"/>
        </a:xfrm>
        <a:prstGeom prst="rect">
          <a:avLst/>
        </a:prstGeom>
      </xdr:spPr>
      <xdr:txBody>
        <a:bodyPr wrap="none" fromWordArt="1">
          <a:prstTxWarp prst="textArchDown">
            <a:avLst>
              <a:gd name="adj" fmla="val 84196"/>
            </a:avLst>
          </a:prstTxWarp>
        </a:bodyPr>
        <a:lstStyle/>
        <a:p>
          <a:pPr algn="ctr" rtl="1"/>
          <a:r>
            <a:rPr lang="ar-SA" sz="2000" kern="10" spc="0">
              <a:ln w="9525">
                <a:solidFill>
                  <a:srgbClr val="000000"/>
                </a:solidFill>
                <a:round/>
                <a:headEnd/>
                <a:tailEnd/>
              </a:ln>
              <a:solidFill>
                <a:srgbClr val="000000"/>
              </a:solidFill>
              <a:effectLst/>
              <a:latin typeface="Arial Black"/>
            </a:rPr>
            <a:t>السلطة الوطنية الفلسطينية</a:t>
          </a:r>
        </a:p>
      </xdr:txBody>
    </xdr:sp>
    <xdr:clientData/>
  </xdr:twoCellAnchor>
  <xdr:twoCellAnchor editAs="oneCell">
    <xdr:from>
      <xdr:col>4</xdr:col>
      <xdr:colOff>601980</xdr:colOff>
      <xdr:row>2</xdr:row>
      <xdr:rowOff>0</xdr:rowOff>
    </xdr:from>
    <xdr:to>
      <xdr:col>4</xdr:col>
      <xdr:colOff>1013460</xdr:colOff>
      <xdr:row>5</xdr:row>
      <xdr:rowOff>7620</xdr:rowOff>
    </xdr:to>
    <xdr:pic>
      <xdr:nvPicPr>
        <xdr:cNvPr id="242184" name="Picture 3" descr="النسر">
          <a:extLst>
            <a:ext uri="{FF2B5EF4-FFF2-40B4-BE49-F238E27FC236}">
              <a16:creationId xmlns:a16="http://schemas.microsoft.com/office/drawing/2014/main" id="{00000000-0008-0000-1A00-000008B203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0713420" y="327660"/>
          <a:ext cx="411480" cy="502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352425</xdr:colOff>
      <xdr:row>2</xdr:row>
      <xdr:rowOff>76200</xdr:rowOff>
    </xdr:from>
    <xdr:to>
      <xdr:col>4</xdr:col>
      <xdr:colOff>1233278</xdr:colOff>
      <xdr:row>5</xdr:row>
      <xdr:rowOff>142920</xdr:rowOff>
    </xdr:to>
    <xdr:sp macro="" textlink="">
      <xdr:nvSpPr>
        <xdr:cNvPr id="26628" name="WordArt 4">
          <a:extLst>
            <a:ext uri="{FF2B5EF4-FFF2-40B4-BE49-F238E27FC236}">
              <a16:creationId xmlns:a16="http://schemas.microsoft.com/office/drawing/2014/main" id="{00000000-0008-0000-1A00-000004680000}"/>
            </a:ext>
          </a:extLst>
        </xdr:cNvPr>
        <xdr:cNvSpPr>
          <a:spLocks noChangeArrowheads="1" noChangeShapeType="1" noTextEdit="1"/>
        </xdr:cNvSpPr>
      </xdr:nvSpPr>
      <xdr:spPr bwMode="auto">
        <a:xfrm>
          <a:off x="154724100" y="400050"/>
          <a:ext cx="838200" cy="561975"/>
        </a:xfrm>
        <a:prstGeom prst="rect">
          <a:avLst/>
        </a:prstGeom>
      </xdr:spPr>
      <xdr:txBody>
        <a:bodyPr wrap="none" fromWordArt="1">
          <a:prstTxWarp prst="textArchDown">
            <a:avLst>
              <a:gd name="adj" fmla="val 84196"/>
            </a:avLst>
          </a:prstTxWarp>
        </a:bodyPr>
        <a:lstStyle/>
        <a:p>
          <a:pPr algn="ctr" rtl="1"/>
          <a:r>
            <a:rPr lang="ar-SA" sz="2000" kern="10" spc="0">
              <a:ln w="9525">
                <a:solidFill>
                  <a:srgbClr val="000000"/>
                </a:solidFill>
                <a:round/>
                <a:headEnd/>
                <a:tailEnd/>
              </a:ln>
              <a:solidFill>
                <a:srgbClr val="000000"/>
              </a:solidFill>
              <a:effectLst/>
              <a:latin typeface="Arial Black"/>
            </a:rPr>
            <a:t>السلطة الوطنية الفلسطينية</a:t>
          </a:r>
        </a:p>
      </xdr:txBody>
    </xdr:sp>
    <xdr:clientData/>
  </xdr:twoCellAnchor>
  <xdr:twoCellAnchor editAs="oneCell">
    <xdr:from>
      <xdr:col>4</xdr:col>
      <xdr:colOff>617220</xdr:colOff>
      <xdr:row>19</xdr:row>
      <xdr:rowOff>15240</xdr:rowOff>
    </xdr:from>
    <xdr:to>
      <xdr:col>4</xdr:col>
      <xdr:colOff>1028700</xdr:colOff>
      <xdr:row>22</xdr:row>
      <xdr:rowOff>30480</xdr:rowOff>
    </xdr:to>
    <xdr:pic>
      <xdr:nvPicPr>
        <xdr:cNvPr id="242186" name="Picture 5" descr="النسر">
          <a:extLst>
            <a:ext uri="{FF2B5EF4-FFF2-40B4-BE49-F238E27FC236}">
              <a16:creationId xmlns:a16="http://schemas.microsoft.com/office/drawing/2014/main" id="{00000000-0008-0000-1A00-00000AB203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0698180" y="3870960"/>
          <a:ext cx="41148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352425</xdr:colOff>
      <xdr:row>19</xdr:row>
      <xdr:rowOff>76200</xdr:rowOff>
    </xdr:from>
    <xdr:to>
      <xdr:col>4</xdr:col>
      <xdr:colOff>1233278</xdr:colOff>
      <xdr:row>22</xdr:row>
      <xdr:rowOff>154519</xdr:rowOff>
    </xdr:to>
    <xdr:sp macro="" textlink="">
      <xdr:nvSpPr>
        <xdr:cNvPr id="26630" name="WordArt 6">
          <a:extLst>
            <a:ext uri="{FF2B5EF4-FFF2-40B4-BE49-F238E27FC236}">
              <a16:creationId xmlns:a16="http://schemas.microsoft.com/office/drawing/2014/main" id="{00000000-0008-0000-1A00-000006680000}"/>
            </a:ext>
          </a:extLst>
        </xdr:cNvPr>
        <xdr:cNvSpPr>
          <a:spLocks noChangeArrowheads="1" noChangeShapeType="1" noTextEdit="1"/>
        </xdr:cNvSpPr>
      </xdr:nvSpPr>
      <xdr:spPr bwMode="auto">
        <a:xfrm>
          <a:off x="154724100" y="3924300"/>
          <a:ext cx="838200" cy="561975"/>
        </a:xfrm>
        <a:prstGeom prst="rect">
          <a:avLst/>
        </a:prstGeom>
      </xdr:spPr>
      <xdr:txBody>
        <a:bodyPr wrap="none" fromWordArt="1">
          <a:prstTxWarp prst="textArchDown">
            <a:avLst>
              <a:gd name="adj" fmla="val 84196"/>
            </a:avLst>
          </a:prstTxWarp>
        </a:bodyPr>
        <a:lstStyle/>
        <a:p>
          <a:pPr algn="ctr" rtl="1"/>
          <a:r>
            <a:rPr lang="ar-SA" sz="2000" kern="10" spc="0">
              <a:ln w="9525">
                <a:solidFill>
                  <a:srgbClr val="000000"/>
                </a:solidFill>
                <a:round/>
                <a:headEnd/>
                <a:tailEnd/>
              </a:ln>
              <a:solidFill>
                <a:srgbClr val="000000"/>
              </a:solidFill>
              <a:effectLst/>
              <a:latin typeface="Arial Black"/>
            </a:rPr>
            <a:t>السلطة الوطنية الفلسطينية</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6</xdr:col>
      <xdr:colOff>220980</xdr:colOff>
      <xdr:row>1</xdr:row>
      <xdr:rowOff>22860</xdr:rowOff>
    </xdr:from>
    <xdr:to>
      <xdr:col>7</xdr:col>
      <xdr:colOff>213360</xdr:colOff>
      <xdr:row>3</xdr:row>
      <xdr:rowOff>144780</xdr:rowOff>
    </xdr:to>
    <xdr:pic>
      <xdr:nvPicPr>
        <xdr:cNvPr id="228609" name="Picture 1" descr="nsar">
          <a:extLst>
            <a:ext uri="{FF2B5EF4-FFF2-40B4-BE49-F238E27FC236}">
              <a16:creationId xmlns:a16="http://schemas.microsoft.com/office/drawing/2014/main" id="{00000000-0008-0000-1B00-0000017D0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909260" y="243840"/>
          <a:ext cx="64770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243840</xdr:colOff>
      <xdr:row>1</xdr:row>
      <xdr:rowOff>68580</xdr:rowOff>
    </xdr:from>
    <xdr:to>
      <xdr:col>3</xdr:col>
      <xdr:colOff>655320</xdr:colOff>
      <xdr:row>2</xdr:row>
      <xdr:rowOff>259080</xdr:rowOff>
    </xdr:to>
    <xdr:pic>
      <xdr:nvPicPr>
        <xdr:cNvPr id="229633" name="Picture 2" descr="النسر">
          <a:extLst>
            <a:ext uri="{FF2B5EF4-FFF2-40B4-BE49-F238E27FC236}">
              <a16:creationId xmlns:a16="http://schemas.microsoft.com/office/drawing/2014/main" id="{00000000-0008-0000-1C00-00000181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968440" y="373380"/>
          <a:ext cx="41148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absoluteAnchor>
    <xdr:pos x="0" y="0"/>
    <xdr:ext cx="8656320" cy="558546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xdr:wsDr xmlns:xdr="http://schemas.openxmlformats.org/drawingml/2006/spreadsheetDrawing" xmlns:a="http://schemas.openxmlformats.org/drawingml/2006/main">
  <xdr:twoCellAnchor editAs="oneCell">
    <xdr:from>
      <xdr:col>5</xdr:col>
      <xdr:colOff>259080</xdr:colOff>
      <xdr:row>1</xdr:row>
      <xdr:rowOff>22860</xdr:rowOff>
    </xdr:from>
    <xdr:to>
      <xdr:col>6</xdr:col>
      <xdr:colOff>495300</xdr:colOff>
      <xdr:row>3</xdr:row>
      <xdr:rowOff>144780</xdr:rowOff>
    </xdr:to>
    <xdr:pic>
      <xdr:nvPicPr>
        <xdr:cNvPr id="230657" name="Picture 1" descr="nsar">
          <a:extLst>
            <a:ext uri="{FF2B5EF4-FFF2-40B4-BE49-F238E27FC236}">
              <a16:creationId xmlns:a16="http://schemas.microsoft.com/office/drawing/2014/main" id="{00000000-0008-0000-1E00-000001850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3245820" y="243840"/>
          <a:ext cx="63246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1219200</xdr:colOff>
      <xdr:row>0</xdr:row>
      <xdr:rowOff>45720</xdr:rowOff>
    </xdr:from>
    <xdr:to>
      <xdr:col>1</xdr:col>
      <xdr:colOff>1630680</xdr:colOff>
      <xdr:row>1</xdr:row>
      <xdr:rowOff>320040</xdr:rowOff>
    </xdr:to>
    <xdr:pic>
      <xdr:nvPicPr>
        <xdr:cNvPr id="231681" name="Picture 1" descr="النسر">
          <a:extLst>
            <a:ext uri="{FF2B5EF4-FFF2-40B4-BE49-F238E27FC236}">
              <a16:creationId xmlns:a16="http://schemas.microsoft.com/office/drawing/2014/main" id="{00000000-0008-0000-1F00-00000189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2847020" y="45720"/>
          <a:ext cx="41148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579120</xdr:colOff>
      <xdr:row>59</xdr:row>
      <xdr:rowOff>38100</xdr:rowOff>
    </xdr:from>
    <xdr:to>
      <xdr:col>4</xdr:col>
      <xdr:colOff>990600</xdr:colOff>
      <xdr:row>62</xdr:row>
      <xdr:rowOff>83820</xdr:rowOff>
    </xdr:to>
    <xdr:pic>
      <xdr:nvPicPr>
        <xdr:cNvPr id="243206" name="Picture 1" descr="النسر">
          <a:extLst>
            <a:ext uri="{FF2B5EF4-FFF2-40B4-BE49-F238E27FC236}">
              <a16:creationId xmlns:a16="http://schemas.microsoft.com/office/drawing/2014/main" id="{00000000-0008-0000-2000-000006B6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0736280" y="12252960"/>
          <a:ext cx="41148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352425</xdr:colOff>
      <xdr:row>59</xdr:row>
      <xdr:rowOff>85725</xdr:rowOff>
    </xdr:from>
    <xdr:to>
      <xdr:col>4</xdr:col>
      <xdr:colOff>1233696</xdr:colOff>
      <xdr:row>63</xdr:row>
      <xdr:rowOff>973</xdr:rowOff>
    </xdr:to>
    <xdr:sp macro="" textlink="">
      <xdr:nvSpPr>
        <xdr:cNvPr id="24578" name="WordArt 2">
          <a:extLst>
            <a:ext uri="{FF2B5EF4-FFF2-40B4-BE49-F238E27FC236}">
              <a16:creationId xmlns:a16="http://schemas.microsoft.com/office/drawing/2014/main" id="{00000000-0008-0000-2000-000002600000}"/>
            </a:ext>
          </a:extLst>
        </xdr:cNvPr>
        <xdr:cNvSpPr>
          <a:spLocks noChangeArrowheads="1" noChangeShapeType="1" noTextEdit="1"/>
        </xdr:cNvSpPr>
      </xdr:nvSpPr>
      <xdr:spPr bwMode="auto">
        <a:xfrm>
          <a:off x="154714575" y="8486775"/>
          <a:ext cx="838200" cy="561975"/>
        </a:xfrm>
        <a:prstGeom prst="rect">
          <a:avLst/>
        </a:prstGeom>
      </xdr:spPr>
      <xdr:txBody>
        <a:bodyPr wrap="none" fromWordArt="1">
          <a:prstTxWarp prst="textArchDown">
            <a:avLst>
              <a:gd name="adj" fmla="val 84196"/>
            </a:avLst>
          </a:prstTxWarp>
        </a:bodyPr>
        <a:lstStyle/>
        <a:p>
          <a:pPr algn="ctr" rtl="1"/>
          <a:r>
            <a:rPr lang="ar-SA" sz="2000" kern="10" spc="0">
              <a:ln w="9525">
                <a:solidFill>
                  <a:srgbClr val="000000"/>
                </a:solidFill>
                <a:round/>
                <a:headEnd/>
                <a:tailEnd/>
              </a:ln>
              <a:solidFill>
                <a:srgbClr val="000000"/>
              </a:solidFill>
              <a:effectLst/>
              <a:latin typeface="Arial Black"/>
            </a:rPr>
            <a:t>السلطة الوطنية الفلسطينية</a:t>
          </a:r>
        </a:p>
      </xdr:txBody>
    </xdr:sp>
    <xdr:clientData/>
  </xdr:twoCellAnchor>
  <xdr:twoCellAnchor editAs="oneCell">
    <xdr:from>
      <xdr:col>4</xdr:col>
      <xdr:colOff>601980</xdr:colOff>
      <xdr:row>2</xdr:row>
      <xdr:rowOff>0</xdr:rowOff>
    </xdr:from>
    <xdr:to>
      <xdr:col>4</xdr:col>
      <xdr:colOff>1013460</xdr:colOff>
      <xdr:row>5</xdr:row>
      <xdr:rowOff>7620</xdr:rowOff>
    </xdr:to>
    <xdr:pic>
      <xdr:nvPicPr>
        <xdr:cNvPr id="243208" name="Picture 3" descr="النسر">
          <a:extLst>
            <a:ext uri="{FF2B5EF4-FFF2-40B4-BE49-F238E27FC236}">
              <a16:creationId xmlns:a16="http://schemas.microsoft.com/office/drawing/2014/main" id="{00000000-0008-0000-2000-000008B603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0713420" y="327660"/>
          <a:ext cx="411480" cy="502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352425</xdr:colOff>
      <xdr:row>2</xdr:row>
      <xdr:rowOff>76200</xdr:rowOff>
    </xdr:from>
    <xdr:to>
      <xdr:col>4</xdr:col>
      <xdr:colOff>1233278</xdr:colOff>
      <xdr:row>5</xdr:row>
      <xdr:rowOff>142920</xdr:rowOff>
    </xdr:to>
    <xdr:sp macro="" textlink="">
      <xdr:nvSpPr>
        <xdr:cNvPr id="24580" name="WordArt 4">
          <a:extLst>
            <a:ext uri="{FF2B5EF4-FFF2-40B4-BE49-F238E27FC236}">
              <a16:creationId xmlns:a16="http://schemas.microsoft.com/office/drawing/2014/main" id="{00000000-0008-0000-2000-000004600000}"/>
            </a:ext>
          </a:extLst>
        </xdr:cNvPr>
        <xdr:cNvSpPr>
          <a:spLocks noChangeArrowheads="1" noChangeShapeType="1" noTextEdit="1"/>
        </xdr:cNvSpPr>
      </xdr:nvSpPr>
      <xdr:spPr bwMode="auto">
        <a:xfrm>
          <a:off x="154724100" y="400050"/>
          <a:ext cx="838200" cy="561975"/>
        </a:xfrm>
        <a:prstGeom prst="rect">
          <a:avLst/>
        </a:prstGeom>
      </xdr:spPr>
      <xdr:txBody>
        <a:bodyPr wrap="none" fromWordArt="1">
          <a:prstTxWarp prst="textArchDown">
            <a:avLst>
              <a:gd name="adj" fmla="val 84196"/>
            </a:avLst>
          </a:prstTxWarp>
        </a:bodyPr>
        <a:lstStyle/>
        <a:p>
          <a:pPr algn="ctr" rtl="1"/>
          <a:r>
            <a:rPr lang="ar-SA" sz="2000" kern="10" spc="0">
              <a:ln w="9525">
                <a:solidFill>
                  <a:srgbClr val="000000"/>
                </a:solidFill>
                <a:round/>
                <a:headEnd/>
                <a:tailEnd/>
              </a:ln>
              <a:solidFill>
                <a:srgbClr val="000000"/>
              </a:solidFill>
              <a:effectLst/>
              <a:latin typeface="Arial Black"/>
            </a:rPr>
            <a:t>السلطة الوطنية الفلسطينية</a:t>
          </a:r>
        </a:p>
      </xdr:txBody>
    </xdr:sp>
    <xdr:clientData/>
  </xdr:twoCellAnchor>
  <xdr:twoCellAnchor editAs="oneCell">
    <xdr:from>
      <xdr:col>4</xdr:col>
      <xdr:colOff>617220</xdr:colOff>
      <xdr:row>27</xdr:row>
      <xdr:rowOff>15240</xdr:rowOff>
    </xdr:from>
    <xdr:to>
      <xdr:col>4</xdr:col>
      <xdr:colOff>1028700</xdr:colOff>
      <xdr:row>30</xdr:row>
      <xdr:rowOff>30480</xdr:rowOff>
    </xdr:to>
    <xdr:pic>
      <xdr:nvPicPr>
        <xdr:cNvPr id="243210" name="Picture 5" descr="النسر">
          <a:extLst>
            <a:ext uri="{FF2B5EF4-FFF2-40B4-BE49-F238E27FC236}">
              <a16:creationId xmlns:a16="http://schemas.microsoft.com/office/drawing/2014/main" id="{00000000-0008-0000-2000-00000AB603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0698180" y="5935980"/>
          <a:ext cx="41148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352425</xdr:colOff>
      <xdr:row>27</xdr:row>
      <xdr:rowOff>77787</xdr:rowOff>
    </xdr:from>
    <xdr:to>
      <xdr:col>4</xdr:col>
      <xdr:colOff>1233278</xdr:colOff>
      <xdr:row>30</xdr:row>
      <xdr:rowOff>147094</xdr:rowOff>
    </xdr:to>
    <xdr:sp macro="" textlink="">
      <xdr:nvSpPr>
        <xdr:cNvPr id="24582" name="WordArt 6">
          <a:extLst>
            <a:ext uri="{FF2B5EF4-FFF2-40B4-BE49-F238E27FC236}">
              <a16:creationId xmlns:a16="http://schemas.microsoft.com/office/drawing/2014/main" id="{00000000-0008-0000-2000-000006600000}"/>
            </a:ext>
          </a:extLst>
        </xdr:cNvPr>
        <xdr:cNvSpPr>
          <a:spLocks noChangeArrowheads="1" noChangeShapeType="1" noTextEdit="1"/>
        </xdr:cNvSpPr>
      </xdr:nvSpPr>
      <xdr:spPr bwMode="auto">
        <a:xfrm>
          <a:off x="154724100" y="3924300"/>
          <a:ext cx="838200" cy="561975"/>
        </a:xfrm>
        <a:prstGeom prst="rect">
          <a:avLst/>
        </a:prstGeom>
      </xdr:spPr>
      <xdr:txBody>
        <a:bodyPr wrap="none" fromWordArt="1">
          <a:prstTxWarp prst="textArchDown">
            <a:avLst>
              <a:gd name="adj" fmla="val 84196"/>
            </a:avLst>
          </a:prstTxWarp>
        </a:bodyPr>
        <a:lstStyle/>
        <a:p>
          <a:pPr algn="ctr" rtl="1"/>
          <a:r>
            <a:rPr lang="ar-SA" sz="2000" kern="10" spc="0">
              <a:ln w="9525">
                <a:solidFill>
                  <a:srgbClr val="000000"/>
                </a:solidFill>
                <a:round/>
                <a:headEnd/>
                <a:tailEnd/>
              </a:ln>
              <a:solidFill>
                <a:srgbClr val="000000"/>
              </a:solidFill>
              <a:effectLst/>
              <a:latin typeface="Arial Black"/>
            </a:rPr>
            <a:t>السلطة الوطنية الفلسطينية</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1028700</xdr:colOff>
      <xdr:row>1</xdr:row>
      <xdr:rowOff>15240</xdr:rowOff>
    </xdr:from>
    <xdr:to>
      <xdr:col>5</xdr:col>
      <xdr:colOff>281940</xdr:colOff>
      <xdr:row>4</xdr:row>
      <xdr:rowOff>30480</xdr:rowOff>
    </xdr:to>
    <xdr:pic>
      <xdr:nvPicPr>
        <xdr:cNvPr id="244230" name="Picture 1" descr="النسر">
          <a:extLst>
            <a:ext uri="{FF2B5EF4-FFF2-40B4-BE49-F238E27FC236}">
              <a16:creationId xmlns:a16="http://schemas.microsoft.com/office/drawing/2014/main" id="{00000000-0008-0000-2100-000006BA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0020000" y="175260"/>
          <a:ext cx="40386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895350</xdr:colOff>
      <xdr:row>1</xdr:row>
      <xdr:rowOff>76200</xdr:rowOff>
    </xdr:from>
    <xdr:to>
      <xdr:col>5</xdr:col>
      <xdr:colOff>327920</xdr:colOff>
      <xdr:row>5</xdr:row>
      <xdr:rowOff>1270</xdr:rowOff>
    </xdr:to>
    <xdr:sp macro="" textlink="">
      <xdr:nvSpPr>
        <xdr:cNvPr id="5122" name="WordArt 2">
          <a:extLst>
            <a:ext uri="{FF2B5EF4-FFF2-40B4-BE49-F238E27FC236}">
              <a16:creationId xmlns:a16="http://schemas.microsoft.com/office/drawing/2014/main" id="{00000000-0008-0000-2100-000002140000}"/>
            </a:ext>
          </a:extLst>
        </xdr:cNvPr>
        <xdr:cNvSpPr>
          <a:spLocks noChangeArrowheads="1" noChangeShapeType="1" noTextEdit="1"/>
        </xdr:cNvSpPr>
      </xdr:nvSpPr>
      <xdr:spPr bwMode="auto">
        <a:xfrm>
          <a:off x="154209750" y="238125"/>
          <a:ext cx="581025" cy="561975"/>
        </a:xfrm>
        <a:prstGeom prst="rect">
          <a:avLst/>
        </a:prstGeom>
      </xdr:spPr>
      <xdr:txBody>
        <a:bodyPr wrap="none" fromWordArt="1">
          <a:prstTxWarp prst="textArchDown">
            <a:avLst>
              <a:gd name="adj" fmla="val 121436"/>
            </a:avLst>
          </a:prstTxWarp>
        </a:bodyPr>
        <a:lstStyle/>
        <a:p>
          <a:pPr algn="ctr" rtl="1"/>
          <a:r>
            <a:rPr lang="ar-SA" sz="2000" kern="10" spc="0">
              <a:ln w="9525">
                <a:solidFill>
                  <a:srgbClr val="000000"/>
                </a:solidFill>
                <a:round/>
                <a:headEnd/>
                <a:tailEnd/>
              </a:ln>
              <a:solidFill>
                <a:srgbClr val="000000"/>
              </a:solidFill>
              <a:effectLst/>
              <a:latin typeface="Arial Black"/>
            </a:rPr>
            <a:t>السلطة الوطنية الفلسطينية</a:t>
          </a:r>
        </a:p>
      </xdr:txBody>
    </xdr:sp>
    <xdr:clientData/>
  </xdr:twoCellAnchor>
  <xdr:twoCellAnchor editAs="oneCell">
    <xdr:from>
      <xdr:col>4</xdr:col>
      <xdr:colOff>1028700</xdr:colOff>
      <xdr:row>29</xdr:row>
      <xdr:rowOff>15240</xdr:rowOff>
    </xdr:from>
    <xdr:to>
      <xdr:col>5</xdr:col>
      <xdr:colOff>281940</xdr:colOff>
      <xdr:row>32</xdr:row>
      <xdr:rowOff>30480</xdr:rowOff>
    </xdr:to>
    <xdr:pic>
      <xdr:nvPicPr>
        <xdr:cNvPr id="244232" name="Picture 5" descr="النسر">
          <a:extLst>
            <a:ext uri="{FF2B5EF4-FFF2-40B4-BE49-F238E27FC236}">
              <a16:creationId xmlns:a16="http://schemas.microsoft.com/office/drawing/2014/main" id="{00000000-0008-0000-2100-000008BA0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0020000" y="7376160"/>
          <a:ext cx="40386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895350</xdr:colOff>
      <xdr:row>29</xdr:row>
      <xdr:rowOff>76200</xdr:rowOff>
    </xdr:from>
    <xdr:to>
      <xdr:col>5</xdr:col>
      <xdr:colOff>327920</xdr:colOff>
      <xdr:row>33</xdr:row>
      <xdr:rowOff>1270</xdr:rowOff>
    </xdr:to>
    <xdr:sp macro="" textlink="">
      <xdr:nvSpPr>
        <xdr:cNvPr id="5126" name="WordArt 6">
          <a:extLst>
            <a:ext uri="{FF2B5EF4-FFF2-40B4-BE49-F238E27FC236}">
              <a16:creationId xmlns:a16="http://schemas.microsoft.com/office/drawing/2014/main" id="{00000000-0008-0000-2100-000006140000}"/>
            </a:ext>
          </a:extLst>
        </xdr:cNvPr>
        <xdr:cNvSpPr>
          <a:spLocks noChangeArrowheads="1" noChangeShapeType="1" noTextEdit="1"/>
        </xdr:cNvSpPr>
      </xdr:nvSpPr>
      <xdr:spPr bwMode="auto">
        <a:xfrm>
          <a:off x="154209750" y="5715000"/>
          <a:ext cx="581025" cy="561975"/>
        </a:xfrm>
        <a:prstGeom prst="rect">
          <a:avLst/>
        </a:prstGeom>
      </xdr:spPr>
      <xdr:txBody>
        <a:bodyPr wrap="none" fromWordArt="1">
          <a:prstTxWarp prst="textArchDown">
            <a:avLst>
              <a:gd name="adj" fmla="val 121436"/>
            </a:avLst>
          </a:prstTxWarp>
        </a:bodyPr>
        <a:lstStyle/>
        <a:p>
          <a:pPr algn="ctr" rtl="1"/>
          <a:r>
            <a:rPr lang="ar-KW" sz="2000" kern="10" spc="0">
              <a:ln w="9525">
                <a:solidFill>
                  <a:srgbClr val="000000"/>
                </a:solidFill>
                <a:round/>
                <a:headEnd/>
                <a:tailEnd/>
              </a:ln>
              <a:solidFill>
                <a:srgbClr val="000000"/>
              </a:solidFill>
              <a:effectLst/>
              <a:latin typeface="Arial Black"/>
            </a:rPr>
            <a:t>دولة فلسطين</a:t>
          </a:r>
          <a:endParaRPr lang="ar-SA" sz="2000" kern="10" spc="0">
            <a:ln w="9525">
              <a:solidFill>
                <a:srgbClr val="000000"/>
              </a:solidFill>
              <a:round/>
              <a:headEnd/>
              <a:tailEnd/>
            </a:ln>
            <a:solidFill>
              <a:srgbClr val="000000"/>
            </a:solidFill>
            <a:effectLst/>
            <a:latin typeface="Arial Black"/>
          </a:endParaRPr>
        </a:p>
      </xdr:txBody>
    </xdr:sp>
    <xdr:clientData/>
  </xdr:twoCellAnchor>
  <xdr:twoCellAnchor editAs="oneCell">
    <xdr:from>
      <xdr:col>4</xdr:col>
      <xdr:colOff>1028700</xdr:colOff>
      <xdr:row>51</xdr:row>
      <xdr:rowOff>22860</xdr:rowOff>
    </xdr:from>
    <xdr:to>
      <xdr:col>5</xdr:col>
      <xdr:colOff>281940</xdr:colOff>
      <xdr:row>54</xdr:row>
      <xdr:rowOff>30480</xdr:rowOff>
    </xdr:to>
    <xdr:pic>
      <xdr:nvPicPr>
        <xdr:cNvPr id="244234" name="Picture 7" descr="النسر">
          <a:extLst>
            <a:ext uri="{FF2B5EF4-FFF2-40B4-BE49-F238E27FC236}">
              <a16:creationId xmlns:a16="http://schemas.microsoft.com/office/drawing/2014/main" id="{00000000-0008-0000-2100-00000ABA03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0020000" y="12519660"/>
          <a:ext cx="40386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1028700</xdr:colOff>
      <xdr:row>68</xdr:row>
      <xdr:rowOff>22860</xdr:rowOff>
    </xdr:from>
    <xdr:to>
      <xdr:col>5</xdr:col>
      <xdr:colOff>281940</xdr:colOff>
      <xdr:row>71</xdr:row>
      <xdr:rowOff>30480</xdr:rowOff>
    </xdr:to>
    <xdr:pic>
      <xdr:nvPicPr>
        <xdr:cNvPr id="244235" name="Picture 9" descr="النسر">
          <a:extLst>
            <a:ext uri="{FF2B5EF4-FFF2-40B4-BE49-F238E27FC236}">
              <a16:creationId xmlns:a16="http://schemas.microsoft.com/office/drawing/2014/main" id="{00000000-0008-0000-2100-00000BBA03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0020000" y="15369540"/>
          <a:ext cx="40386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xdr:row>
          <xdr:rowOff>19050</xdr:rowOff>
        </xdr:from>
        <xdr:to>
          <xdr:col>10</xdr:col>
          <xdr:colOff>47625</xdr:colOff>
          <xdr:row>5</xdr:row>
          <xdr:rowOff>133350</xdr:rowOff>
        </xdr:to>
        <xdr:sp macro="" textlink="">
          <xdr:nvSpPr>
            <xdr:cNvPr id="51201" name="CommandButton1" hidden="1">
              <a:extLst>
                <a:ext uri="{63B3BB69-23CF-44E3-9099-C40C66FF867C}">
                  <a14:compatExt spid="_x0000_s51201"/>
                </a:ext>
                <a:ext uri="{FF2B5EF4-FFF2-40B4-BE49-F238E27FC236}">
                  <a16:creationId xmlns:a16="http://schemas.microsoft.com/office/drawing/2014/main" id="{00000000-0008-0000-2300-000001C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سمة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prstShdw prst="shdw18" dist="17961" dir="13500000">
            <a:srgbClr val="000000">
              <a:gamma/>
              <a:shade val="60000"/>
              <a:invGamma/>
            </a:srgbClr>
          </a:prstShdw>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prstShdw prst="shdw18" dist="17961" dir="13500000">
            <a:srgbClr val="000000">
              <a:gamma/>
              <a:shade val="60000"/>
              <a:invGamma/>
            </a:srgbClr>
          </a:prst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ontrol" Target="../activeX/activeX3.xml"/><Relationship Id="rId13" Type="http://schemas.openxmlformats.org/officeDocument/2006/relationships/image" Target="../media/image6.emf"/><Relationship Id="rId3" Type="http://schemas.openxmlformats.org/officeDocument/2006/relationships/vmlDrawing" Target="../drawings/vmlDrawing2.vml"/><Relationship Id="rId7" Type="http://schemas.openxmlformats.org/officeDocument/2006/relationships/image" Target="../media/image3.emf"/><Relationship Id="rId12" Type="http://schemas.openxmlformats.org/officeDocument/2006/relationships/control" Target="../activeX/activeX5.xml"/><Relationship Id="rId17" Type="http://schemas.openxmlformats.org/officeDocument/2006/relationships/image" Target="../media/image8.emf"/><Relationship Id="rId2" Type="http://schemas.openxmlformats.org/officeDocument/2006/relationships/drawing" Target="../drawings/drawing2.xml"/><Relationship Id="rId16" Type="http://schemas.openxmlformats.org/officeDocument/2006/relationships/control" Target="../activeX/activeX7.xml"/><Relationship Id="rId1" Type="http://schemas.openxmlformats.org/officeDocument/2006/relationships/printerSettings" Target="../printerSettings/printerSettings2.bin"/><Relationship Id="rId6" Type="http://schemas.openxmlformats.org/officeDocument/2006/relationships/control" Target="../activeX/activeX2.xml"/><Relationship Id="rId11" Type="http://schemas.openxmlformats.org/officeDocument/2006/relationships/image" Target="../media/image5.emf"/><Relationship Id="rId5" Type="http://schemas.openxmlformats.org/officeDocument/2006/relationships/image" Target="../media/image2.emf"/><Relationship Id="rId15" Type="http://schemas.openxmlformats.org/officeDocument/2006/relationships/image" Target="../media/image7.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4.emf"/><Relationship Id="rId14" Type="http://schemas.openxmlformats.org/officeDocument/2006/relationships/control" Target="../activeX/activeX6.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10.xml"/><Relationship Id="rId13" Type="http://schemas.openxmlformats.org/officeDocument/2006/relationships/image" Target="../media/image21.emf"/><Relationship Id="rId3" Type="http://schemas.openxmlformats.org/officeDocument/2006/relationships/vmlDrawing" Target="../drawings/vmlDrawing6.vml"/><Relationship Id="rId7" Type="http://schemas.openxmlformats.org/officeDocument/2006/relationships/image" Target="../media/image18.emf"/><Relationship Id="rId12" Type="http://schemas.openxmlformats.org/officeDocument/2006/relationships/control" Target="../activeX/activeX12.xml"/><Relationship Id="rId17" Type="http://schemas.openxmlformats.org/officeDocument/2006/relationships/image" Target="../media/image23.emf"/><Relationship Id="rId2" Type="http://schemas.openxmlformats.org/officeDocument/2006/relationships/drawing" Target="../drawings/drawing13.xml"/><Relationship Id="rId16" Type="http://schemas.openxmlformats.org/officeDocument/2006/relationships/control" Target="../activeX/activeX14.xml"/><Relationship Id="rId1" Type="http://schemas.openxmlformats.org/officeDocument/2006/relationships/printerSettings" Target="../printerSettings/printerSettings18.bin"/><Relationship Id="rId6" Type="http://schemas.openxmlformats.org/officeDocument/2006/relationships/control" Target="../activeX/activeX9.xml"/><Relationship Id="rId11" Type="http://schemas.openxmlformats.org/officeDocument/2006/relationships/image" Target="../media/image20.emf"/><Relationship Id="rId5" Type="http://schemas.openxmlformats.org/officeDocument/2006/relationships/image" Target="../media/image17.emf"/><Relationship Id="rId15" Type="http://schemas.openxmlformats.org/officeDocument/2006/relationships/image" Target="../media/image22.emf"/><Relationship Id="rId10" Type="http://schemas.openxmlformats.org/officeDocument/2006/relationships/control" Target="../activeX/activeX11.xml"/><Relationship Id="rId4" Type="http://schemas.openxmlformats.org/officeDocument/2006/relationships/control" Target="../activeX/activeX8.xml"/><Relationship Id="rId9" Type="http://schemas.openxmlformats.org/officeDocument/2006/relationships/image" Target="../media/image19.emf"/><Relationship Id="rId14" Type="http://schemas.openxmlformats.org/officeDocument/2006/relationships/control" Target="../activeX/activeX13.xml"/></Relationships>
</file>

<file path=xl/worksheets/_rels/sheet19.xml.rels><?xml version="1.0" encoding="UTF-8" standalone="yes"?>
<Relationships xmlns="http://schemas.openxmlformats.org/package/2006/relationships"><Relationship Id="rId8" Type="http://schemas.openxmlformats.org/officeDocument/2006/relationships/control" Target="../activeX/activeX17.xml"/><Relationship Id="rId13" Type="http://schemas.openxmlformats.org/officeDocument/2006/relationships/image" Target="../media/image28.emf"/><Relationship Id="rId3" Type="http://schemas.openxmlformats.org/officeDocument/2006/relationships/vmlDrawing" Target="../drawings/vmlDrawing7.vml"/><Relationship Id="rId7" Type="http://schemas.openxmlformats.org/officeDocument/2006/relationships/image" Target="../media/image25.emf"/><Relationship Id="rId12" Type="http://schemas.openxmlformats.org/officeDocument/2006/relationships/control" Target="../activeX/activeX19.xml"/><Relationship Id="rId17" Type="http://schemas.openxmlformats.org/officeDocument/2006/relationships/image" Target="../media/image30.emf"/><Relationship Id="rId2" Type="http://schemas.openxmlformats.org/officeDocument/2006/relationships/drawing" Target="../drawings/drawing14.xml"/><Relationship Id="rId16" Type="http://schemas.openxmlformats.org/officeDocument/2006/relationships/control" Target="../activeX/activeX21.xml"/><Relationship Id="rId1" Type="http://schemas.openxmlformats.org/officeDocument/2006/relationships/printerSettings" Target="../printerSettings/printerSettings19.bin"/><Relationship Id="rId6" Type="http://schemas.openxmlformats.org/officeDocument/2006/relationships/control" Target="../activeX/activeX16.xml"/><Relationship Id="rId11" Type="http://schemas.openxmlformats.org/officeDocument/2006/relationships/image" Target="../media/image27.emf"/><Relationship Id="rId5" Type="http://schemas.openxmlformats.org/officeDocument/2006/relationships/image" Target="../media/image24.emf"/><Relationship Id="rId15" Type="http://schemas.openxmlformats.org/officeDocument/2006/relationships/image" Target="../media/image29.emf"/><Relationship Id="rId10" Type="http://schemas.openxmlformats.org/officeDocument/2006/relationships/control" Target="../activeX/activeX18.xml"/><Relationship Id="rId4" Type="http://schemas.openxmlformats.org/officeDocument/2006/relationships/control" Target="../activeX/activeX15.xml"/><Relationship Id="rId9" Type="http://schemas.openxmlformats.org/officeDocument/2006/relationships/image" Target="../media/image26.emf"/><Relationship Id="rId14" Type="http://schemas.openxmlformats.org/officeDocument/2006/relationships/control" Target="../activeX/activeX20.xml"/></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24.xml"/><Relationship Id="rId13" Type="http://schemas.openxmlformats.org/officeDocument/2006/relationships/image" Target="../media/image35.emf"/><Relationship Id="rId3" Type="http://schemas.openxmlformats.org/officeDocument/2006/relationships/vmlDrawing" Target="../drawings/vmlDrawing8.vml"/><Relationship Id="rId7" Type="http://schemas.openxmlformats.org/officeDocument/2006/relationships/image" Target="../media/image32.emf"/><Relationship Id="rId12" Type="http://schemas.openxmlformats.org/officeDocument/2006/relationships/control" Target="../activeX/activeX26.xml"/><Relationship Id="rId17" Type="http://schemas.openxmlformats.org/officeDocument/2006/relationships/image" Target="../media/image37.emf"/><Relationship Id="rId2" Type="http://schemas.openxmlformats.org/officeDocument/2006/relationships/drawing" Target="../drawings/drawing15.xml"/><Relationship Id="rId16" Type="http://schemas.openxmlformats.org/officeDocument/2006/relationships/control" Target="../activeX/activeX28.xml"/><Relationship Id="rId1" Type="http://schemas.openxmlformats.org/officeDocument/2006/relationships/printerSettings" Target="../printerSettings/printerSettings20.bin"/><Relationship Id="rId6" Type="http://schemas.openxmlformats.org/officeDocument/2006/relationships/control" Target="../activeX/activeX23.xml"/><Relationship Id="rId11" Type="http://schemas.openxmlformats.org/officeDocument/2006/relationships/image" Target="../media/image34.emf"/><Relationship Id="rId5" Type="http://schemas.openxmlformats.org/officeDocument/2006/relationships/image" Target="../media/image31.emf"/><Relationship Id="rId15" Type="http://schemas.openxmlformats.org/officeDocument/2006/relationships/image" Target="../media/image36.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33.emf"/><Relationship Id="rId14" Type="http://schemas.openxmlformats.org/officeDocument/2006/relationships/control" Target="../activeX/activeX27.xml"/></Relationships>
</file>

<file path=xl/worksheets/_rels/sheet21.xml.rels><?xml version="1.0" encoding="UTF-8" standalone="yes"?>
<Relationships xmlns="http://schemas.openxmlformats.org/package/2006/relationships"><Relationship Id="rId8" Type="http://schemas.openxmlformats.org/officeDocument/2006/relationships/control" Target="../activeX/activeX31.xml"/><Relationship Id="rId13" Type="http://schemas.openxmlformats.org/officeDocument/2006/relationships/image" Target="../media/image42.emf"/><Relationship Id="rId3" Type="http://schemas.openxmlformats.org/officeDocument/2006/relationships/vmlDrawing" Target="../drawings/vmlDrawing9.vml"/><Relationship Id="rId7" Type="http://schemas.openxmlformats.org/officeDocument/2006/relationships/image" Target="../media/image39.emf"/><Relationship Id="rId12" Type="http://schemas.openxmlformats.org/officeDocument/2006/relationships/control" Target="../activeX/activeX33.xml"/><Relationship Id="rId17" Type="http://schemas.openxmlformats.org/officeDocument/2006/relationships/image" Target="../media/image44.emf"/><Relationship Id="rId2" Type="http://schemas.openxmlformats.org/officeDocument/2006/relationships/drawing" Target="../drawings/drawing16.xml"/><Relationship Id="rId16" Type="http://schemas.openxmlformats.org/officeDocument/2006/relationships/control" Target="../activeX/activeX35.xml"/><Relationship Id="rId1" Type="http://schemas.openxmlformats.org/officeDocument/2006/relationships/printerSettings" Target="../printerSettings/printerSettings21.bin"/><Relationship Id="rId6" Type="http://schemas.openxmlformats.org/officeDocument/2006/relationships/control" Target="../activeX/activeX30.xml"/><Relationship Id="rId11" Type="http://schemas.openxmlformats.org/officeDocument/2006/relationships/image" Target="../media/image41.emf"/><Relationship Id="rId5" Type="http://schemas.openxmlformats.org/officeDocument/2006/relationships/image" Target="../media/image38.emf"/><Relationship Id="rId15" Type="http://schemas.openxmlformats.org/officeDocument/2006/relationships/image" Target="../media/image43.emf"/><Relationship Id="rId10" Type="http://schemas.openxmlformats.org/officeDocument/2006/relationships/control" Target="../activeX/activeX32.xml"/><Relationship Id="rId4" Type="http://schemas.openxmlformats.org/officeDocument/2006/relationships/control" Target="../activeX/activeX29.xml"/><Relationship Id="rId9" Type="http://schemas.openxmlformats.org/officeDocument/2006/relationships/image" Target="../media/image40.emf"/><Relationship Id="rId14" Type="http://schemas.openxmlformats.org/officeDocument/2006/relationships/control" Target="../activeX/activeX34.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8" Type="http://schemas.openxmlformats.org/officeDocument/2006/relationships/control" Target="../activeX/activeX38.xml"/><Relationship Id="rId13" Type="http://schemas.openxmlformats.org/officeDocument/2006/relationships/image" Target="../media/image51.emf"/><Relationship Id="rId3" Type="http://schemas.openxmlformats.org/officeDocument/2006/relationships/vmlDrawing" Target="../drawings/vmlDrawing10.vml"/><Relationship Id="rId7" Type="http://schemas.openxmlformats.org/officeDocument/2006/relationships/image" Target="../media/image48.emf"/><Relationship Id="rId12" Type="http://schemas.openxmlformats.org/officeDocument/2006/relationships/control" Target="../activeX/activeX40.xml"/><Relationship Id="rId17" Type="http://schemas.openxmlformats.org/officeDocument/2006/relationships/image" Target="../media/image53.emf"/><Relationship Id="rId2" Type="http://schemas.openxmlformats.org/officeDocument/2006/relationships/drawing" Target="../drawings/drawing19.xml"/><Relationship Id="rId16" Type="http://schemas.openxmlformats.org/officeDocument/2006/relationships/control" Target="../activeX/activeX42.xml"/><Relationship Id="rId1" Type="http://schemas.openxmlformats.org/officeDocument/2006/relationships/printerSettings" Target="../printerSettings/printerSettings24.bin"/><Relationship Id="rId6" Type="http://schemas.openxmlformats.org/officeDocument/2006/relationships/control" Target="../activeX/activeX37.xml"/><Relationship Id="rId11" Type="http://schemas.openxmlformats.org/officeDocument/2006/relationships/image" Target="../media/image50.emf"/><Relationship Id="rId5" Type="http://schemas.openxmlformats.org/officeDocument/2006/relationships/image" Target="../media/image47.emf"/><Relationship Id="rId15" Type="http://schemas.openxmlformats.org/officeDocument/2006/relationships/image" Target="../media/image52.emf"/><Relationship Id="rId10" Type="http://schemas.openxmlformats.org/officeDocument/2006/relationships/control" Target="../activeX/activeX39.xml"/><Relationship Id="rId4" Type="http://schemas.openxmlformats.org/officeDocument/2006/relationships/control" Target="../activeX/activeX36.xml"/><Relationship Id="rId9" Type="http://schemas.openxmlformats.org/officeDocument/2006/relationships/image" Target="../media/image49.emf"/><Relationship Id="rId14" Type="http://schemas.openxmlformats.org/officeDocument/2006/relationships/control" Target="../activeX/activeX41.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8" Type="http://schemas.openxmlformats.org/officeDocument/2006/relationships/control" Target="../activeX/activeX45.xml"/><Relationship Id="rId13" Type="http://schemas.openxmlformats.org/officeDocument/2006/relationships/image" Target="../media/image58.emf"/><Relationship Id="rId3" Type="http://schemas.openxmlformats.org/officeDocument/2006/relationships/vmlDrawing" Target="../drawings/vmlDrawing11.vml"/><Relationship Id="rId7" Type="http://schemas.openxmlformats.org/officeDocument/2006/relationships/image" Target="../media/image55.emf"/><Relationship Id="rId12" Type="http://schemas.openxmlformats.org/officeDocument/2006/relationships/control" Target="../activeX/activeX47.xml"/><Relationship Id="rId17" Type="http://schemas.openxmlformats.org/officeDocument/2006/relationships/image" Target="../media/image60.emf"/><Relationship Id="rId2" Type="http://schemas.openxmlformats.org/officeDocument/2006/relationships/drawing" Target="../drawings/drawing21.xml"/><Relationship Id="rId16" Type="http://schemas.openxmlformats.org/officeDocument/2006/relationships/control" Target="../activeX/activeX49.xml"/><Relationship Id="rId1" Type="http://schemas.openxmlformats.org/officeDocument/2006/relationships/printerSettings" Target="../printerSettings/printerSettings26.bin"/><Relationship Id="rId6" Type="http://schemas.openxmlformats.org/officeDocument/2006/relationships/control" Target="../activeX/activeX44.xml"/><Relationship Id="rId11" Type="http://schemas.openxmlformats.org/officeDocument/2006/relationships/image" Target="../media/image57.emf"/><Relationship Id="rId5" Type="http://schemas.openxmlformats.org/officeDocument/2006/relationships/image" Target="../media/image54.emf"/><Relationship Id="rId15" Type="http://schemas.openxmlformats.org/officeDocument/2006/relationships/image" Target="../media/image59.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56.emf"/><Relationship Id="rId14" Type="http://schemas.openxmlformats.org/officeDocument/2006/relationships/control" Target="../activeX/activeX48.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ntrol" Target="../activeX/activeX50.xml"/><Relationship Id="rId2" Type="http://schemas.openxmlformats.org/officeDocument/2006/relationships/vmlDrawing" Target="../drawings/vmlDrawing12.vml"/><Relationship Id="rId1" Type="http://schemas.openxmlformats.org/officeDocument/2006/relationships/drawing" Target="../drawings/drawing30.xml"/><Relationship Id="rId4" Type="http://schemas.openxmlformats.org/officeDocument/2006/relationships/image" Target="../media/image68.emf"/></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30F4D-26D1-4457-83EC-9C96576B91B0}">
  <sheetPr codeName="ورقة1">
    <tabColor rgb="FFFF0000"/>
  </sheetPr>
  <dimension ref="A1:Y53"/>
  <sheetViews>
    <sheetView rightToLeft="1" view="pageBreakPreview" topLeftCell="B2" zoomScaleNormal="100" zoomScaleSheetLayoutView="100" workbookViewId="0">
      <selection activeCell="B16" sqref="B16:F16"/>
    </sheetView>
  </sheetViews>
  <sheetFormatPr defaultRowHeight="18.75" x14ac:dyDescent="0.2"/>
  <cols>
    <col min="1" max="1" width="53.28515625" style="163" customWidth="1"/>
    <col min="2" max="2" width="23.28515625" customWidth="1"/>
    <col min="3" max="3" width="33.42578125" customWidth="1"/>
    <col min="4" max="4" width="4.5703125" customWidth="1"/>
    <col min="5" max="5" width="15.7109375" customWidth="1"/>
    <col min="6" max="6" width="16.42578125" customWidth="1"/>
    <col min="7" max="7" width="11.42578125" customWidth="1"/>
    <col min="8" max="8" width="6.28515625" customWidth="1"/>
    <col min="9" max="9" width="17.28515625" customWidth="1"/>
    <col min="10" max="10" width="26.7109375" customWidth="1"/>
    <col min="11" max="11" width="8.7109375" hidden="1" customWidth="1"/>
    <col min="12" max="12" width="16.42578125" customWidth="1"/>
    <col min="13" max="13" width="10.28515625" hidden="1" customWidth="1"/>
  </cols>
  <sheetData>
    <row r="1" spans="1:25" ht="27.75" customHeight="1" thickTop="1" x14ac:dyDescent="0.25">
      <c r="A1" s="993"/>
      <c r="B1" s="392" t="s">
        <v>1124</v>
      </c>
      <c r="C1" s="393">
        <v>46</v>
      </c>
      <c r="D1" s="394"/>
      <c r="E1" s="394"/>
      <c r="F1" s="394"/>
      <c r="J1" s="1005" t="s">
        <v>1120</v>
      </c>
      <c r="K1" s="1005"/>
      <c r="L1" s="1005"/>
    </row>
    <row r="2" spans="1:25" ht="19.5" customHeight="1" x14ac:dyDescent="0.25">
      <c r="A2" s="993"/>
      <c r="B2" s="395" t="s">
        <v>56</v>
      </c>
      <c r="C2" s="396" t="s">
        <v>289</v>
      </c>
      <c r="D2" s="394"/>
      <c r="E2" s="394"/>
      <c r="F2" s="394"/>
      <c r="J2" s="1005" t="s">
        <v>1121</v>
      </c>
      <c r="K2" s="1005"/>
      <c r="L2" s="1005"/>
    </row>
    <row r="3" spans="1:25" ht="20.25" customHeight="1" x14ac:dyDescent="0.3">
      <c r="A3" s="993"/>
      <c r="B3" s="395" t="s">
        <v>57</v>
      </c>
      <c r="C3" s="402" t="s">
        <v>970</v>
      </c>
      <c r="D3" s="394"/>
      <c r="E3" s="1002" t="s">
        <v>633</v>
      </c>
      <c r="F3" s="1002"/>
      <c r="I3" s="527"/>
      <c r="J3" s="1006" t="s">
        <v>1122</v>
      </c>
      <c r="K3" s="1006"/>
      <c r="L3" s="1006"/>
    </row>
    <row r="4" spans="1:25" ht="18.75" customHeight="1" x14ac:dyDescent="0.3">
      <c r="A4" s="993"/>
      <c r="B4" s="395" t="s">
        <v>61</v>
      </c>
      <c r="C4" s="396" t="s">
        <v>11</v>
      </c>
      <c r="D4" s="394"/>
      <c r="E4" s="1002" t="s">
        <v>688</v>
      </c>
      <c r="F4" s="1002"/>
      <c r="I4" s="527" t="s">
        <v>688</v>
      </c>
      <c r="J4" s="1006">
        <v>569040074</v>
      </c>
      <c r="K4" s="1006"/>
      <c r="L4" s="1006"/>
    </row>
    <row r="5" spans="1:25" ht="20.25" x14ac:dyDescent="0.3">
      <c r="A5" s="993"/>
      <c r="B5" s="395" t="s">
        <v>59</v>
      </c>
      <c r="C5" s="396">
        <v>2023</v>
      </c>
      <c r="D5" s="394"/>
      <c r="E5" s="403"/>
      <c r="F5" s="403"/>
      <c r="I5" s="527" t="s">
        <v>688</v>
      </c>
      <c r="J5" s="1006">
        <v>595999669</v>
      </c>
      <c r="K5" s="1006"/>
      <c r="L5" s="1006"/>
    </row>
    <row r="6" spans="1:25" ht="21.75" customHeight="1" x14ac:dyDescent="0.2">
      <c r="A6" s="993"/>
      <c r="B6" s="395" t="s">
        <v>60</v>
      </c>
      <c r="C6" s="396" t="s">
        <v>1289</v>
      </c>
      <c r="D6" s="394"/>
      <c r="E6" s="404" t="s">
        <v>646</v>
      </c>
      <c r="F6" s="722" t="s">
        <v>1264</v>
      </c>
      <c r="I6" s="527" t="s">
        <v>1263</v>
      </c>
      <c r="K6" s="410" t="s">
        <v>609</v>
      </c>
      <c r="L6" s="528"/>
    </row>
    <row r="7" spans="1:25" ht="18" x14ac:dyDescent="0.2">
      <c r="A7" s="993"/>
      <c r="B7" s="395" t="s">
        <v>156</v>
      </c>
      <c r="C7" s="396">
        <v>16</v>
      </c>
      <c r="D7" s="394"/>
      <c r="E7" s="405" t="s">
        <v>647</v>
      </c>
      <c r="F7" s="405" t="s">
        <v>301</v>
      </c>
      <c r="I7" s="527" t="s">
        <v>689</v>
      </c>
      <c r="K7" s="410" t="s">
        <v>7</v>
      </c>
      <c r="L7" s="528"/>
    </row>
    <row r="8" spans="1:25" ht="18" customHeight="1" thickBot="1" x14ac:dyDescent="0.25">
      <c r="A8" s="993"/>
      <c r="B8" s="395" t="s">
        <v>158</v>
      </c>
      <c r="C8" s="397">
        <v>45103</v>
      </c>
      <c r="D8" s="394"/>
      <c r="E8" s="403"/>
      <c r="F8" s="171"/>
      <c r="K8" s="410" t="s">
        <v>406</v>
      </c>
      <c r="L8" s="528"/>
    </row>
    <row r="9" spans="1:25" ht="22.5" customHeight="1" thickBot="1" x14ac:dyDescent="0.75">
      <c r="A9" s="993"/>
      <c r="B9" s="395" t="s">
        <v>159</v>
      </c>
      <c r="C9" s="397">
        <v>45085</v>
      </c>
      <c r="D9" s="394"/>
      <c r="E9" s="406" t="s">
        <v>669</v>
      </c>
      <c r="F9" s="721" t="s">
        <v>9</v>
      </c>
      <c r="G9" s="343"/>
      <c r="H9" s="343"/>
      <c r="I9" s="343"/>
      <c r="J9" s="343"/>
      <c r="K9" s="410" t="s">
        <v>412</v>
      </c>
      <c r="L9" s="528"/>
      <c r="M9" s="343"/>
      <c r="N9" s="343"/>
      <c r="O9" s="343"/>
      <c r="P9" s="343"/>
      <c r="Q9" s="343"/>
      <c r="R9" s="343"/>
      <c r="S9" s="343"/>
      <c r="T9" s="343"/>
      <c r="U9" s="259"/>
      <c r="V9" s="947"/>
      <c r="W9" s="947"/>
      <c r="X9" s="259"/>
      <c r="Y9" s="259"/>
    </row>
    <row r="10" spans="1:25" ht="21" thickBot="1" x14ac:dyDescent="0.35">
      <c r="A10" s="993"/>
      <c r="B10" s="398" t="s">
        <v>31</v>
      </c>
      <c r="C10" s="399" t="s">
        <v>11</v>
      </c>
      <c r="D10" s="394"/>
      <c r="E10" s="407" t="s">
        <v>673</v>
      </c>
      <c r="F10" s="458">
        <v>45103</v>
      </c>
      <c r="G10" s="408"/>
      <c r="H10" s="436"/>
      <c r="I10" s="437" t="s">
        <v>680</v>
      </c>
      <c r="J10" s="438"/>
      <c r="K10" s="410" t="s">
        <v>8</v>
      </c>
      <c r="L10" s="528"/>
    </row>
    <row r="11" spans="1:25" ht="27.75" customHeight="1" thickBot="1" x14ac:dyDescent="0.3">
      <c r="A11" s="993"/>
      <c r="B11" s="431" t="s">
        <v>285</v>
      </c>
      <c r="C11" s="432">
        <v>14</v>
      </c>
      <c r="D11" s="394"/>
      <c r="E11" s="400"/>
      <c r="F11" s="401"/>
      <c r="H11" s="439"/>
      <c r="I11" s="440" t="s">
        <v>681</v>
      </c>
      <c r="J11" s="441"/>
      <c r="K11" s="410" t="s">
        <v>407</v>
      </c>
      <c r="L11" s="528"/>
    </row>
    <row r="12" spans="1:25" ht="21.75" thickTop="1" thickBot="1" x14ac:dyDescent="0.25">
      <c r="A12" s="409"/>
      <c r="B12" s="433" t="s">
        <v>59</v>
      </c>
      <c r="C12" s="434">
        <v>2023</v>
      </c>
      <c r="E12" s="410"/>
      <c r="H12" s="439"/>
      <c r="I12" s="442" t="s">
        <v>682</v>
      </c>
      <c r="J12" s="441"/>
      <c r="K12" s="410" t="s">
        <v>9</v>
      </c>
      <c r="L12" s="528"/>
    </row>
    <row r="13" spans="1:25" ht="34.15" customHeight="1" thickTop="1" thickBot="1" x14ac:dyDescent="0.25">
      <c r="A13" s="411"/>
      <c r="B13" s="435" t="s">
        <v>1123</v>
      </c>
      <c r="C13" s="434">
        <v>7</v>
      </c>
      <c r="H13" s="439"/>
      <c r="I13" s="442">
        <v>599814916</v>
      </c>
      <c r="J13" s="441"/>
      <c r="K13" s="410" t="s">
        <v>609</v>
      </c>
      <c r="L13" s="528"/>
    </row>
    <row r="14" spans="1:25" ht="21" thickBot="1" x14ac:dyDescent="0.25">
      <c r="B14" s="272" t="s">
        <v>1114</v>
      </c>
      <c r="C14" s="272">
        <v>100</v>
      </c>
      <c r="H14" s="439"/>
      <c r="I14" s="442">
        <v>568814916</v>
      </c>
      <c r="J14" s="441"/>
      <c r="K14" s="410" t="s">
        <v>7</v>
      </c>
      <c r="L14" s="528"/>
    </row>
    <row r="15" spans="1:25" ht="27.75" thickTop="1" thickBot="1" x14ac:dyDescent="0.25">
      <c r="A15" s="984" t="s">
        <v>614</v>
      </c>
      <c r="B15" s="985"/>
      <c r="C15" s="985"/>
      <c r="D15" s="412"/>
      <c r="E15" s="412"/>
      <c r="F15" s="413"/>
      <c r="H15" s="443"/>
      <c r="I15" s="444">
        <v>2021</v>
      </c>
      <c r="J15" s="445"/>
      <c r="K15" s="410" t="s">
        <v>406</v>
      </c>
      <c r="L15" s="528"/>
    </row>
    <row r="16" spans="1:25" ht="21" customHeight="1" x14ac:dyDescent="0.3">
      <c r="A16" s="414">
        <v>1</v>
      </c>
      <c r="B16" s="956" t="s">
        <v>615</v>
      </c>
      <c r="C16" s="957"/>
      <c r="D16" s="957"/>
      <c r="E16" s="957"/>
      <c r="F16" s="958"/>
      <c r="K16" s="410" t="s">
        <v>412</v>
      </c>
      <c r="L16" s="528"/>
    </row>
    <row r="17" spans="1:13" ht="21" customHeight="1" x14ac:dyDescent="0.3">
      <c r="A17" s="415">
        <v>2</v>
      </c>
      <c r="B17" s="1000" t="s">
        <v>616</v>
      </c>
      <c r="C17" s="1000"/>
      <c r="D17" s="1000"/>
      <c r="E17" s="1000"/>
      <c r="F17" s="1001"/>
      <c r="G17" s="1003" t="s">
        <v>1119</v>
      </c>
      <c r="H17" s="1004"/>
      <c r="I17" s="1004"/>
      <c r="J17" s="1004"/>
      <c r="K17" s="1004"/>
      <c r="L17" s="1004"/>
      <c r="M17" s="296"/>
    </row>
    <row r="18" spans="1:13" ht="21" customHeight="1" x14ac:dyDescent="0.3">
      <c r="A18" s="415">
        <v>3</v>
      </c>
      <c r="B18" s="956" t="s">
        <v>617</v>
      </c>
      <c r="C18" s="957"/>
      <c r="D18" s="957"/>
      <c r="E18" s="957"/>
      <c r="F18" s="958"/>
      <c r="G18" s="1003"/>
      <c r="H18" s="1004"/>
      <c r="I18" s="1004"/>
      <c r="J18" s="1004"/>
      <c r="K18" s="1004"/>
      <c r="L18" s="1004"/>
    </row>
    <row r="19" spans="1:13" ht="21" customHeight="1" x14ac:dyDescent="0.3">
      <c r="A19" s="415">
        <v>4</v>
      </c>
      <c r="B19" s="956" t="s">
        <v>618</v>
      </c>
      <c r="C19" s="957"/>
      <c r="D19" s="983">
        <v>0.33333333333333331</v>
      </c>
      <c r="E19" s="957"/>
      <c r="F19" s="416">
        <v>0.625</v>
      </c>
      <c r="G19" s="1003"/>
      <c r="H19" s="1004"/>
      <c r="I19" s="1004"/>
      <c r="J19" s="1004"/>
      <c r="K19" s="1004"/>
      <c r="L19" s="1004"/>
    </row>
    <row r="20" spans="1:13" ht="21" customHeight="1" x14ac:dyDescent="0.3">
      <c r="A20" s="415">
        <v>5</v>
      </c>
      <c r="B20" s="956" t="s">
        <v>619</v>
      </c>
      <c r="C20" s="957"/>
      <c r="D20" s="957"/>
      <c r="E20" s="957"/>
      <c r="F20" s="957"/>
      <c r="G20" s="417" t="s">
        <v>620</v>
      </c>
      <c r="H20" s="418">
        <v>0.5</v>
      </c>
      <c r="K20" s="410" t="s">
        <v>609</v>
      </c>
      <c r="L20" s="528"/>
    </row>
    <row r="21" spans="1:13" ht="21" customHeight="1" x14ac:dyDescent="0.3">
      <c r="A21" s="415">
        <v>6</v>
      </c>
      <c r="B21" s="956" t="s">
        <v>621</v>
      </c>
      <c r="C21" s="957"/>
      <c r="D21" s="957"/>
      <c r="E21" s="957"/>
      <c r="F21" s="958"/>
      <c r="J21" s="634" t="s">
        <v>924</v>
      </c>
      <c r="K21" s="410" t="s">
        <v>7</v>
      </c>
      <c r="L21" s="528"/>
    </row>
    <row r="22" spans="1:13" ht="21" customHeight="1" x14ac:dyDescent="0.3">
      <c r="A22" s="415">
        <v>7</v>
      </c>
      <c r="B22" s="956" t="s">
        <v>622</v>
      </c>
      <c r="C22" s="957"/>
      <c r="D22" s="957"/>
      <c r="E22" s="957"/>
      <c r="F22" s="958"/>
      <c r="J22" s="629" t="s">
        <v>11</v>
      </c>
      <c r="L22" s="528"/>
    </row>
    <row r="23" spans="1:13" ht="21" customHeight="1" x14ac:dyDescent="0.3">
      <c r="A23" s="415">
        <v>8</v>
      </c>
      <c r="B23" s="956" t="s">
        <v>623</v>
      </c>
      <c r="C23" s="957"/>
      <c r="D23" s="957"/>
      <c r="E23" s="957"/>
      <c r="F23" s="958"/>
      <c r="I23" s="630" t="s">
        <v>921</v>
      </c>
      <c r="J23" s="630" t="s">
        <v>922</v>
      </c>
      <c r="K23" s="630" t="s">
        <v>923</v>
      </c>
      <c r="L23" s="630" t="s">
        <v>923</v>
      </c>
    </row>
    <row r="24" spans="1:13" ht="21" customHeight="1" x14ac:dyDescent="0.3">
      <c r="A24" s="415">
        <v>9</v>
      </c>
      <c r="B24" s="956" t="s">
        <v>624</v>
      </c>
      <c r="C24" s="957"/>
      <c r="D24" s="957"/>
      <c r="E24" s="957"/>
      <c r="F24" s="958"/>
      <c r="I24" s="631">
        <f>dwam1!AQ77</f>
        <v>4936.5</v>
      </c>
      <c r="J24" s="631">
        <f>num!AE76</f>
        <v>4648</v>
      </c>
      <c r="K24" s="631">
        <f>I24-J24</f>
        <v>288.5</v>
      </c>
      <c r="L24" s="631">
        <f>I24-J24</f>
        <v>288.5</v>
      </c>
    </row>
    <row r="25" spans="1:13" ht="21" customHeight="1" x14ac:dyDescent="0.2">
      <c r="A25" s="948">
        <v>10</v>
      </c>
      <c r="B25" s="994" t="s">
        <v>625</v>
      </c>
      <c r="C25" s="995"/>
      <c r="D25" s="995"/>
      <c r="E25" s="995"/>
      <c r="F25" s="996"/>
    </row>
    <row r="26" spans="1:13" ht="29.25" customHeight="1" x14ac:dyDescent="0.2">
      <c r="A26" s="965"/>
      <c r="B26" s="997"/>
      <c r="C26" s="998"/>
      <c r="D26" s="998"/>
      <c r="E26" s="998"/>
      <c r="F26" s="999"/>
      <c r="J26" s="607" t="s">
        <v>539</v>
      </c>
      <c r="K26" s="419"/>
      <c r="L26" s="419"/>
    </row>
    <row r="27" spans="1:13" ht="18" x14ac:dyDescent="0.25">
      <c r="A27" s="948">
        <v>11</v>
      </c>
      <c r="B27" s="959" t="s">
        <v>684</v>
      </c>
      <c r="C27" s="960"/>
      <c r="D27" s="960"/>
      <c r="E27" s="960"/>
      <c r="F27" s="961"/>
      <c r="I27" s="630" t="s">
        <v>921</v>
      </c>
      <c r="J27" s="630" t="s">
        <v>922</v>
      </c>
      <c r="K27" s="630" t="s">
        <v>923</v>
      </c>
      <c r="L27" s="630" t="s">
        <v>923</v>
      </c>
    </row>
    <row r="28" spans="1:13" ht="30.6" customHeight="1" x14ac:dyDescent="0.25">
      <c r="A28" s="965"/>
      <c r="B28" s="962"/>
      <c r="C28" s="963"/>
      <c r="D28" s="963"/>
      <c r="E28" s="963"/>
      <c r="F28" s="964"/>
      <c r="I28" s="631">
        <v>784.5</v>
      </c>
      <c r="J28" s="631">
        <v>784</v>
      </c>
      <c r="K28" s="631">
        <f>I28-J28</f>
        <v>0.5</v>
      </c>
      <c r="L28" s="631">
        <f>I28-J28</f>
        <v>0.5</v>
      </c>
    </row>
    <row r="29" spans="1:13" ht="12.75" x14ac:dyDescent="0.2">
      <c r="A29" s="948">
        <v>12</v>
      </c>
      <c r="B29" s="959" t="s">
        <v>685</v>
      </c>
      <c r="C29" s="960"/>
      <c r="D29" s="960"/>
      <c r="E29" s="960"/>
      <c r="F29" s="961"/>
    </row>
    <row r="30" spans="1:13" ht="48" customHeight="1" thickBot="1" x14ac:dyDescent="0.25">
      <c r="A30" s="949"/>
      <c r="B30" s="980"/>
      <c r="C30" s="981"/>
      <c r="D30" s="981"/>
      <c r="E30" s="981"/>
      <c r="F30" s="982"/>
      <c r="J30" s="607" t="s">
        <v>263</v>
      </c>
      <c r="K30" s="419"/>
      <c r="L30" s="419"/>
    </row>
    <row r="31" spans="1:13" thickTop="1" x14ac:dyDescent="0.25">
      <c r="A31" s="948">
        <v>13</v>
      </c>
      <c r="B31" s="950" t="s">
        <v>643</v>
      </c>
      <c r="C31" s="951"/>
      <c r="D31" s="951"/>
      <c r="E31" s="951"/>
      <c r="F31" s="952"/>
      <c r="I31" s="632" t="s">
        <v>921</v>
      </c>
      <c r="J31" s="632" t="s">
        <v>922</v>
      </c>
      <c r="K31" s="632" t="s">
        <v>923</v>
      </c>
      <c r="L31" s="632" t="s">
        <v>923</v>
      </c>
    </row>
    <row r="32" spans="1:13" ht="16.5" customHeight="1" thickBot="1" x14ac:dyDescent="0.3">
      <c r="A32" s="949"/>
      <c r="B32" s="953"/>
      <c r="C32" s="954"/>
      <c r="D32" s="954"/>
      <c r="E32" s="954"/>
      <c r="F32" s="955"/>
      <c r="I32" s="633">
        <v>1219</v>
      </c>
      <c r="J32" s="633">
        <v>1218</v>
      </c>
      <c r="K32" s="633">
        <f>I32-J32</f>
        <v>1</v>
      </c>
      <c r="L32" s="633">
        <f>I32-J32</f>
        <v>1</v>
      </c>
    </row>
    <row r="33" spans="1:13" ht="13.5" thickTop="1" x14ac:dyDescent="0.2">
      <c r="A33" s="948">
        <v>14</v>
      </c>
      <c r="B33" s="950" t="s">
        <v>645</v>
      </c>
      <c r="C33" s="951"/>
      <c r="D33" s="951"/>
      <c r="E33" s="951"/>
      <c r="F33" s="952"/>
    </row>
    <row r="34" spans="1:13" ht="32.25" customHeight="1" thickBot="1" x14ac:dyDescent="0.25">
      <c r="A34" s="949"/>
      <c r="B34" s="953"/>
      <c r="C34" s="954"/>
      <c r="D34" s="954"/>
      <c r="E34" s="954"/>
      <c r="F34" s="955"/>
    </row>
    <row r="35" spans="1:13" thickTop="1" x14ac:dyDescent="0.25">
      <c r="A35" s="948">
        <v>15</v>
      </c>
      <c r="B35" s="950" t="s">
        <v>686</v>
      </c>
      <c r="C35" s="951"/>
      <c r="D35" s="951"/>
      <c r="E35" s="951"/>
      <c r="F35" s="952"/>
      <c r="J35" s="629" t="s">
        <v>287</v>
      </c>
      <c r="K35" s="419"/>
      <c r="L35" s="419"/>
    </row>
    <row r="36" spans="1:13" ht="63" customHeight="1" thickBot="1" x14ac:dyDescent="0.3">
      <c r="A36" s="949"/>
      <c r="B36" s="953"/>
      <c r="C36" s="954"/>
      <c r="D36" s="954"/>
      <c r="E36" s="954"/>
      <c r="F36" s="955"/>
      <c r="I36" s="630" t="s">
        <v>921</v>
      </c>
      <c r="J36" s="630" t="s">
        <v>922</v>
      </c>
      <c r="K36" s="630" t="s">
        <v>923</v>
      </c>
      <c r="L36" s="630" t="s">
        <v>923</v>
      </c>
    </row>
    <row r="37" spans="1:13" ht="19.5" customHeight="1" thickTop="1" x14ac:dyDescent="0.25">
      <c r="A37" s="978">
        <v>16</v>
      </c>
      <c r="B37" s="972" t="s">
        <v>651</v>
      </c>
      <c r="C37" s="973"/>
      <c r="D37" s="973"/>
      <c r="E37" s="973"/>
      <c r="F37" s="974"/>
      <c r="I37" s="631">
        <v>456.5</v>
      </c>
      <c r="J37" s="631">
        <v>455</v>
      </c>
      <c r="K37" s="631"/>
      <c r="L37" s="631">
        <f>I37-J37</f>
        <v>1.5</v>
      </c>
    </row>
    <row r="38" spans="1:13" ht="45.75" customHeight="1" thickBot="1" x14ac:dyDescent="0.25">
      <c r="A38" s="979"/>
      <c r="B38" s="986"/>
      <c r="C38" s="987"/>
      <c r="D38" s="987"/>
      <c r="E38" s="987"/>
      <c r="F38" s="988"/>
    </row>
    <row r="39" spans="1:13" ht="19.5" customHeight="1" thickTop="1" x14ac:dyDescent="0.25">
      <c r="A39" s="989">
        <v>17</v>
      </c>
      <c r="B39" s="959" t="s">
        <v>677</v>
      </c>
      <c r="C39" s="960"/>
      <c r="D39" s="960"/>
      <c r="E39" s="960"/>
      <c r="F39" s="961"/>
      <c r="J39" s="629"/>
      <c r="K39" s="419"/>
      <c r="L39" s="419"/>
    </row>
    <row r="40" spans="1:13" ht="45.75" customHeight="1" thickBot="1" x14ac:dyDescent="0.3">
      <c r="A40" s="990"/>
      <c r="B40" s="980"/>
      <c r="C40" s="981"/>
      <c r="D40" s="981"/>
      <c r="E40" s="981"/>
      <c r="F40" s="982"/>
      <c r="I40" s="630" t="s">
        <v>921</v>
      </c>
      <c r="J40" s="630" t="s">
        <v>922</v>
      </c>
      <c r="K40" s="630" t="s">
        <v>923</v>
      </c>
      <c r="L40" s="630" t="s">
        <v>923</v>
      </c>
    </row>
    <row r="41" spans="1:13" ht="19.5" customHeight="1" thickTop="1" x14ac:dyDescent="0.25">
      <c r="A41" s="978">
        <v>18</v>
      </c>
      <c r="B41" s="959" t="s">
        <v>676</v>
      </c>
      <c r="C41" s="960"/>
      <c r="D41" s="960"/>
      <c r="E41" s="960"/>
      <c r="F41" s="961"/>
      <c r="I41" s="631">
        <v>0</v>
      </c>
      <c r="J41" s="631">
        <v>0</v>
      </c>
      <c r="K41" s="631"/>
      <c r="L41" s="631">
        <f>I41-J41</f>
        <v>0</v>
      </c>
    </row>
    <row r="42" spans="1:13" ht="21.6" customHeight="1" thickBot="1" x14ac:dyDescent="0.25">
      <c r="A42" s="979"/>
      <c r="B42" s="980"/>
      <c r="C42" s="981"/>
      <c r="D42" s="981"/>
      <c r="E42" s="981"/>
      <c r="F42" s="982"/>
    </row>
    <row r="43" spans="1:13" ht="26.25" customHeight="1" thickTop="1" x14ac:dyDescent="0.2">
      <c r="A43" s="978">
        <v>19</v>
      </c>
      <c r="B43" s="972" t="s">
        <v>674</v>
      </c>
      <c r="C43" s="973"/>
      <c r="D43" s="973"/>
      <c r="E43" s="973"/>
      <c r="F43" s="974"/>
      <c r="I43" s="735" t="s">
        <v>926</v>
      </c>
      <c r="J43" s="736">
        <v>9807.5</v>
      </c>
    </row>
    <row r="44" spans="1:13" ht="47.25" customHeight="1" thickBot="1" x14ac:dyDescent="0.25">
      <c r="A44" s="979"/>
      <c r="B44" s="975"/>
      <c r="C44" s="976"/>
      <c r="D44" s="976"/>
      <c r="E44" s="976"/>
      <c r="F44" s="977"/>
    </row>
    <row r="45" spans="1:13" ht="14.65" customHeight="1" thickTop="1" x14ac:dyDescent="0.2">
      <c r="A45" s="978">
        <v>20</v>
      </c>
      <c r="B45" s="991" t="s">
        <v>652</v>
      </c>
      <c r="C45" s="991"/>
      <c r="D45" s="991"/>
      <c r="E45" s="991"/>
      <c r="F45" s="991"/>
    </row>
    <row r="46" spans="1:13" ht="24" customHeight="1" thickBot="1" x14ac:dyDescent="0.25">
      <c r="A46" s="979"/>
      <c r="B46" s="992"/>
      <c r="C46" s="992"/>
      <c r="D46" s="992"/>
      <c r="E46" s="992"/>
      <c r="F46" s="992"/>
      <c r="J46" s="527" t="s">
        <v>925</v>
      </c>
      <c r="K46" s="527"/>
      <c r="L46" s="527" t="s">
        <v>927</v>
      </c>
    </row>
    <row r="47" spans="1:13" ht="18" x14ac:dyDescent="0.25">
      <c r="A47" s="971"/>
      <c r="B47" s="420" t="s">
        <v>653</v>
      </c>
      <c r="C47" s="421" t="s">
        <v>654</v>
      </c>
      <c r="D47" s="422"/>
      <c r="E47" s="422"/>
      <c r="F47" s="422"/>
      <c r="G47" s="423"/>
      <c r="H47" s="424"/>
      <c r="J47" s="967">
        <f>hours!D14</f>
        <v>17252</v>
      </c>
      <c r="L47" s="636"/>
      <c r="M47" s="120"/>
    </row>
    <row r="48" spans="1:13" ht="18" x14ac:dyDescent="0.25">
      <c r="A48" s="971"/>
      <c r="B48" s="425" t="s">
        <v>655</v>
      </c>
      <c r="C48" s="426" t="s">
        <v>656</v>
      </c>
      <c r="D48" s="427"/>
      <c r="E48" s="427"/>
      <c r="F48" s="427"/>
      <c r="G48" s="428"/>
      <c r="H48" s="429"/>
      <c r="J48" s="967"/>
      <c r="L48" s="636"/>
      <c r="M48" s="120" t="s">
        <v>539</v>
      </c>
    </row>
    <row r="49" spans="1:13" ht="18" x14ac:dyDescent="0.25">
      <c r="A49" s="971"/>
      <c r="B49" s="425" t="s">
        <v>657</v>
      </c>
      <c r="C49" s="426" t="s">
        <v>658</v>
      </c>
      <c r="D49" s="427"/>
      <c r="E49" s="427"/>
      <c r="F49" s="427"/>
      <c r="G49" s="428"/>
      <c r="H49" s="429"/>
      <c r="J49" s="967"/>
      <c r="L49" s="636"/>
      <c r="M49" s="120" t="s">
        <v>11</v>
      </c>
    </row>
    <row r="50" spans="1:13" ht="18" x14ac:dyDescent="0.25">
      <c r="A50" s="971"/>
      <c r="B50" s="430" t="s">
        <v>661</v>
      </c>
      <c r="C50" s="427" t="s">
        <v>659</v>
      </c>
      <c r="D50" s="427"/>
      <c r="E50" s="427"/>
      <c r="F50" s="427"/>
      <c r="G50" s="428"/>
      <c r="H50" s="429"/>
      <c r="J50" s="967"/>
      <c r="L50" s="636"/>
      <c r="M50" s="120" t="s">
        <v>263</v>
      </c>
    </row>
    <row r="51" spans="1:13" ht="38.65" customHeight="1" thickBot="1" x14ac:dyDescent="0.3">
      <c r="A51" s="971"/>
      <c r="B51" s="425" t="s">
        <v>660</v>
      </c>
      <c r="C51" s="968" t="s">
        <v>675</v>
      </c>
      <c r="D51" s="969"/>
      <c r="E51" s="969"/>
      <c r="F51" s="969"/>
      <c r="G51" s="969"/>
      <c r="H51" s="970"/>
      <c r="J51" s="967"/>
      <c r="L51" s="636"/>
      <c r="M51" s="120" t="s">
        <v>287</v>
      </c>
    </row>
    <row r="52" spans="1:13" ht="20.25" x14ac:dyDescent="0.3">
      <c r="A52" s="874">
        <v>21</v>
      </c>
      <c r="B52" s="873" t="s">
        <v>1143</v>
      </c>
      <c r="C52" s="873">
        <f>145/7</f>
        <v>20.714285714285715</v>
      </c>
      <c r="D52" s="382"/>
      <c r="E52" s="382"/>
      <c r="F52" s="382"/>
      <c r="J52" s="638">
        <f>J47-L52</f>
        <v>17252</v>
      </c>
      <c r="L52" s="637"/>
      <c r="M52" s="120" t="s">
        <v>404</v>
      </c>
    </row>
    <row r="53" spans="1:13" ht="64.5" customHeight="1" x14ac:dyDescent="0.2">
      <c r="A53" s="966" t="s">
        <v>1265</v>
      </c>
      <c r="B53" s="966"/>
      <c r="C53" s="966"/>
      <c r="D53" s="966"/>
      <c r="E53" s="966"/>
      <c r="F53" s="966"/>
      <c r="G53" s="966"/>
      <c r="H53" s="966"/>
      <c r="I53" s="966"/>
      <c r="J53" s="966"/>
      <c r="K53" s="966"/>
      <c r="L53" s="966"/>
    </row>
  </sheetData>
  <mergeCells count="47">
    <mergeCell ref="B19:C19"/>
    <mergeCell ref="E3:F3"/>
    <mergeCell ref="G17:L19"/>
    <mergeCell ref="J1:L1"/>
    <mergeCell ref="J2:L2"/>
    <mergeCell ref="J3:L3"/>
    <mergeCell ref="J4:L4"/>
    <mergeCell ref="J5:L5"/>
    <mergeCell ref="E4:F4"/>
    <mergeCell ref="B39:F40"/>
    <mergeCell ref="D19:E19"/>
    <mergeCell ref="A15:C15"/>
    <mergeCell ref="A45:A46"/>
    <mergeCell ref="A35:A36"/>
    <mergeCell ref="B35:F36"/>
    <mergeCell ref="B37:F38"/>
    <mergeCell ref="B41:F42"/>
    <mergeCell ref="A37:A38"/>
    <mergeCell ref="A39:A40"/>
    <mergeCell ref="A41:A42"/>
    <mergeCell ref="B45:F46"/>
    <mergeCell ref="A29:A30"/>
    <mergeCell ref="B29:F30"/>
    <mergeCell ref="A33:A34"/>
    <mergeCell ref="B33:F34"/>
    <mergeCell ref="A53:L53"/>
    <mergeCell ref="J47:J51"/>
    <mergeCell ref="C51:H51"/>
    <mergeCell ref="A47:A51"/>
    <mergeCell ref="B43:F44"/>
    <mergeCell ref="A43:A44"/>
    <mergeCell ref="V9:W9"/>
    <mergeCell ref="A31:A32"/>
    <mergeCell ref="B31:F32"/>
    <mergeCell ref="B18:F18"/>
    <mergeCell ref="B20:F20"/>
    <mergeCell ref="B21:F21"/>
    <mergeCell ref="B23:F23"/>
    <mergeCell ref="B22:F22"/>
    <mergeCell ref="B27:F28"/>
    <mergeCell ref="A27:A28"/>
    <mergeCell ref="A1:A11"/>
    <mergeCell ref="B24:F24"/>
    <mergeCell ref="B25:F26"/>
    <mergeCell ref="A25:A26"/>
    <mergeCell ref="B17:F17"/>
    <mergeCell ref="B16:F16"/>
  </mergeCells>
  <phoneticPr fontId="7" type="noConversion"/>
  <pageMargins left="0.75" right="0.75" top="1" bottom="1" header="0.5" footer="0.5"/>
  <pageSetup paperSize="9" scale="38"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3B61A-F8D1-4FE8-ACAA-57830D9EA019}">
  <sheetPr codeName="Worksheet____35">
    <tabColor rgb="FFFF0000"/>
  </sheetPr>
  <dimension ref="A1:AW58"/>
  <sheetViews>
    <sheetView rightToLeft="1" tabSelected="1" view="pageBreakPreview" zoomScale="60" zoomScaleNormal="100" workbookViewId="0">
      <selection activeCell="AF9" sqref="AF9"/>
    </sheetView>
  </sheetViews>
  <sheetFormatPr defaultColWidth="9.28515625" defaultRowHeight="24.75" x14ac:dyDescent="0.65"/>
  <cols>
    <col min="1" max="1" width="9" style="254" customWidth="1"/>
    <col min="2" max="3" width="8.5703125" style="254" customWidth="1"/>
    <col min="4" max="5" width="8.5703125" style="254" hidden="1" customWidth="1"/>
    <col min="6" max="6" width="3.7109375" style="254" hidden="1" customWidth="1"/>
    <col min="7" max="7" width="11" style="254" hidden="1" customWidth="1"/>
    <col min="8" max="9" width="6.28515625" style="254" customWidth="1"/>
    <col min="10" max="11" width="8.28515625" style="254" customWidth="1"/>
    <col min="12" max="12" width="6.28515625" style="254" customWidth="1"/>
    <col min="13" max="13" width="8.7109375" style="254" customWidth="1"/>
    <col min="14" max="15" width="7.7109375" style="254" customWidth="1"/>
    <col min="16" max="16" width="7" style="254" customWidth="1"/>
    <col min="17" max="19" width="7.7109375" style="254" customWidth="1"/>
    <col min="20" max="20" width="4.7109375" style="254" customWidth="1"/>
    <col min="21" max="21" width="6.28515625" style="254" customWidth="1"/>
    <col min="22" max="22" width="5.5703125" style="254" customWidth="1"/>
    <col min="23" max="23" width="6.28515625" style="254" customWidth="1"/>
    <col min="24" max="24" width="6.7109375" style="254" customWidth="1"/>
    <col min="25" max="25" width="6.28515625" style="254" customWidth="1"/>
    <col min="26" max="26" width="6.5703125" style="254" customWidth="1"/>
    <col min="27" max="27" width="5.7109375" style="254" customWidth="1"/>
    <col min="28" max="28" width="13.7109375" style="254" customWidth="1"/>
    <col min="29" max="29" width="5.7109375" style="254" customWidth="1"/>
    <col min="30" max="30" width="5.28515625" style="254" customWidth="1"/>
    <col min="31" max="34" width="9.28515625" style="254"/>
    <col min="35" max="35" width="9.28515625" style="254" customWidth="1"/>
    <col min="36" max="16384" width="9.28515625" style="254"/>
  </cols>
  <sheetData>
    <row r="1" spans="1:49" s="286" customFormat="1" ht="30" customHeight="1" x14ac:dyDescent="0.85">
      <c r="A1" s="1013" t="s">
        <v>14</v>
      </c>
      <c r="B1" s="1013"/>
      <c r="C1" s="1013"/>
      <c r="D1" s="1013"/>
      <c r="E1" s="1013"/>
      <c r="F1" s="1013"/>
      <c r="G1" s="1013"/>
      <c r="H1" s="1013"/>
      <c r="I1" s="1013"/>
      <c r="J1" s="1013"/>
      <c r="K1" s="1013"/>
      <c r="L1" s="1013"/>
      <c r="M1" s="1013"/>
      <c r="N1" s="1013"/>
      <c r="O1" s="1013"/>
      <c r="P1" s="1013"/>
      <c r="Q1" s="1013"/>
      <c r="R1" s="1013"/>
      <c r="S1" s="1013"/>
      <c r="T1" s="1013"/>
      <c r="U1" s="1013"/>
      <c r="V1" s="1013"/>
      <c r="W1" s="1013"/>
      <c r="X1" s="1013"/>
      <c r="Y1" s="1013"/>
      <c r="Z1" s="1013"/>
      <c r="AA1" s="1013"/>
      <c r="AB1" s="1013"/>
      <c r="AC1" s="1013"/>
      <c r="AD1" s="1013"/>
    </row>
    <row r="2" spans="1:49" s="286" customFormat="1" ht="33" customHeight="1" x14ac:dyDescent="0.85">
      <c r="A2" s="1013" t="s">
        <v>610</v>
      </c>
      <c r="B2" s="1013"/>
      <c r="C2" s="1013"/>
      <c r="D2" s="1013"/>
      <c r="E2" s="1013"/>
      <c r="F2" s="1013"/>
      <c r="G2" s="1013"/>
      <c r="H2" s="1013"/>
      <c r="I2" s="1013"/>
      <c r="J2" s="1013"/>
      <c r="K2" s="1013"/>
      <c r="L2" s="1013"/>
      <c r="M2" s="288"/>
      <c r="N2" s="288"/>
      <c r="O2" s="288"/>
      <c r="P2" s="288"/>
      <c r="Q2" s="289"/>
      <c r="R2" s="289"/>
      <c r="S2" s="289"/>
      <c r="T2" s="289"/>
      <c r="U2" s="289"/>
      <c r="V2" s="289"/>
      <c r="W2" s="1014" t="s">
        <v>63</v>
      </c>
      <c r="X2" s="1014"/>
      <c r="Y2" s="1014"/>
      <c r="Z2" s="1014"/>
      <c r="AA2" s="1014"/>
      <c r="AB2" s="1014"/>
      <c r="AC2" s="1014"/>
      <c r="AD2" s="1014"/>
    </row>
    <row r="3" spans="1:49" s="286" customFormat="1" ht="33" customHeight="1" x14ac:dyDescent="0.9">
      <c r="A3" s="1013" t="s">
        <v>636</v>
      </c>
      <c r="B3" s="1013"/>
      <c r="C3" s="1013"/>
      <c r="D3" s="1013"/>
      <c r="E3" s="1013"/>
      <c r="F3" s="1013"/>
      <c r="G3" s="1013"/>
      <c r="H3" s="1013"/>
      <c r="I3" s="1013"/>
      <c r="J3" s="1013"/>
      <c r="K3" s="1013"/>
      <c r="L3" s="1013"/>
      <c r="M3" s="287"/>
      <c r="N3" s="287"/>
      <c r="O3" s="287"/>
      <c r="P3" s="287"/>
      <c r="Q3" s="289"/>
      <c r="R3" s="289"/>
      <c r="S3" s="289"/>
      <c r="T3" s="289"/>
      <c r="U3" s="289"/>
      <c r="V3" s="289"/>
      <c r="W3" s="1014" t="s">
        <v>637</v>
      </c>
      <c r="X3" s="1014"/>
      <c r="Y3" s="1014"/>
      <c r="Z3" s="1014"/>
      <c r="AA3" s="1014"/>
      <c r="AB3" s="1014"/>
      <c r="AC3" s="1014"/>
      <c r="AD3" s="1014"/>
    </row>
    <row r="4" spans="1:49" s="293" customFormat="1" ht="33" customHeight="1" x14ac:dyDescent="0.9">
      <c r="A4" s="1015" t="str">
        <f>"مديرية التربية والتعليم/"&amp;Menu!$C$4</f>
        <v>مديرية التربية والتعليم/الخليل</v>
      </c>
      <c r="B4" s="1015"/>
      <c r="C4" s="1015"/>
      <c r="D4" s="1015"/>
      <c r="E4" s="1015"/>
      <c r="F4" s="1015"/>
      <c r="G4" s="1015"/>
      <c r="H4" s="1015"/>
      <c r="I4" s="1015"/>
      <c r="J4" s="1015"/>
      <c r="K4" s="1015"/>
      <c r="L4" s="1015"/>
      <c r="M4" s="291"/>
      <c r="N4" s="291"/>
      <c r="O4" s="291"/>
      <c r="P4" s="291"/>
      <c r="Q4" s="292"/>
      <c r="R4" s="292"/>
      <c r="S4" s="292"/>
      <c r="T4" s="1015" t="str">
        <f>"Directorate of Education  /"&amp;Menu!$E$4</f>
        <v>Directorate of Education  /Hebron</v>
      </c>
      <c r="U4" s="1015"/>
      <c r="V4" s="1015"/>
      <c r="W4" s="1015"/>
      <c r="X4" s="1015"/>
      <c r="Y4" s="1015"/>
      <c r="Z4" s="1015"/>
      <c r="AA4" s="1015"/>
      <c r="AB4" s="1015"/>
      <c r="AC4" s="1015"/>
      <c r="AD4" s="1015"/>
    </row>
    <row r="5" spans="1:49" s="268" customFormat="1" ht="33" hidden="1" customHeight="1" thickBot="1" x14ac:dyDescent="0.4">
      <c r="A5" s="266" t="s">
        <v>0</v>
      </c>
      <c r="B5" s="1007"/>
      <c r="C5" s="1007"/>
      <c r="D5" s="1007"/>
      <c r="E5" s="1007"/>
      <c r="F5" s="1007"/>
      <c r="G5" s="1007"/>
      <c r="H5" s="1007"/>
      <c r="I5" s="1007"/>
      <c r="J5" s="1007"/>
      <c r="K5" s="267"/>
      <c r="L5" s="267"/>
      <c r="M5" s="1008" t="s">
        <v>6</v>
      </c>
      <c r="N5" s="1008"/>
      <c r="O5" s="1007"/>
      <c r="P5" s="1007"/>
      <c r="Q5" s="1007"/>
      <c r="R5" s="1007"/>
      <c r="S5" s="1007"/>
      <c r="T5" s="1007"/>
      <c r="U5" s="267"/>
      <c r="V5" s="267"/>
      <c r="W5" s="1007" t="s">
        <v>570</v>
      </c>
      <c r="X5" s="1007"/>
      <c r="Y5" s="1007"/>
      <c r="Z5" s="1007"/>
      <c r="AA5" s="1007"/>
      <c r="AB5" s="1007"/>
      <c r="AC5" s="1007"/>
      <c r="AD5" s="267"/>
    </row>
    <row r="6" spans="1:49" s="268" customFormat="1" ht="49.15" customHeight="1" thickBot="1" x14ac:dyDescent="0.4">
      <c r="A6" s="1009" t="s">
        <v>571</v>
      </c>
      <c r="B6" s="1009"/>
      <c r="C6" s="1010">
        <v>1</v>
      </c>
      <c r="D6" s="1011"/>
      <c r="E6" s="1011"/>
      <c r="F6" s="1011"/>
      <c r="G6" s="1011"/>
      <c r="H6" s="1011"/>
      <c r="I6" s="485"/>
      <c r="J6" s="485"/>
      <c r="K6" s="485"/>
      <c r="L6" s="1012" t="s">
        <v>1126</v>
      </c>
      <c r="M6" s="1012"/>
      <c r="N6" s="1012"/>
      <c r="O6" s="1012"/>
      <c r="P6" s="1012"/>
      <c r="Q6" s="1012"/>
      <c r="R6" s="1012"/>
      <c r="S6" s="1012"/>
      <c r="T6" s="1012"/>
      <c r="U6" s="1012"/>
      <c r="V6" s="1012"/>
      <c r="W6" s="1012"/>
      <c r="X6" s="1012"/>
      <c r="Y6" s="485"/>
      <c r="Z6" s="485"/>
      <c r="AA6" s="485"/>
      <c r="AB6" s="485"/>
      <c r="AC6" s="485"/>
      <c r="AD6" s="485"/>
    </row>
    <row r="7" spans="1:49" s="484" customFormat="1" ht="36" customHeight="1" x14ac:dyDescent="0.45">
      <c r="A7" s="1021" t="s">
        <v>160</v>
      </c>
      <c r="B7" s="1021"/>
      <c r="C7" s="1021"/>
      <c r="D7" s="1021"/>
      <c r="E7" s="1021"/>
      <c r="F7" s="1021"/>
      <c r="G7" s="1021"/>
      <c r="H7" s="1021"/>
      <c r="I7" s="1021"/>
      <c r="J7" s="1021"/>
      <c r="K7" s="1021"/>
      <c r="L7" s="1021"/>
      <c r="M7" s="1021"/>
      <c r="N7" s="486"/>
      <c r="O7" s="486"/>
      <c r="P7" s="486"/>
      <c r="Q7" s="486"/>
      <c r="R7" s="486"/>
      <c r="S7" s="486"/>
      <c r="T7" s="486"/>
      <c r="U7" s="1022" t="s">
        <v>573</v>
      </c>
      <c r="V7" s="1022"/>
      <c r="W7" s="1022"/>
      <c r="X7" s="1022"/>
      <c r="Y7" s="1022"/>
      <c r="Z7" s="1022"/>
      <c r="AA7" s="1022"/>
      <c r="AB7" s="1022"/>
      <c r="AC7" s="1022"/>
      <c r="AD7" s="1023"/>
    </row>
    <row r="8" spans="1:49" s="484" customFormat="1" ht="34.9" customHeight="1" x14ac:dyDescent="0.45">
      <c r="A8" s="1024" t="s">
        <v>574</v>
      </c>
      <c r="B8" s="1024"/>
      <c r="C8" s="1024"/>
      <c r="D8" s="1024"/>
      <c r="E8" s="1024"/>
      <c r="F8" s="1024"/>
      <c r="G8" s="639"/>
      <c r="H8" s="1025" t="str">
        <f>VLOOKUP($C$6,hours!$B$17:$Z$135,2)</f>
        <v>احلام عبد السلام عبد الموجود النتشة</v>
      </c>
      <c r="I8" s="1025"/>
      <c r="J8" s="1025"/>
      <c r="K8" s="1025"/>
      <c r="L8" s="1025"/>
      <c r="M8" s="1025"/>
      <c r="N8" s="1025"/>
      <c r="O8" s="1025"/>
      <c r="P8" s="1025"/>
      <c r="Q8" s="1025"/>
      <c r="R8" s="1018" t="s">
        <v>575</v>
      </c>
      <c r="S8" s="1018"/>
      <c r="T8" s="1018" t="s">
        <v>576</v>
      </c>
      <c r="U8" s="1018"/>
      <c r="V8" s="1026">
        <f>VLOOKUP($C$6,hours!$B$17:$Z$135,4)</f>
        <v>901145722</v>
      </c>
      <c r="W8" s="1026"/>
      <c r="X8" s="1026"/>
      <c r="Y8" s="1026"/>
      <c r="Z8" s="1026"/>
      <c r="AA8" s="1027"/>
      <c r="AB8" s="1027"/>
      <c r="AC8" s="1027"/>
      <c r="AD8" s="1027"/>
    </row>
    <row r="9" spans="1:49" s="484" customFormat="1" ht="38.65" customHeight="1" x14ac:dyDescent="0.45">
      <c r="A9" s="1016" t="s">
        <v>577</v>
      </c>
      <c r="B9" s="1016"/>
      <c r="C9" s="1016"/>
      <c r="D9" s="1017" t="str">
        <f>Menu!C2</f>
        <v>اللغة العربية</v>
      </c>
      <c r="E9" s="1017"/>
      <c r="F9" s="1017"/>
      <c r="G9" s="1017"/>
      <c r="H9" s="1017"/>
      <c r="I9" s="1017"/>
      <c r="J9" s="1017"/>
      <c r="K9" s="1018" t="s">
        <v>1136</v>
      </c>
      <c r="L9" s="1018"/>
      <c r="M9" s="1018"/>
      <c r="N9" s="1018"/>
      <c r="O9" s="1018"/>
      <c r="P9" s="1018"/>
      <c r="Q9" s="1018"/>
      <c r="R9" s="1018"/>
      <c r="S9" s="1018"/>
      <c r="T9" s="1019" t="str">
        <f>Menu!C3</f>
        <v>محمد علي المحتسب</v>
      </c>
      <c r="U9" s="1019"/>
      <c r="V9" s="1019"/>
      <c r="W9" s="1019"/>
      <c r="X9" s="1020" t="s">
        <v>578</v>
      </c>
      <c r="Y9" s="1020"/>
      <c r="Z9" s="1020"/>
      <c r="AA9" s="1017" t="s">
        <v>11</v>
      </c>
      <c r="AB9" s="1017"/>
      <c r="AC9" s="1017"/>
      <c r="AD9" s="486"/>
    </row>
    <row r="10" spans="1:49" s="484" customFormat="1" ht="44.65" customHeight="1" x14ac:dyDescent="0.45">
      <c r="A10" s="1024" t="s">
        <v>579</v>
      </c>
      <c r="B10" s="1024"/>
      <c r="C10" s="1024"/>
      <c r="D10" s="1024"/>
      <c r="E10" s="1024"/>
      <c r="F10" s="1024"/>
      <c r="G10" s="1024"/>
      <c r="H10" s="1024"/>
      <c r="I10" s="1024"/>
      <c r="J10" s="1024"/>
      <c r="K10" s="1024"/>
      <c r="L10" s="1024"/>
      <c r="M10" s="1024"/>
      <c r="N10" s="1024"/>
      <c r="O10" s="1024"/>
      <c r="P10" s="1024"/>
      <c r="Q10" s="1019" t="str">
        <f>Menu!$F$9</f>
        <v>الخميس</v>
      </c>
      <c r="R10" s="1019"/>
      <c r="S10" s="1018" t="s">
        <v>570</v>
      </c>
      <c r="T10" s="1018"/>
      <c r="U10" s="1028">
        <f>Menu!$C$9</f>
        <v>45085</v>
      </c>
      <c r="V10" s="1028"/>
      <c r="W10" s="1028"/>
      <c r="X10" s="1028"/>
      <c r="Y10" s="1029" t="s">
        <v>691</v>
      </c>
      <c r="Z10" s="1029"/>
      <c r="AA10" s="1029"/>
      <c r="AB10" s="1029"/>
      <c r="AC10" s="486"/>
      <c r="AD10" s="486"/>
    </row>
    <row r="11" spans="1:49" s="484" customFormat="1" ht="17.649999999999999" customHeight="1" x14ac:dyDescent="0.45">
      <c r="A11" s="486"/>
      <c r="B11" s="486"/>
      <c r="C11" s="486"/>
      <c r="D11" s="486"/>
      <c r="E11" s="486"/>
      <c r="F11" s="486"/>
      <c r="G11" s="486"/>
      <c r="H11" s="486"/>
      <c r="I11" s="486"/>
      <c r="J11" s="486"/>
      <c r="K11" s="486"/>
      <c r="L11" s="486"/>
      <c r="M11" s="486"/>
      <c r="N11" s="486"/>
      <c r="O11" s="486"/>
      <c r="P11" s="486"/>
      <c r="Q11" s="486"/>
      <c r="R11" s="486"/>
      <c r="S11" s="486"/>
      <c r="T11" s="486"/>
      <c r="U11" s="486"/>
      <c r="V11" s="486"/>
      <c r="W11" s="486"/>
      <c r="X11" s="486"/>
      <c r="Y11" s="486"/>
      <c r="Z11" s="486"/>
      <c r="AA11" s="486"/>
      <c r="AB11" s="486"/>
      <c r="AC11" s="486"/>
      <c r="AD11" s="486"/>
    </row>
    <row r="12" spans="1:49" s="484" customFormat="1" ht="26.65" customHeight="1" x14ac:dyDescent="1">
      <c r="A12" s="1024" t="s">
        <v>580</v>
      </c>
      <c r="B12" s="1024"/>
      <c r="C12" s="1024"/>
      <c r="D12" s="1024"/>
      <c r="E12" s="1024"/>
      <c r="F12" s="1024"/>
      <c r="G12" s="1024"/>
      <c r="H12" s="1024"/>
      <c r="I12" s="1024"/>
      <c r="J12" s="1024"/>
      <c r="K12" s="1024"/>
      <c r="L12" s="1024"/>
      <c r="M12" s="1024"/>
      <c r="N12" s="1024"/>
      <c r="O12" s="1030" t="s">
        <v>991</v>
      </c>
      <c r="P12" s="1030"/>
      <c r="Q12" s="1030"/>
      <c r="R12" s="1030"/>
      <c r="S12" s="1030"/>
      <c r="T12" s="1030"/>
      <c r="U12" s="1018" t="s">
        <v>581</v>
      </c>
      <c r="V12" s="1018"/>
      <c r="W12" s="1018"/>
      <c r="X12" s="1030" t="s">
        <v>507</v>
      </c>
      <c r="Y12" s="1030"/>
      <c r="Z12" s="1030"/>
      <c r="AA12" s="1030"/>
      <c r="AB12" s="1030"/>
      <c r="AC12" s="487" t="s">
        <v>582</v>
      </c>
      <c r="AD12" s="486"/>
      <c r="AS12" s="1031" t="s">
        <v>667</v>
      </c>
      <c r="AT12" s="1031"/>
      <c r="AU12" s="1031"/>
      <c r="AV12" s="1031"/>
      <c r="AW12" s="1031"/>
    </row>
    <row r="13" spans="1:49" s="484" customFormat="1" ht="13.15" customHeight="1" x14ac:dyDescent="0.45">
      <c r="A13" s="486"/>
      <c r="B13" s="486"/>
      <c r="C13" s="486"/>
      <c r="D13" s="486"/>
      <c r="E13" s="486"/>
      <c r="F13" s="486"/>
      <c r="G13" s="486"/>
      <c r="H13" s="486"/>
      <c r="I13" s="486"/>
      <c r="J13" s="486"/>
      <c r="K13" s="486"/>
      <c r="L13" s="486"/>
      <c r="M13" s="486"/>
      <c r="N13" s="486"/>
      <c r="O13" s="486"/>
      <c r="P13" s="486"/>
      <c r="Q13" s="486"/>
      <c r="R13" s="486"/>
      <c r="S13" s="486"/>
      <c r="T13" s="486"/>
      <c r="U13" s="486"/>
      <c r="V13" s="486"/>
      <c r="W13" s="486"/>
      <c r="X13" s="486"/>
      <c r="Y13" s="486"/>
      <c r="Z13" s="486"/>
      <c r="AA13" s="486"/>
      <c r="AB13" s="486"/>
      <c r="AC13" s="486"/>
      <c r="AD13" s="486"/>
    </row>
    <row r="14" spans="1:49" s="484" customFormat="1" ht="39" customHeight="1" x14ac:dyDescent="0.45">
      <c r="A14" s="1016" t="s">
        <v>583</v>
      </c>
      <c r="B14" s="1016"/>
      <c r="C14" s="1016"/>
      <c r="D14" s="1016"/>
      <c r="E14" s="1016"/>
      <c r="F14" s="1016"/>
      <c r="G14" s="1016"/>
      <c r="H14" s="1016"/>
      <c r="I14" s="1016"/>
      <c r="J14" s="1016"/>
      <c r="K14" s="1016"/>
      <c r="L14" s="1017" t="str">
        <f>VLOOKUP($C$6,inf!A2:U61,21)</f>
        <v>حكومي</v>
      </c>
      <c r="M14" s="1017"/>
      <c r="N14" s="1017"/>
      <c r="O14" s="486"/>
      <c r="P14" s="486"/>
      <c r="Q14" s="486"/>
      <c r="R14" s="486"/>
      <c r="S14" s="486"/>
      <c r="T14" s="486"/>
      <c r="U14" s="486"/>
      <c r="V14" s="486"/>
      <c r="W14" s="486"/>
      <c r="X14" s="486"/>
      <c r="Y14" s="486"/>
      <c r="Z14" s="486"/>
      <c r="AA14" s="486"/>
      <c r="AB14" s="486"/>
      <c r="AC14" s="486"/>
      <c r="AD14" s="486"/>
    </row>
    <row r="15" spans="1:49" s="484" customFormat="1" ht="26.65" customHeight="1" x14ac:dyDescent="0.45">
      <c r="A15" s="488"/>
      <c r="B15" s="488"/>
      <c r="C15" s="488"/>
      <c r="D15" s="488"/>
      <c r="E15" s="488"/>
      <c r="F15" s="488"/>
      <c r="G15" s="488"/>
      <c r="H15" s="488"/>
      <c r="I15" s="488"/>
      <c r="J15" s="488"/>
      <c r="K15" s="488"/>
      <c r="L15" s="488"/>
      <c r="M15" s="488"/>
      <c r="N15" s="488"/>
      <c r="O15" s="488"/>
      <c r="Q15" s="490"/>
      <c r="R15" s="490"/>
      <c r="S15" s="490"/>
      <c r="T15" s="490"/>
      <c r="U15" s="488"/>
      <c r="V15" s="488"/>
      <c r="W15" s="1019"/>
      <c r="X15" s="1019"/>
      <c r="Y15" s="1019"/>
      <c r="Z15" s="1019"/>
      <c r="AA15" s="488"/>
      <c r="AB15" s="488"/>
      <c r="AC15" s="488"/>
      <c r="AD15" s="488"/>
    </row>
    <row r="16" spans="1:49" s="484" customFormat="1" ht="46.15" customHeight="1" thickBot="1" x14ac:dyDescent="0.5">
      <c r="A16" s="489"/>
      <c r="B16" s="489"/>
      <c r="C16" s="489"/>
      <c r="D16" s="489"/>
      <c r="E16" s="489"/>
      <c r="F16" s="489"/>
      <c r="G16" s="489"/>
      <c r="H16" s="489"/>
      <c r="I16" s="489"/>
      <c r="J16" s="489"/>
      <c r="K16" s="489"/>
      <c r="L16" s="489"/>
      <c r="M16" s="489"/>
      <c r="N16" s="489"/>
      <c r="O16" s="489"/>
      <c r="P16" s="1032" t="s">
        <v>635</v>
      </c>
      <c r="Q16" s="1032"/>
      <c r="R16" s="1032"/>
      <c r="S16" s="1032"/>
      <c r="T16" s="1032"/>
      <c r="U16" s="489"/>
      <c r="V16" s="489"/>
      <c r="W16" s="1033" t="s">
        <v>930</v>
      </c>
      <c r="X16" s="1033"/>
      <c r="Y16" s="1033"/>
      <c r="Z16" s="1033"/>
      <c r="AA16" s="1033"/>
      <c r="AB16" s="489"/>
      <c r="AC16" s="489"/>
      <c r="AD16" s="489"/>
      <c r="AE16" s="1034"/>
      <c r="AF16" s="1034"/>
      <c r="AG16" s="1034"/>
      <c r="AH16" s="1034"/>
      <c r="AI16" s="1034"/>
      <c r="AJ16" s="1034"/>
      <c r="AK16" s="1034"/>
      <c r="AL16" s="1034"/>
      <c r="AN16" s="1035" t="s">
        <v>650</v>
      </c>
      <c r="AO16" s="1035"/>
      <c r="AP16" s="1035"/>
      <c r="AQ16" s="1035"/>
      <c r="AR16" s="1035"/>
    </row>
    <row r="17" spans="1:44" s="341" customFormat="1" ht="33.75" customHeight="1" x14ac:dyDescent="0.95">
      <c r="A17" s="1036" t="s">
        <v>585</v>
      </c>
      <c r="B17" s="1036"/>
      <c r="C17" s="1036"/>
      <c r="D17" s="1036"/>
      <c r="E17" s="1036"/>
      <c r="F17" s="1036"/>
      <c r="G17" s="1036"/>
      <c r="H17" s="1036"/>
      <c r="I17" s="1036"/>
      <c r="J17" s="1036"/>
      <c r="K17" s="1036"/>
      <c r="L17" s="1036"/>
      <c r="M17" s="1036"/>
      <c r="N17" s="1036"/>
      <c r="O17" s="340"/>
      <c r="P17" s="340"/>
      <c r="Q17" s="340"/>
      <c r="R17" s="340"/>
      <c r="S17" s="340"/>
      <c r="T17" s="340"/>
      <c r="U17" s="342"/>
      <c r="V17" s="340"/>
      <c r="W17" s="340"/>
      <c r="X17" s="340"/>
      <c r="Y17" s="342"/>
      <c r="Z17" s="342"/>
      <c r="AA17" s="342"/>
      <c r="AB17" s="342"/>
      <c r="AC17" s="342"/>
      <c r="AD17" s="342"/>
      <c r="AE17" s="1034"/>
      <c r="AF17" s="1034"/>
      <c r="AG17" s="1034"/>
      <c r="AH17" s="1034"/>
      <c r="AI17" s="1034"/>
      <c r="AJ17" s="1034"/>
      <c r="AK17" s="1034"/>
      <c r="AL17" s="1034"/>
      <c r="AN17" s="1035"/>
      <c r="AO17" s="1035"/>
      <c r="AP17" s="1035"/>
      <c r="AQ17" s="1035"/>
      <c r="AR17" s="1035"/>
    </row>
    <row r="18" spans="1:44" s="341" customFormat="1" ht="45" customHeight="1" x14ac:dyDescent="0.95">
      <c r="A18" s="342"/>
      <c r="B18" s="1037" t="s">
        <v>1127</v>
      </c>
      <c r="C18" s="1037"/>
      <c r="D18" s="1037"/>
      <c r="E18" s="1037"/>
      <c r="F18" s="1037"/>
      <c r="G18" s="1037"/>
      <c r="H18" s="1037"/>
      <c r="I18" s="1037"/>
      <c r="J18" s="1037"/>
      <c r="K18" s="1037"/>
      <c r="L18" s="1037"/>
      <c r="M18" s="1037"/>
      <c r="N18" s="1037"/>
      <c r="O18" s="1037"/>
      <c r="P18" s="1037"/>
      <c r="Q18" s="1037"/>
      <c r="R18" s="1037"/>
      <c r="S18" s="1037"/>
      <c r="T18" s="1037"/>
      <c r="U18" s="1037"/>
      <c r="V18" s="1037"/>
      <c r="W18" s="1037"/>
      <c r="X18" s="1037"/>
      <c r="Y18" s="1037"/>
      <c r="Z18" s="1037"/>
      <c r="AA18" s="1037"/>
      <c r="AB18" s="1037"/>
      <c r="AC18" s="342"/>
      <c r="AD18" s="342"/>
    </row>
    <row r="19" spans="1:44" s="341" customFormat="1" ht="34.5" customHeight="1" x14ac:dyDescent="0.95">
      <c r="A19" s="342"/>
      <c r="B19" s="1038" t="s">
        <v>931</v>
      </c>
      <c r="C19" s="1038"/>
      <c r="D19" s="1038"/>
      <c r="E19" s="1038"/>
      <c r="F19" s="1038"/>
      <c r="G19" s="1038"/>
      <c r="H19" s="1038"/>
      <c r="I19" s="1038"/>
      <c r="J19" s="1038"/>
      <c r="K19" s="1039">
        <f>VLOOKUP($C$6,hours!$B$17:$P$52,11)</f>
        <v>15</v>
      </c>
      <c r="L19" s="1039" t="str">
        <f>VLOOKUP($C$6,hours!$B$17:$Z$135,19)</f>
        <v>شارع المسكوبية - باب الزاوية - مركز التصحيح - -</v>
      </c>
      <c r="M19" s="1040" t="s">
        <v>649</v>
      </c>
      <c r="N19" s="1041"/>
      <c r="O19" s="1041"/>
      <c r="P19" s="1041"/>
      <c r="Q19" s="1041"/>
      <c r="R19" s="1041"/>
      <c r="S19" s="1041"/>
      <c r="T19" s="1041"/>
      <c r="U19" s="1041"/>
      <c r="V19" s="1041"/>
      <c r="W19" s="342"/>
      <c r="X19" s="342"/>
      <c r="Y19" s="342"/>
      <c r="Z19" s="342"/>
      <c r="AA19" s="342"/>
      <c r="AB19" s="342"/>
      <c r="AC19" s="342"/>
      <c r="AD19" s="342"/>
    </row>
    <row r="20" spans="1:44" ht="37.5" customHeight="1" x14ac:dyDescent="0.75">
      <c r="A20" s="256"/>
      <c r="B20" s="1042" t="s">
        <v>0</v>
      </c>
      <c r="C20" s="1043"/>
      <c r="D20" s="1043"/>
      <c r="E20" s="1043"/>
      <c r="F20" s="1044"/>
      <c r="G20" s="589"/>
      <c r="H20" s="1042" t="s">
        <v>5</v>
      </c>
      <c r="I20" s="1043"/>
      <c r="J20" s="1044"/>
      <c r="K20" s="1045" t="s">
        <v>6</v>
      </c>
      <c r="L20" s="1046"/>
      <c r="M20" s="1044"/>
      <c r="N20" s="373" t="s">
        <v>671</v>
      </c>
      <c r="O20" s="1047" t="s">
        <v>606</v>
      </c>
      <c r="P20" s="1047"/>
      <c r="Q20" s="1047"/>
      <c r="R20" s="1048" t="s">
        <v>672</v>
      </c>
      <c r="S20" s="1049"/>
      <c r="T20" s="1050" t="s">
        <v>96</v>
      </c>
      <c r="U20" s="1048"/>
      <c r="V20" s="1049"/>
      <c r="W20" s="1051" t="s">
        <v>602</v>
      </c>
      <c r="X20" s="1052"/>
      <c r="Y20" s="1053"/>
      <c r="Z20" s="1042" t="s">
        <v>603</v>
      </c>
      <c r="AA20" s="1043"/>
      <c r="AB20" s="1043"/>
      <c r="AC20" s="257"/>
      <c r="AD20" s="338"/>
      <c r="AM20" s="357"/>
      <c r="AN20" s="357"/>
      <c r="AO20" s="357"/>
    </row>
    <row r="21" spans="1:44" s="374" customFormat="1" ht="27" customHeight="1" x14ac:dyDescent="0.75">
      <c r="A21" s="357"/>
      <c r="B21" s="1054">
        <f>IF(W21="x", IF(ISNUMBER(B20),B20,0),IF(ISNUMBER(B20),B20+1,1))</f>
        <v>1</v>
      </c>
      <c r="C21" s="1055"/>
      <c r="D21" s="1055"/>
      <c r="E21" s="1055"/>
      <c r="F21" s="1056"/>
      <c r="G21" s="377" t="str">
        <f>VLOOKUP($C$6,hours!$B$17:$BK$135,20)</f>
        <v>الخميس</v>
      </c>
      <c r="H21" s="1054" t="str">
        <f>IF(G21="","x",VLOOKUP($C$6,hours!$B$17:$BK$135,20))</f>
        <v>الخميس</v>
      </c>
      <c r="I21" s="1055"/>
      <c r="J21" s="1057"/>
      <c r="K21" s="1058">
        <f>IF(G21="","x",VLOOKUP($C$6,hours!$B$17:$BK$135,21))</f>
        <v>45085</v>
      </c>
      <c r="L21" s="1059"/>
      <c r="M21" s="1060"/>
      <c r="N21" s="1054" t="str">
        <f>IF(G21="","x",VLOOKUP($C$6,inf!$A$2:$AF$61,7))</f>
        <v>الخليل</v>
      </c>
      <c r="O21" s="1055" t="str">
        <f>VLOOKUP($C$6,hours!$B$17:$Z$135,2)</f>
        <v>احلام عبد السلام عبد الموجود النتشة</v>
      </c>
      <c r="P21" s="1057" t="str">
        <f>VLOOKUP($C$6,hours!$B$17:$Z$135,2)</f>
        <v>احلام عبد السلام عبد الموجود النتشة</v>
      </c>
      <c r="Q21" s="1054" t="str">
        <f>IF(G21="","x","مركز التصحيح")</f>
        <v>مركز التصحيح</v>
      </c>
      <c r="R21" s="1055" t="str">
        <f>VLOOKUP($C$6,hours!$B$17:$Z$135,2)</f>
        <v>احلام عبد السلام عبد الموجود النتشة</v>
      </c>
      <c r="S21" s="1057" t="str">
        <f>VLOOKUP($C$6,hours!$B$17:$Z$135,2)</f>
        <v>احلام عبد السلام عبد الموجود النتشة</v>
      </c>
      <c r="T21" s="1054">
        <f>IF(G21="","x",1)</f>
        <v>1</v>
      </c>
      <c r="U21" s="1055" t="str">
        <f>VLOOKUP($C$6,hours!$B$17:$Z$135,2)</f>
        <v>احلام عبد السلام عبد الموجود النتشة</v>
      </c>
      <c r="V21" s="1057" t="str">
        <f>VLOOKUP($C$6,hours!$B$17:$Z$135,2)</f>
        <v>احلام عبد السلام عبد الموجود النتشة</v>
      </c>
      <c r="W21" s="1054">
        <f>IF(G21="","x",VLOOKUP($C$6,inf!$A$2:$AG$61,19))</f>
        <v>12</v>
      </c>
      <c r="X21" s="1055"/>
      <c r="Y21" s="1057"/>
      <c r="Z21" s="1054">
        <f>IF(G21="","x",VLOOKUP($C$6,inf!$A$2:$AG$61,19))</f>
        <v>12</v>
      </c>
      <c r="AA21" s="1055"/>
      <c r="AB21" s="1057"/>
      <c r="AC21" s="387"/>
      <c r="AD21" s="357"/>
    </row>
    <row r="22" spans="1:44" s="374" customFormat="1" ht="27" customHeight="1" x14ac:dyDescent="0.75">
      <c r="A22" s="357"/>
      <c r="B22" s="1054">
        <f t="shared" ref="B22:B36" si="0">IF(W22="x", IF(ISNUMBER(B21),B21,0),IF(ISNUMBER(B21),B21+1,1))</f>
        <v>2</v>
      </c>
      <c r="C22" s="1055"/>
      <c r="D22" s="1055"/>
      <c r="E22" s="1055"/>
      <c r="F22" s="1056"/>
      <c r="G22" s="377" t="str">
        <f>VLOOKUP($C$6,hours!$B$17:$BK$135,22)</f>
        <v>السبت</v>
      </c>
      <c r="H22" s="1054" t="str">
        <f>IF(G22="","x",VLOOKUP($C$6,hours!$B$17:$BK$135,22))</f>
        <v>السبت</v>
      </c>
      <c r="I22" s="1055"/>
      <c r="J22" s="1057"/>
      <c r="K22" s="1058">
        <f>IF(G22="","x",(VLOOKUP($C$6,hours!$B$17:$BK$135,23)))</f>
        <v>45087</v>
      </c>
      <c r="L22" s="1059"/>
      <c r="M22" s="1060"/>
      <c r="N22" s="1054" t="str">
        <f>IF(G22="","x",VLOOKUP($C$6,inf!$A$2:$AF$61,7))</f>
        <v>الخليل</v>
      </c>
      <c r="O22" s="1055" t="str">
        <f>VLOOKUP($C$6,hours!$B$17:$Z$135,2)</f>
        <v>احلام عبد السلام عبد الموجود النتشة</v>
      </c>
      <c r="P22" s="1057" t="str">
        <f>VLOOKUP($C$6,hours!$B$17:$Z$135,2)</f>
        <v>احلام عبد السلام عبد الموجود النتشة</v>
      </c>
      <c r="Q22" s="1054" t="str">
        <f t="shared" ref="Q22:Q40" si="1">IF(G22="","x","مركز التصحيح")</f>
        <v>مركز التصحيح</v>
      </c>
      <c r="R22" s="1055" t="str">
        <f>VLOOKUP($C$6,hours!$B$17:$Z$135,2)</f>
        <v>احلام عبد السلام عبد الموجود النتشة</v>
      </c>
      <c r="S22" s="1057" t="str">
        <f>VLOOKUP($C$6,hours!$B$17:$Z$135,2)</f>
        <v>احلام عبد السلام عبد الموجود النتشة</v>
      </c>
      <c r="T22" s="1054">
        <f t="shared" ref="T22:T40" si="2">IF(G22="","x",1)</f>
        <v>1</v>
      </c>
      <c r="U22" s="1055" t="str">
        <f>VLOOKUP($C$6,hours!$B$17:$Z$135,2)</f>
        <v>احلام عبد السلام عبد الموجود النتشة</v>
      </c>
      <c r="V22" s="1057" t="str">
        <f>VLOOKUP($C$6,hours!$B$17:$Z$135,2)</f>
        <v>احلام عبد السلام عبد الموجود النتشة</v>
      </c>
      <c r="W22" s="1054">
        <f>IF(G22="","x",VLOOKUP($C$6,inf!$A$2:$AG$61,19))</f>
        <v>12</v>
      </c>
      <c r="X22" s="1055"/>
      <c r="Y22" s="1057"/>
      <c r="Z22" s="1054">
        <f>IF(G22="","x",VLOOKUP($C$6,inf!$A$2:$AG$61,19))</f>
        <v>12</v>
      </c>
      <c r="AA22" s="1055"/>
      <c r="AB22" s="1057"/>
      <c r="AC22" s="387"/>
      <c r="AD22" s="357"/>
    </row>
    <row r="23" spans="1:44" s="374" customFormat="1" ht="27" customHeight="1" x14ac:dyDescent="0.75">
      <c r="A23" s="357"/>
      <c r="B23" s="1054">
        <f t="shared" si="0"/>
        <v>3</v>
      </c>
      <c r="C23" s="1055"/>
      <c r="D23" s="1055"/>
      <c r="E23" s="1055"/>
      <c r="F23" s="1056"/>
      <c r="G23" s="377" t="str">
        <f>VLOOKUP($C$6,hours!$B$17:$BK$135,24)</f>
        <v>الأحد</v>
      </c>
      <c r="H23" s="1054" t="str">
        <f>IF(G23="","x",VLOOKUP($C$6,hours!$B$17:$BK$135,24))</f>
        <v>الأحد</v>
      </c>
      <c r="I23" s="1055"/>
      <c r="J23" s="1057"/>
      <c r="K23" s="1058">
        <f>IF(G23="","x",(VLOOKUP($C$6,hours!$B$17:$BK$135,25)))</f>
        <v>45088</v>
      </c>
      <c r="L23" s="1059"/>
      <c r="M23" s="1060"/>
      <c r="N23" s="1054" t="str">
        <f>IF(G23="","x",VLOOKUP($C$6,inf!$A$2:$AF$61,7))</f>
        <v>الخليل</v>
      </c>
      <c r="O23" s="1055" t="str">
        <f>VLOOKUP($C$6,hours!$B$17:$Z$135,2)</f>
        <v>احلام عبد السلام عبد الموجود النتشة</v>
      </c>
      <c r="P23" s="1057" t="str">
        <f>VLOOKUP($C$6,hours!$B$17:$Z$135,2)</f>
        <v>احلام عبد السلام عبد الموجود النتشة</v>
      </c>
      <c r="Q23" s="1054" t="str">
        <f t="shared" si="1"/>
        <v>مركز التصحيح</v>
      </c>
      <c r="R23" s="1055" t="str">
        <f>VLOOKUP($C$6,hours!$B$17:$Z$135,2)</f>
        <v>احلام عبد السلام عبد الموجود النتشة</v>
      </c>
      <c r="S23" s="1057" t="str">
        <f>VLOOKUP($C$6,hours!$B$17:$Z$135,2)</f>
        <v>احلام عبد السلام عبد الموجود النتشة</v>
      </c>
      <c r="T23" s="1054">
        <f t="shared" si="2"/>
        <v>1</v>
      </c>
      <c r="U23" s="1055" t="str">
        <f>VLOOKUP($C$6,hours!$B$17:$Z$135,2)</f>
        <v>احلام عبد السلام عبد الموجود النتشة</v>
      </c>
      <c r="V23" s="1057" t="str">
        <f>VLOOKUP($C$6,hours!$B$17:$Z$135,2)</f>
        <v>احلام عبد السلام عبد الموجود النتشة</v>
      </c>
      <c r="W23" s="1054">
        <f>IF(G23="","x",VLOOKUP($C$6,inf!$A$2:$AG$61,19))</f>
        <v>12</v>
      </c>
      <c r="X23" s="1055"/>
      <c r="Y23" s="1057"/>
      <c r="Z23" s="1054">
        <f>IF(G23="","x",VLOOKUP($C$6,inf!$A$2:$AG$61,19))</f>
        <v>12</v>
      </c>
      <c r="AA23" s="1055"/>
      <c r="AB23" s="1057"/>
      <c r="AC23" s="387"/>
      <c r="AD23" s="357"/>
    </row>
    <row r="24" spans="1:44" s="374" customFormat="1" ht="27" customHeight="1" x14ac:dyDescent="0.75">
      <c r="A24" s="357"/>
      <c r="B24" s="1054">
        <f t="shared" si="0"/>
        <v>4</v>
      </c>
      <c r="C24" s="1055"/>
      <c r="D24" s="1055"/>
      <c r="E24" s="1055"/>
      <c r="F24" s="1056"/>
      <c r="G24" s="377" t="str">
        <f>(VLOOKUP($C$6,hours!$B$17:$BK$135,26))</f>
        <v>الإثنين</v>
      </c>
      <c r="H24" s="1054" t="str">
        <f>IF(G24="","x",(VLOOKUP($C$6,hours!$B$17:$BK$135,26)))</f>
        <v>الإثنين</v>
      </c>
      <c r="I24" s="1055"/>
      <c r="J24" s="1057"/>
      <c r="K24" s="1058">
        <f>IF(G24="","x",(VLOOKUP($C$6,hours!$B$17:$BK$135,27)))</f>
        <v>45089</v>
      </c>
      <c r="L24" s="1059"/>
      <c r="M24" s="1060"/>
      <c r="N24" s="1054" t="str">
        <f>IF(G24="","x",VLOOKUP($C$6,inf!$A$2:$AF$61,7))</f>
        <v>الخليل</v>
      </c>
      <c r="O24" s="1055" t="str">
        <f>VLOOKUP($C$6,hours!$B$17:$Z$135,2)</f>
        <v>احلام عبد السلام عبد الموجود النتشة</v>
      </c>
      <c r="P24" s="1057" t="str">
        <f>VLOOKUP($C$6,hours!$B$17:$Z$135,2)</f>
        <v>احلام عبد السلام عبد الموجود النتشة</v>
      </c>
      <c r="Q24" s="1054" t="str">
        <f t="shared" si="1"/>
        <v>مركز التصحيح</v>
      </c>
      <c r="R24" s="1055" t="str">
        <f>VLOOKUP($C$6,hours!$B$17:$Z$135,2)</f>
        <v>احلام عبد السلام عبد الموجود النتشة</v>
      </c>
      <c r="S24" s="1057" t="str">
        <f>VLOOKUP($C$6,hours!$B$17:$Z$135,2)</f>
        <v>احلام عبد السلام عبد الموجود النتشة</v>
      </c>
      <c r="T24" s="1054">
        <f t="shared" si="2"/>
        <v>1</v>
      </c>
      <c r="U24" s="1055" t="str">
        <f>VLOOKUP($C$6,hours!$B$17:$Z$135,2)</f>
        <v>احلام عبد السلام عبد الموجود النتشة</v>
      </c>
      <c r="V24" s="1057" t="str">
        <f>VLOOKUP($C$6,hours!$B$17:$Z$135,2)</f>
        <v>احلام عبد السلام عبد الموجود النتشة</v>
      </c>
      <c r="W24" s="1054">
        <f>IF(G24="","x",VLOOKUP($C$6,inf!$A$2:$AG$61,19))</f>
        <v>12</v>
      </c>
      <c r="X24" s="1055"/>
      <c r="Y24" s="1057"/>
      <c r="Z24" s="1054">
        <f>IF(G24="","x",VLOOKUP($C$6,inf!$A$2:$AG$61,19))</f>
        <v>12</v>
      </c>
      <c r="AA24" s="1055"/>
      <c r="AB24" s="1057"/>
      <c r="AC24" s="387"/>
      <c r="AD24" s="357"/>
    </row>
    <row r="25" spans="1:44" s="374" customFormat="1" ht="27" customHeight="1" x14ac:dyDescent="0.75">
      <c r="A25" s="357"/>
      <c r="B25" s="1054">
        <f t="shared" si="0"/>
        <v>5</v>
      </c>
      <c r="C25" s="1055"/>
      <c r="D25" s="1055"/>
      <c r="E25" s="1055"/>
      <c r="F25" s="1056"/>
      <c r="G25" s="377" t="str">
        <f>VLOOKUP($C$6,hours!$B$17:$BK$135,28)</f>
        <v>الثلاثاء</v>
      </c>
      <c r="H25" s="1054" t="str">
        <f>IF(G25="","x",VLOOKUP($C$6,hours!$B$17:$BK$135,28))</f>
        <v>الثلاثاء</v>
      </c>
      <c r="I25" s="1055"/>
      <c r="J25" s="1057"/>
      <c r="K25" s="1058">
        <f>IF(G25="","x",(VLOOKUP($C$6,hours!$B$17:$BK$135,29)))</f>
        <v>45090</v>
      </c>
      <c r="L25" s="1059"/>
      <c r="M25" s="1060"/>
      <c r="N25" s="1054" t="str">
        <f>IF(G25="","x",VLOOKUP($C$6,inf!$A$2:$AF$61,7))</f>
        <v>الخليل</v>
      </c>
      <c r="O25" s="1055" t="str">
        <f>VLOOKUP($C$6,hours!$B$17:$Z$135,2)</f>
        <v>احلام عبد السلام عبد الموجود النتشة</v>
      </c>
      <c r="P25" s="1057" t="str">
        <f>VLOOKUP($C$6,hours!$B$17:$Z$135,2)</f>
        <v>احلام عبد السلام عبد الموجود النتشة</v>
      </c>
      <c r="Q25" s="1054" t="str">
        <f t="shared" si="1"/>
        <v>مركز التصحيح</v>
      </c>
      <c r="R25" s="1055" t="str">
        <f>VLOOKUP($C$6,hours!$B$17:$Z$135,2)</f>
        <v>احلام عبد السلام عبد الموجود النتشة</v>
      </c>
      <c r="S25" s="1057" t="str">
        <f>VLOOKUP($C$6,hours!$B$17:$Z$135,2)</f>
        <v>احلام عبد السلام عبد الموجود النتشة</v>
      </c>
      <c r="T25" s="1054">
        <f t="shared" si="2"/>
        <v>1</v>
      </c>
      <c r="U25" s="1055" t="str">
        <f>VLOOKUP($C$6,hours!$B$17:$Z$135,2)</f>
        <v>احلام عبد السلام عبد الموجود النتشة</v>
      </c>
      <c r="V25" s="1057" t="str">
        <f>VLOOKUP($C$6,hours!$B$17:$Z$135,2)</f>
        <v>احلام عبد السلام عبد الموجود النتشة</v>
      </c>
      <c r="W25" s="1054">
        <f>IF(G25="","x",VLOOKUP($C$6,inf!$A$2:$AG$61,19))</f>
        <v>12</v>
      </c>
      <c r="X25" s="1055"/>
      <c r="Y25" s="1057"/>
      <c r="Z25" s="1054">
        <f>IF(G25="","x",VLOOKUP($C$6,inf!$A$2:$AG$61,19))</f>
        <v>12</v>
      </c>
      <c r="AA25" s="1055"/>
      <c r="AB25" s="1057"/>
      <c r="AC25" s="387"/>
      <c r="AD25" s="357"/>
    </row>
    <row r="26" spans="1:44" s="374" customFormat="1" ht="27" customHeight="1" x14ac:dyDescent="0.75">
      <c r="A26" s="357"/>
      <c r="B26" s="1054">
        <f t="shared" si="0"/>
        <v>6</v>
      </c>
      <c r="C26" s="1055"/>
      <c r="D26" s="1055"/>
      <c r="E26" s="1055"/>
      <c r="F26" s="1056"/>
      <c r="G26" s="377" t="str">
        <f>VLOOKUP($C$6,hours!$B$17:$BK$135,30)</f>
        <v>الأربعاء</v>
      </c>
      <c r="H26" s="1054" t="str">
        <f>IF(G26="","x",VLOOKUP($C$6,hours!$B$17:$BK$135,30))</f>
        <v>الأربعاء</v>
      </c>
      <c r="I26" s="1055"/>
      <c r="J26" s="1057"/>
      <c r="K26" s="1058">
        <f>IF(G26="","x",(VLOOKUP($C$6,hours!$B$17:$BK$135,31)))</f>
        <v>45091</v>
      </c>
      <c r="L26" s="1059"/>
      <c r="M26" s="1060"/>
      <c r="N26" s="1054" t="str">
        <f>IF(G26="","x",VLOOKUP($C$6,inf!$A$2:$AF$61,7))</f>
        <v>الخليل</v>
      </c>
      <c r="O26" s="1055" t="str">
        <f>VLOOKUP($C$6,hours!$B$17:$Z$135,2)</f>
        <v>احلام عبد السلام عبد الموجود النتشة</v>
      </c>
      <c r="P26" s="1057" t="str">
        <f>VLOOKUP($C$6,hours!$B$17:$Z$135,2)</f>
        <v>احلام عبد السلام عبد الموجود النتشة</v>
      </c>
      <c r="Q26" s="1054" t="str">
        <f t="shared" si="1"/>
        <v>مركز التصحيح</v>
      </c>
      <c r="R26" s="1055" t="str">
        <f>VLOOKUP($C$6,hours!$B$17:$Z$135,2)</f>
        <v>احلام عبد السلام عبد الموجود النتشة</v>
      </c>
      <c r="S26" s="1057" t="str">
        <f>VLOOKUP($C$6,hours!$B$17:$Z$135,2)</f>
        <v>احلام عبد السلام عبد الموجود النتشة</v>
      </c>
      <c r="T26" s="1054">
        <f t="shared" si="2"/>
        <v>1</v>
      </c>
      <c r="U26" s="1055" t="str">
        <f>VLOOKUP($C$6,hours!$B$17:$Z$135,2)</f>
        <v>احلام عبد السلام عبد الموجود النتشة</v>
      </c>
      <c r="V26" s="1057" t="str">
        <f>VLOOKUP($C$6,hours!$B$17:$Z$135,2)</f>
        <v>احلام عبد السلام عبد الموجود النتشة</v>
      </c>
      <c r="W26" s="1054">
        <f>IF(G26="","x",VLOOKUP($C$6,inf!$A$2:$AG$61,19))</f>
        <v>12</v>
      </c>
      <c r="X26" s="1055"/>
      <c r="Y26" s="1057"/>
      <c r="Z26" s="1054">
        <f>IF(G26="","x",VLOOKUP($C$6,inf!$A$2:$AG$61,19))</f>
        <v>12</v>
      </c>
      <c r="AA26" s="1055"/>
      <c r="AB26" s="1057"/>
      <c r="AC26" s="387"/>
      <c r="AD26" s="357"/>
      <c r="AJ26" s="374" t="s">
        <v>608</v>
      </c>
    </row>
    <row r="27" spans="1:44" s="374" customFormat="1" ht="27" customHeight="1" x14ac:dyDescent="0.75">
      <c r="A27" s="357"/>
      <c r="B27" s="1054">
        <f t="shared" si="0"/>
        <v>6</v>
      </c>
      <c r="C27" s="1055"/>
      <c r="D27" s="1055"/>
      <c r="E27" s="1055"/>
      <c r="F27" s="1056"/>
      <c r="G27" s="377" t="str">
        <f>VLOOKUP($C$6,hours!$B$17:$BK$135,32)</f>
        <v/>
      </c>
      <c r="H27" s="1054" t="str">
        <f>IF(G27="","x",VLOOKUP($C$6,hours!$B$17:$BK$135,32))</f>
        <v>x</v>
      </c>
      <c r="I27" s="1055"/>
      <c r="J27" s="1057"/>
      <c r="K27" s="1058" t="str">
        <f>IF(G27="","x",(VLOOKUP($C$6,hours!$B$17:$BK$135,33)))</f>
        <v>x</v>
      </c>
      <c r="L27" s="1059"/>
      <c r="M27" s="1060"/>
      <c r="N27" s="1054" t="str">
        <f>IF(G27="","x",VLOOKUP($C$6,inf!$A$2:$AF$61,7))</f>
        <v>x</v>
      </c>
      <c r="O27" s="1055" t="str">
        <f>VLOOKUP($C$6,hours!$B$17:$Z$135,2)</f>
        <v>احلام عبد السلام عبد الموجود النتشة</v>
      </c>
      <c r="P27" s="1057" t="str">
        <f>VLOOKUP($C$6,hours!$B$17:$Z$135,2)</f>
        <v>احلام عبد السلام عبد الموجود النتشة</v>
      </c>
      <c r="Q27" s="1054" t="str">
        <f t="shared" si="1"/>
        <v>x</v>
      </c>
      <c r="R27" s="1055" t="str">
        <f>VLOOKUP($C$6,hours!$B$17:$Z$135,2)</f>
        <v>احلام عبد السلام عبد الموجود النتشة</v>
      </c>
      <c r="S27" s="1057" t="str">
        <f>VLOOKUP($C$6,hours!$B$17:$Z$135,2)</f>
        <v>احلام عبد السلام عبد الموجود النتشة</v>
      </c>
      <c r="T27" s="1054" t="str">
        <f t="shared" si="2"/>
        <v>x</v>
      </c>
      <c r="U27" s="1055" t="str">
        <f>VLOOKUP($C$6,hours!$B$17:$Z$135,2)</f>
        <v>احلام عبد السلام عبد الموجود النتشة</v>
      </c>
      <c r="V27" s="1057" t="str">
        <f>VLOOKUP($C$6,hours!$B$17:$Z$135,2)</f>
        <v>احلام عبد السلام عبد الموجود النتشة</v>
      </c>
      <c r="W27" s="1054" t="str">
        <f>IF(G27="","x",VLOOKUP($C$6,inf!$A$2:$AG$61,19))</f>
        <v>x</v>
      </c>
      <c r="X27" s="1055"/>
      <c r="Y27" s="1057"/>
      <c r="Z27" s="1054" t="str">
        <f>IF(G27="","x",VLOOKUP($C$6,inf!$A$2:$AG$61,19))</f>
        <v>x</v>
      </c>
      <c r="AA27" s="1055"/>
      <c r="AB27" s="1057"/>
      <c r="AC27" s="387"/>
      <c r="AD27" s="357"/>
    </row>
    <row r="28" spans="1:44" s="374" customFormat="1" ht="27" customHeight="1" x14ac:dyDescent="0.75">
      <c r="A28" s="357"/>
      <c r="B28" s="1054">
        <f t="shared" si="0"/>
        <v>7</v>
      </c>
      <c r="C28" s="1055"/>
      <c r="D28" s="1055"/>
      <c r="E28" s="1055"/>
      <c r="F28" s="1056"/>
      <c r="G28" s="377" t="str">
        <f>VLOOKUP($C$6,hours!$B$17:$BK$135,34)</f>
        <v>السبت</v>
      </c>
      <c r="H28" s="1054" t="str">
        <f>IF(G28="","x",VLOOKUP($C$6,hours!$B$17:$BK$135,34))</f>
        <v>السبت</v>
      </c>
      <c r="I28" s="1055"/>
      <c r="J28" s="1057"/>
      <c r="K28" s="1058">
        <f>IF(G28="","x",(VLOOKUP($C$6,hours!$B$17:$BK$135,35)))</f>
        <v>45094</v>
      </c>
      <c r="L28" s="1059"/>
      <c r="M28" s="1060"/>
      <c r="N28" s="1054" t="str">
        <f>IF(G28="","x",VLOOKUP($C$6,inf!$A$2:$AF$61,7))</f>
        <v>الخليل</v>
      </c>
      <c r="O28" s="1055" t="str">
        <f>VLOOKUP($C$6,hours!$B$17:$Z$135,2)</f>
        <v>احلام عبد السلام عبد الموجود النتشة</v>
      </c>
      <c r="P28" s="1057" t="str">
        <f>VLOOKUP($C$6,hours!$B$17:$Z$135,2)</f>
        <v>احلام عبد السلام عبد الموجود النتشة</v>
      </c>
      <c r="Q28" s="1054" t="str">
        <f t="shared" si="1"/>
        <v>مركز التصحيح</v>
      </c>
      <c r="R28" s="1055" t="str">
        <f>VLOOKUP($C$6,hours!$B$17:$Z$135,2)</f>
        <v>احلام عبد السلام عبد الموجود النتشة</v>
      </c>
      <c r="S28" s="1057" t="str">
        <f>VLOOKUP($C$6,hours!$B$17:$Z$135,2)</f>
        <v>احلام عبد السلام عبد الموجود النتشة</v>
      </c>
      <c r="T28" s="1054">
        <f t="shared" si="2"/>
        <v>1</v>
      </c>
      <c r="U28" s="1055" t="str">
        <f>VLOOKUP($C$6,hours!$B$17:$Z$135,2)</f>
        <v>احلام عبد السلام عبد الموجود النتشة</v>
      </c>
      <c r="V28" s="1057" t="str">
        <f>VLOOKUP($C$6,hours!$B$17:$Z$135,2)</f>
        <v>احلام عبد السلام عبد الموجود النتشة</v>
      </c>
      <c r="W28" s="1054">
        <f>IF(G28="","x",VLOOKUP($C$6,inf!$A$2:$AG$61,19))</f>
        <v>12</v>
      </c>
      <c r="X28" s="1055"/>
      <c r="Y28" s="1057"/>
      <c r="Z28" s="1054">
        <f>IF(G28="","x",VLOOKUP($C$6,inf!$A$2:$AG$61,19))</f>
        <v>12</v>
      </c>
      <c r="AA28" s="1055"/>
      <c r="AB28" s="1057"/>
      <c r="AC28" s="387"/>
      <c r="AD28" s="357"/>
    </row>
    <row r="29" spans="1:44" s="374" customFormat="1" ht="27" customHeight="1" x14ac:dyDescent="0.75">
      <c r="A29" s="357"/>
      <c r="B29" s="1054">
        <f t="shared" si="0"/>
        <v>8</v>
      </c>
      <c r="C29" s="1055"/>
      <c r="D29" s="1055"/>
      <c r="E29" s="1055"/>
      <c r="F29" s="1056"/>
      <c r="G29" s="377" t="str">
        <f>VLOOKUP($C$6,hours!$B$17:$BK$135,36)</f>
        <v>الأحد</v>
      </c>
      <c r="H29" s="1054" t="str">
        <f>IF(G29="","x",VLOOKUP($C$6,hours!$B$17:$BK$135,36))</f>
        <v>الأحد</v>
      </c>
      <c r="I29" s="1055"/>
      <c r="J29" s="1057"/>
      <c r="K29" s="1058">
        <f>IF(G29="","x",(VLOOKUP($C$6,hours!$B$17:$BK$135,37)))</f>
        <v>45095</v>
      </c>
      <c r="L29" s="1059"/>
      <c r="M29" s="1060"/>
      <c r="N29" s="1054" t="str">
        <f>IF(G29="","x",VLOOKUP($C$6,inf!$A$2:$AF$61,7))</f>
        <v>الخليل</v>
      </c>
      <c r="O29" s="1055" t="str">
        <f>VLOOKUP($C$6,hours!$B$17:$Z$135,2)</f>
        <v>احلام عبد السلام عبد الموجود النتشة</v>
      </c>
      <c r="P29" s="1057" t="str">
        <f>VLOOKUP($C$6,hours!$B$17:$Z$135,2)</f>
        <v>احلام عبد السلام عبد الموجود النتشة</v>
      </c>
      <c r="Q29" s="1054" t="str">
        <f t="shared" si="1"/>
        <v>مركز التصحيح</v>
      </c>
      <c r="R29" s="1055" t="str">
        <f>VLOOKUP($C$6,hours!$B$17:$Z$135,2)</f>
        <v>احلام عبد السلام عبد الموجود النتشة</v>
      </c>
      <c r="S29" s="1057" t="str">
        <f>VLOOKUP($C$6,hours!$B$17:$Z$135,2)</f>
        <v>احلام عبد السلام عبد الموجود النتشة</v>
      </c>
      <c r="T29" s="1054">
        <f t="shared" si="2"/>
        <v>1</v>
      </c>
      <c r="U29" s="1055" t="str">
        <f>VLOOKUP($C$6,hours!$B$17:$Z$135,2)</f>
        <v>احلام عبد السلام عبد الموجود النتشة</v>
      </c>
      <c r="V29" s="1057" t="str">
        <f>VLOOKUP($C$6,hours!$B$17:$Z$135,2)</f>
        <v>احلام عبد السلام عبد الموجود النتشة</v>
      </c>
      <c r="W29" s="1054">
        <f>IF(G29="","x",VLOOKUP($C$6,inf!$A$2:$AG$61,19))</f>
        <v>12</v>
      </c>
      <c r="X29" s="1055"/>
      <c r="Y29" s="1057"/>
      <c r="Z29" s="1054">
        <f>IF(G29="","x",VLOOKUP($C$6,inf!$A$2:$AG$61,19))</f>
        <v>12</v>
      </c>
      <c r="AA29" s="1055"/>
      <c r="AB29" s="1057"/>
      <c r="AC29" s="387"/>
      <c r="AD29" s="357"/>
    </row>
    <row r="30" spans="1:44" s="374" customFormat="1" ht="27" customHeight="1" x14ac:dyDescent="0.75">
      <c r="A30" s="357"/>
      <c r="B30" s="1054">
        <f t="shared" si="0"/>
        <v>9</v>
      </c>
      <c r="C30" s="1055"/>
      <c r="D30" s="1055"/>
      <c r="E30" s="1055"/>
      <c r="F30" s="1056"/>
      <c r="G30" s="377" t="str">
        <f>VLOOKUP($C$6,hours!$B$17:$BK$135,38)</f>
        <v>الإثنين</v>
      </c>
      <c r="H30" s="1054" t="str">
        <f>IF(G30="","x",VLOOKUP($C$6,hours!$B$17:$BK$135,38))</f>
        <v>الإثنين</v>
      </c>
      <c r="I30" s="1055"/>
      <c r="J30" s="1057"/>
      <c r="K30" s="1058">
        <f>IF(G30="","x",(VLOOKUP($C$6,hours!$B$17:$BK$135,39)))</f>
        <v>45096</v>
      </c>
      <c r="L30" s="1059"/>
      <c r="M30" s="1060"/>
      <c r="N30" s="1054" t="str">
        <f>IF(G30="","x",VLOOKUP($C$6,inf!$A$2:$AF$61,7))</f>
        <v>الخليل</v>
      </c>
      <c r="O30" s="1055" t="str">
        <f>VLOOKUP($C$6,hours!$B$17:$Z$135,2)</f>
        <v>احلام عبد السلام عبد الموجود النتشة</v>
      </c>
      <c r="P30" s="1057" t="str">
        <f>VLOOKUP($C$6,hours!$B$17:$Z$135,2)</f>
        <v>احلام عبد السلام عبد الموجود النتشة</v>
      </c>
      <c r="Q30" s="1054" t="str">
        <f t="shared" si="1"/>
        <v>مركز التصحيح</v>
      </c>
      <c r="R30" s="1055" t="str">
        <f>VLOOKUP($C$6,hours!$B$17:$Z$135,2)</f>
        <v>احلام عبد السلام عبد الموجود النتشة</v>
      </c>
      <c r="S30" s="1057" t="str">
        <f>VLOOKUP($C$6,hours!$B$17:$Z$135,2)</f>
        <v>احلام عبد السلام عبد الموجود النتشة</v>
      </c>
      <c r="T30" s="1054">
        <f t="shared" si="2"/>
        <v>1</v>
      </c>
      <c r="U30" s="1055" t="str">
        <f>VLOOKUP($C$6,hours!$B$17:$Z$135,2)</f>
        <v>احلام عبد السلام عبد الموجود النتشة</v>
      </c>
      <c r="V30" s="1057" t="str">
        <f>VLOOKUP($C$6,hours!$B$17:$Z$135,2)</f>
        <v>احلام عبد السلام عبد الموجود النتشة</v>
      </c>
      <c r="W30" s="1054">
        <f>IF(G30="","x",VLOOKUP($C$6,inf!$A$2:$AG$61,19))</f>
        <v>12</v>
      </c>
      <c r="X30" s="1055"/>
      <c r="Y30" s="1057"/>
      <c r="Z30" s="1054">
        <f>IF(G30="","x",VLOOKUP($C$6,inf!$A$2:$AG$61,19))</f>
        <v>12</v>
      </c>
      <c r="AA30" s="1055"/>
      <c r="AB30" s="1057"/>
      <c r="AC30" s="387"/>
      <c r="AD30" s="357"/>
    </row>
    <row r="31" spans="1:44" s="374" customFormat="1" ht="27" customHeight="1" x14ac:dyDescent="0.75">
      <c r="A31" s="357"/>
      <c r="B31" s="1054">
        <f t="shared" si="0"/>
        <v>10</v>
      </c>
      <c r="C31" s="1055"/>
      <c r="D31" s="1055"/>
      <c r="E31" s="1055"/>
      <c r="F31" s="1056"/>
      <c r="G31" s="377" t="str">
        <f>VLOOKUP($C$6,hours!$B$17:$BK$135,40)</f>
        <v>الثلاثاء</v>
      </c>
      <c r="H31" s="1054" t="str">
        <f>IF(G31="","x",VLOOKUP($C$6,hours!$B$17:$BK$135,40))</f>
        <v>الثلاثاء</v>
      </c>
      <c r="I31" s="1055"/>
      <c r="J31" s="1057"/>
      <c r="K31" s="1058">
        <f>IF(G31="","x",(VLOOKUP($C$6,hours!$B$17:$BK$135,41)))</f>
        <v>45097</v>
      </c>
      <c r="L31" s="1059"/>
      <c r="M31" s="1060"/>
      <c r="N31" s="1054" t="str">
        <f>IF(G31="","x",VLOOKUP($C$6,inf!$A$2:$AF$61,7))</f>
        <v>الخليل</v>
      </c>
      <c r="O31" s="1055" t="str">
        <f>VLOOKUP($C$6,hours!$B$17:$Z$135,2)</f>
        <v>احلام عبد السلام عبد الموجود النتشة</v>
      </c>
      <c r="P31" s="1057" t="str">
        <f>VLOOKUP($C$6,hours!$B$17:$Z$135,2)</f>
        <v>احلام عبد السلام عبد الموجود النتشة</v>
      </c>
      <c r="Q31" s="1054" t="str">
        <f t="shared" si="1"/>
        <v>مركز التصحيح</v>
      </c>
      <c r="R31" s="1055" t="str">
        <f>VLOOKUP($C$6,hours!$B$17:$Z$135,2)</f>
        <v>احلام عبد السلام عبد الموجود النتشة</v>
      </c>
      <c r="S31" s="1057" t="str">
        <f>VLOOKUP($C$6,hours!$B$17:$Z$135,2)</f>
        <v>احلام عبد السلام عبد الموجود النتشة</v>
      </c>
      <c r="T31" s="1054">
        <f t="shared" si="2"/>
        <v>1</v>
      </c>
      <c r="U31" s="1055" t="str">
        <f>VLOOKUP($C$6,hours!$B$17:$Z$135,2)</f>
        <v>احلام عبد السلام عبد الموجود النتشة</v>
      </c>
      <c r="V31" s="1057" t="str">
        <f>VLOOKUP($C$6,hours!$B$17:$Z$135,2)</f>
        <v>احلام عبد السلام عبد الموجود النتشة</v>
      </c>
      <c r="W31" s="1054">
        <f>IF(G31="","x",VLOOKUP($C$6,inf!$A$2:$AG$61,19))</f>
        <v>12</v>
      </c>
      <c r="X31" s="1055"/>
      <c r="Y31" s="1057"/>
      <c r="Z31" s="1054">
        <f>IF(G31="","x",VLOOKUP($C$6,inf!$A$2:$AG$61,19))</f>
        <v>12</v>
      </c>
      <c r="AA31" s="1055"/>
      <c r="AB31" s="1057"/>
      <c r="AC31" s="387"/>
      <c r="AD31" s="357"/>
    </row>
    <row r="32" spans="1:44" s="374" customFormat="1" ht="27" customHeight="1" x14ac:dyDescent="0.75">
      <c r="A32" s="357"/>
      <c r="B32" s="1054">
        <f t="shared" si="0"/>
        <v>11</v>
      </c>
      <c r="C32" s="1055"/>
      <c r="D32" s="1055"/>
      <c r="E32" s="1055"/>
      <c r="F32" s="1056"/>
      <c r="G32" s="377" t="str">
        <f>VLOOKUP($C$6,hours!$B$17:$BK$135,42)</f>
        <v>الأربعاء</v>
      </c>
      <c r="H32" s="1054" t="str">
        <f>IF(G32="","x",VLOOKUP($C$6,hours!$B$17:$BK$135,42))</f>
        <v>الأربعاء</v>
      </c>
      <c r="I32" s="1055"/>
      <c r="J32" s="1057"/>
      <c r="K32" s="1058">
        <f>IF(G32="","x",VLOOKUP($C$6,hours!$B$17:$BK$135,43))</f>
        <v>45098</v>
      </c>
      <c r="L32" s="1059"/>
      <c r="M32" s="1060"/>
      <c r="N32" s="1054" t="str">
        <f>IF(G32="","x",VLOOKUP($C$6,inf!$A$2:$AF$61,7))</f>
        <v>الخليل</v>
      </c>
      <c r="O32" s="1055" t="str">
        <f>VLOOKUP($C$6,hours!$B$17:$Z$135,2)</f>
        <v>احلام عبد السلام عبد الموجود النتشة</v>
      </c>
      <c r="P32" s="1057" t="str">
        <f>VLOOKUP($C$6,hours!$B$17:$Z$135,2)</f>
        <v>احلام عبد السلام عبد الموجود النتشة</v>
      </c>
      <c r="Q32" s="1054" t="str">
        <f t="shared" si="1"/>
        <v>مركز التصحيح</v>
      </c>
      <c r="R32" s="1055" t="str">
        <f>VLOOKUP($C$6,hours!$B$17:$Z$135,2)</f>
        <v>احلام عبد السلام عبد الموجود النتشة</v>
      </c>
      <c r="S32" s="1057" t="str">
        <f>VLOOKUP($C$6,hours!$B$17:$Z$135,2)</f>
        <v>احلام عبد السلام عبد الموجود النتشة</v>
      </c>
      <c r="T32" s="1054">
        <f t="shared" si="2"/>
        <v>1</v>
      </c>
      <c r="U32" s="1055" t="str">
        <f>VLOOKUP($C$6,hours!$B$17:$Z$135,2)</f>
        <v>احلام عبد السلام عبد الموجود النتشة</v>
      </c>
      <c r="V32" s="1057" t="str">
        <f>VLOOKUP($C$6,hours!$B$17:$Z$135,2)</f>
        <v>احلام عبد السلام عبد الموجود النتشة</v>
      </c>
      <c r="W32" s="1054">
        <f>IF(G32="","x",VLOOKUP($C$6,inf!$A$2:$AG$61,19))</f>
        <v>12</v>
      </c>
      <c r="X32" s="1055"/>
      <c r="Y32" s="1057"/>
      <c r="Z32" s="1054">
        <f>IF(G32="","x",VLOOKUP($C$6,inf!$A$2:$AG$61,19))</f>
        <v>12</v>
      </c>
      <c r="AA32" s="1055"/>
      <c r="AB32" s="1057"/>
      <c r="AC32" s="387"/>
      <c r="AD32" s="357"/>
    </row>
    <row r="33" spans="1:30" s="374" customFormat="1" ht="27" customHeight="1" x14ac:dyDescent="0.75">
      <c r="A33" s="357"/>
      <c r="B33" s="1054">
        <f t="shared" si="0"/>
        <v>12</v>
      </c>
      <c r="C33" s="1055"/>
      <c r="D33" s="1055"/>
      <c r="E33" s="1055"/>
      <c r="F33" s="1056"/>
      <c r="G33" s="377" t="str">
        <f>VLOOKUP($C$6,hours!$B$17:$BK$135,44)</f>
        <v>الخميس</v>
      </c>
      <c r="H33" s="1054" t="str">
        <f>IF(G33="","x",VLOOKUP($C$6,hours!$B$17:$BK$135,44))</f>
        <v>الخميس</v>
      </c>
      <c r="I33" s="1055"/>
      <c r="J33" s="1057"/>
      <c r="K33" s="1058">
        <f>IF(G33="","x",(VLOOKUP($C$6,hours!$B$17:$BK$135,45)))</f>
        <v>45099</v>
      </c>
      <c r="L33" s="1059"/>
      <c r="M33" s="1060"/>
      <c r="N33" s="1054" t="str">
        <f>IF(G33="","x",VLOOKUP($C$6,inf!$A$2:$AF$61,7))</f>
        <v>الخليل</v>
      </c>
      <c r="O33" s="1055" t="str">
        <f>VLOOKUP($C$6,hours!$B$17:$Z$135,2)</f>
        <v>احلام عبد السلام عبد الموجود النتشة</v>
      </c>
      <c r="P33" s="1057" t="str">
        <f>VLOOKUP($C$6,hours!$B$17:$Z$135,2)</f>
        <v>احلام عبد السلام عبد الموجود النتشة</v>
      </c>
      <c r="Q33" s="1054" t="str">
        <f t="shared" si="1"/>
        <v>مركز التصحيح</v>
      </c>
      <c r="R33" s="1055" t="str">
        <f>VLOOKUP($C$6,hours!$B$17:$Z$135,2)</f>
        <v>احلام عبد السلام عبد الموجود النتشة</v>
      </c>
      <c r="S33" s="1057" t="str">
        <f>VLOOKUP($C$6,hours!$B$17:$Z$135,2)</f>
        <v>احلام عبد السلام عبد الموجود النتشة</v>
      </c>
      <c r="T33" s="1054">
        <f t="shared" si="2"/>
        <v>1</v>
      </c>
      <c r="U33" s="1055" t="str">
        <f>VLOOKUP($C$6,hours!$B$17:$Z$135,2)</f>
        <v>احلام عبد السلام عبد الموجود النتشة</v>
      </c>
      <c r="V33" s="1057" t="str">
        <f>VLOOKUP($C$6,hours!$B$17:$Z$135,2)</f>
        <v>احلام عبد السلام عبد الموجود النتشة</v>
      </c>
      <c r="W33" s="1054">
        <f>IF(G33="","x",VLOOKUP($C$6,inf!$A$2:$AG$61,19))</f>
        <v>12</v>
      </c>
      <c r="X33" s="1055"/>
      <c r="Y33" s="1057"/>
      <c r="Z33" s="1054">
        <f>IF(G33="","x",VLOOKUP($C$6,inf!$A$2:$AG$61,19))</f>
        <v>12</v>
      </c>
      <c r="AA33" s="1055"/>
      <c r="AB33" s="1057"/>
      <c r="AC33" s="387"/>
      <c r="AD33" s="357"/>
    </row>
    <row r="34" spans="1:30" s="374" customFormat="1" ht="27" customHeight="1" x14ac:dyDescent="0.75">
      <c r="A34" s="357"/>
      <c r="B34" s="1054">
        <f t="shared" si="0"/>
        <v>13</v>
      </c>
      <c r="C34" s="1055"/>
      <c r="D34" s="1055"/>
      <c r="E34" s="1055"/>
      <c r="F34" s="1056"/>
      <c r="G34" s="377" t="str">
        <f>VLOOKUP($C$6,hours!$B$17:$BK$135,46)</f>
        <v>السبت</v>
      </c>
      <c r="H34" s="1054" t="str">
        <f>IF(G34="","x",VLOOKUP($C$6,hours!$B$17:$BK$135,46))</f>
        <v>السبت</v>
      </c>
      <c r="I34" s="1055"/>
      <c r="J34" s="1057"/>
      <c r="K34" s="1058">
        <f>IF(G34="","x",(VLOOKUP($C$6,hours!$B$17:$BK$135,47)))</f>
        <v>45101</v>
      </c>
      <c r="L34" s="1059"/>
      <c r="M34" s="1060"/>
      <c r="N34" s="1054" t="str">
        <f>IF(G34="","x",VLOOKUP($C$6,inf!$A$2:$AF$61,7))</f>
        <v>الخليل</v>
      </c>
      <c r="O34" s="1055" t="str">
        <f>VLOOKUP($C$6,hours!$B$17:$Z$135,2)</f>
        <v>احلام عبد السلام عبد الموجود النتشة</v>
      </c>
      <c r="P34" s="1057" t="str">
        <f>VLOOKUP($C$6,hours!$B$17:$Z$135,2)</f>
        <v>احلام عبد السلام عبد الموجود النتشة</v>
      </c>
      <c r="Q34" s="1054" t="str">
        <f t="shared" si="1"/>
        <v>مركز التصحيح</v>
      </c>
      <c r="R34" s="1055" t="str">
        <f>VLOOKUP($C$6,hours!$B$17:$Z$135,2)</f>
        <v>احلام عبد السلام عبد الموجود النتشة</v>
      </c>
      <c r="S34" s="1057" t="str">
        <f>VLOOKUP($C$6,hours!$B$17:$Z$135,2)</f>
        <v>احلام عبد السلام عبد الموجود النتشة</v>
      </c>
      <c r="T34" s="1054">
        <f t="shared" si="2"/>
        <v>1</v>
      </c>
      <c r="U34" s="1055" t="str">
        <f>VLOOKUP($C$6,hours!$B$17:$Z$135,2)</f>
        <v>احلام عبد السلام عبد الموجود النتشة</v>
      </c>
      <c r="V34" s="1057" t="str">
        <f>VLOOKUP($C$6,hours!$B$17:$Z$135,2)</f>
        <v>احلام عبد السلام عبد الموجود النتشة</v>
      </c>
      <c r="W34" s="1054">
        <f>IF(G34="","x",VLOOKUP($C$6,inf!$A$2:$AG$61,19))</f>
        <v>12</v>
      </c>
      <c r="X34" s="1055"/>
      <c r="Y34" s="1057"/>
      <c r="Z34" s="1054">
        <f>IF(G34="","x",VLOOKUP($C$6,inf!$A$2:$AG$61,19))</f>
        <v>12</v>
      </c>
      <c r="AA34" s="1055"/>
      <c r="AB34" s="1057"/>
      <c r="AC34" s="387"/>
    </row>
    <row r="35" spans="1:30" s="374" customFormat="1" ht="27" customHeight="1" x14ac:dyDescent="0.75">
      <c r="A35" s="357"/>
      <c r="B35" s="1054">
        <f t="shared" si="0"/>
        <v>14</v>
      </c>
      <c r="C35" s="1055"/>
      <c r="D35" s="1055"/>
      <c r="E35" s="1055"/>
      <c r="F35" s="1056"/>
      <c r="G35" s="377" t="str">
        <f>VLOOKUP($C$6,hours!$B$17:$BK$135,48)</f>
        <v>الأحد</v>
      </c>
      <c r="H35" s="1054" t="str">
        <f>IF(G35="","x",VLOOKUP($C$6,hours!$B$17:$BK$135,48))</f>
        <v>الأحد</v>
      </c>
      <c r="I35" s="1055"/>
      <c r="J35" s="1057"/>
      <c r="K35" s="1058">
        <f>IF(G35="","x",(VLOOKUP($C$6,hours!$B$17:$BK$135,49)))</f>
        <v>45102</v>
      </c>
      <c r="L35" s="1059"/>
      <c r="M35" s="1060"/>
      <c r="N35" s="1054" t="str">
        <f>IF(G35="","x",VLOOKUP($C$6,inf!$A$2:$AF$61,7))</f>
        <v>الخليل</v>
      </c>
      <c r="O35" s="1055" t="str">
        <f>VLOOKUP($C$6,hours!$B$17:$Z$135,2)</f>
        <v>احلام عبد السلام عبد الموجود النتشة</v>
      </c>
      <c r="P35" s="1057" t="str">
        <f>VLOOKUP($C$6,hours!$B$17:$Z$135,2)</f>
        <v>احلام عبد السلام عبد الموجود النتشة</v>
      </c>
      <c r="Q35" s="1054" t="str">
        <f t="shared" si="1"/>
        <v>مركز التصحيح</v>
      </c>
      <c r="R35" s="1055" t="str">
        <f>VLOOKUP($C$6,hours!$B$17:$Z$135,2)</f>
        <v>احلام عبد السلام عبد الموجود النتشة</v>
      </c>
      <c r="S35" s="1057" t="str">
        <f>VLOOKUP($C$6,hours!$B$17:$Z$135,2)</f>
        <v>احلام عبد السلام عبد الموجود النتشة</v>
      </c>
      <c r="T35" s="1054">
        <f t="shared" si="2"/>
        <v>1</v>
      </c>
      <c r="U35" s="1055" t="str">
        <f>VLOOKUP($C$6,hours!$B$17:$Z$135,2)</f>
        <v>احلام عبد السلام عبد الموجود النتشة</v>
      </c>
      <c r="V35" s="1057" t="str">
        <f>VLOOKUP($C$6,hours!$B$17:$Z$135,2)</f>
        <v>احلام عبد السلام عبد الموجود النتشة</v>
      </c>
      <c r="W35" s="1054">
        <f>IF(G35="","x",VLOOKUP($C$6,inf!$A$2:$AG$61,19))</f>
        <v>12</v>
      </c>
      <c r="X35" s="1055"/>
      <c r="Y35" s="1057"/>
      <c r="Z35" s="1054">
        <f>IF(G35="","x",VLOOKUP($C$6,inf!$A$2:$AG$61,19))</f>
        <v>12</v>
      </c>
      <c r="AA35" s="1055"/>
      <c r="AB35" s="1057"/>
      <c r="AC35" s="388"/>
    </row>
    <row r="36" spans="1:30" s="375" customFormat="1" ht="27" customHeight="1" x14ac:dyDescent="0.75">
      <c r="A36" s="357"/>
      <c r="B36" s="1054">
        <f t="shared" si="0"/>
        <v>15</v>
      </c>
      <c r="C36" s="1055"/>
      <c r="D36" s="1055"/>
      <c r="E36" s="1055"/>
      <c r="F36" s="1056"/>
      <c r="G36" s="378" t="str">
        <f>VLOOKUP($C$6,hours!$B$17:$BK$135,50)</f>
        <v>الإثنين</v>
      </c>
      <c r="H36" s="1061" t="str">
        <f>IF(G36="","x",VLOOKUP($C$6,hours!$B$17:$BK$135,50))</f>
        <v>الإثنين</v>
      </c>
      <c r="I36" s="1061"/>
      <c r="J36" s="1061"/>
      <c r="K36" s="1062">
        <f>IF(G36="","x",(VLOOKUP($C$6,hours!$B$17:$BK$135,51)))</f>
        <v>45103</v>
      </c>
      <c r="L36" s="1062"/>
      <c r="M36" s="1062"/>
      <c r="N36" s="1061" t="str">
        <f>IF(G36="","x",VLOOKUP($C$6,inf!$A$2:$AF$61,7))</f>
        <v>الخليل</v>
      </c>
      <c r="O36" s="1061" t="str">
        <f>VLOOKUP($C$6,hours!$B$17:$Z$135,2)</f>
        <v>احلام عبد السلام عبد الموجود النتشة</v>
      </c>
      <c r="P36" s="1061" t="str">
        <f>VLOOKUP($C$6,hours!$B$17:$Z$135,2)</f>
        <v>احلام عبد السلام عبد الموجود النتشة</v>
      </c>
      <c r="Q36" s="1061" t="str">
        <f t="shared" si="1"/>
        <v>مركز التصحيح</v>
      </c>
      <c r="R36" s="1061" t="str">
        <f>VLOOKUP($C$6,hours!$B$17:$Z$135,2)</f>
        <v>احلام عبد السلام عبد الموجود النتشة</v>
      </c>
      <c r="S36" s="1061" t="str">
        <f>VLOOKUP($C$6,hours!$B$17:$Z$135,2)</f>
        <v>احلام عبد السلام عبد الموجود النتشة</v>
      </c>
      <c r="T36" s="1061">
        <f t="shared" si="2"/>
        <v>1</v>
      </c>
      <c r="U36" s="1061" t="str">
        <f>VLOOKUP($C$6,hours!$B$17:$Z$135,2)</f>
        <v>احلام عبد السلام عبد الموجود النتشة</v>
      </c>
      <c r="V36" s="1061" t="str">
        <f>VLOOKUP($C$6,hours!$B$17:$Z$135,2)</f>
        <v>احلام عبد السلام عبد الموجود النتشة</v>
      </c>
      <c r="W36" s="1054">
        <f>IF(G36="","x",VLOOKUP($C$6,inf!$A$2:$AG$61,19))</f>
        <v>12</v>
      </c>
      <c r="X36" s="1055"/>
      <c r="Y36" s="1057"/>
      <c r="Z36" s="1054">
        <f>IF(G36="","x",VLOOKUP($C$6,inf!$A$2:$AG$61,19))</f>
        <v>12</v>
      </c>
      <c r="AA36" s="1055"/>
      <c r="AB36" s="1057"/>
      <c r="AC36" s="374"/>
      <c r="AD36" s="374"/>
    </row>
    <row r="37" spans="1:30" s="374" customFormat="1" ht="27" customHeight="1" x14ac:dyDescent="0.75">
      <c r="A37" s="357"/>
      <c r="B37" s="1054">
        <f>IF(W37="x", IF(ISNUMBER(B36),B36,0),IF(ISNUMBER(B36),B36+1,1))</f>
        <v>15</v>
      </c>
      <c r="C37" s="1055"/>
      <c r="D37" s="1055"/>
      <c r="E37" s="1055"/>
      <c r="F37" s="1056"/>
      <c r="G37" s="377" t="str">
        <f>VLOOKUP($C$6,hours!$B$17:$BK$135,52)</f>
        <v/>
      </c>
      <c r="H37" s="1054" t="str">
        <f>IF(G37="","x",VLOOKUP($C$6,hours!$B$17:$BK$135,52))</f>
        <v>x</v>
      </c>
      <c r="I37" s="1055"/>
      <c r="J37" s="1057"/>
      <c r="K37" s="1058" t="str">
        <f>IF(G37="","x",(VLOOKUP($C$6,hours!$B$17:$BK$135,53)))</f>
        <v>x</v>
      </c>
      <c r="L37" s="1059"/>
      <c r="M37" s="1060"/>
      <c r="N37" s="1054" t="str">
        <f>IF(G37="","x",VLOOKUP($C$6,inf!$A$2:$AF$61,7))</f>
        <v>x</v>
      </c>
      <c r="O37" s="1055" t="str">
        <f>VLOOKUP($C$6,hours!$B$17:$Z$135,2)</f>
        <v>احلام عبد السلام عبد الموجود النتشة</v>
      </c>
      <c r="P37" s="1057" t="str">
        <f>VLOOKUP($C$6,hours!$B$17:$Z$135,2)</f>
        <v>احلام عبد السلام عبد الموجود النتشة</v>
      </c>
      <c r="Q37" s="1054" t="str">
        <f t="shared" si="1"/>
        <v>x</v>
      </c>
      <c r="R37" s="1055" t="str">
        <f>VLOOKUP($C$6,hours!$B$17:$Z$135,2)</f>
        <v>احلام عبد السلام عبد الموجود النتشة</v>
      </c>
      <c r="S37" s="1057" t="str">
        <f>VLOOKUP($C$6,hours!$B$17:$Z$135,2)</f>
        <v>احلام عبد السلام عبد الموجود النتشة</v>
      </c>
      <c r="T37" s="1054" t="str">
        <f t="shared" si="2"/>
        <v>x</v>
      </c>
      <c r="U37" s="1055" t="str">
        <f>VLOOKUP($C$6,hours!$B$17:$Z$135,2)</f>
        <v>احلام عبد السلام عبد الموجود النتشة</v>
      </c>
      <c r="V37" s="1057" t="str">
        <f>VLOOKUP($C$6,hours!$B$17:$Z$135,2)</f>
        <v>احلام عبد السلام عبد الموجود النتشة</v>
      </c>
      <c r="W37" s="1054" t="str">
        <f>IF(G37="","x",VLOOKUP($C$6,inf!$A$2:$AG$61,19))</f>
        <v>x</v>
      </c>
      <c r="X37" s="1055"/>
      <c r="Y37" s="1057"/>
      <c r="Z37" s="1054" t="str">
        <f>IF(G37="","x",VLOOKUP($C$6,inf!$A$2:$AG$61,19))</f>
        <v>x</v>
      </c>
      <c r="AA37" s="1055"/>
      <c r="AB37" s="1057"/>
    </row>
    <row r="38" spans="1:30" s="374" customFormat="1" ht="27" customHeight="1" x14ac:dyDescent="0.75">
      <c r="A38" s="357"/>
      <c r="B38" s="1054">
        <f>IF(W38="x", IF(ISNUMBER(B37),B37,0),IF(ISNUMBER(B37),B37+1,1))</f>
        <v>15</v>
      </c>
      <c r="C38" s="1055"/>
      <c r="D38" s="1055"/>
      <c r="E38" s="1055"/>
      <c r="F38" s="1056"/>
      <c r="G38" s="377" t="str">
        <f>VLOOKUP($C$6,hours!$B$17:$BK$135,54)</f>
        <v/>
      </c>
      <c r="H38" s="1054" t="str">
        <f>IF(G38="","x",VLOOKUP($C$6,hours!$B$17:$BK$135,54))</f>
        <v>x</v>
      </c>
      <c r="I38" s="1055"/>
      <c r="J38" s="1057"/>
      <c r="K38" s="1058" t="str">
        <f>IF(G38="","x",(VLOOKUP($C$6,hours!$B$17:$BK$135,55)))</f>
        <v>x</v>
      </c>
      <c r="L38" s="1059"/>
      <c r="M38" s="1060"/>
      <c r="N38" s="1054" t="str">
        <f>IF(G38="","x",VLOOKUP($C$6,inf!$A$2:$AF$61,7))</f>
        <v>x</v>
      </c>
      <c r="O38" s="1055" t="str">
        <f>VLOOKUP($C$6,hours!$B$17:$Z$135,2)</f>
        <v>احلام عبد السلام عبد الموجود النتشة</v>
      </c>
      <c r="P38" s="1057" t="str">
        <f>VLOOKUP($C$6,hours!$B$17:$Z$135,2)</f>
        <v>احلام عبد السلام عبد الموجود النتشة</v>
      </c>
      <c r="Q38" s="1054" t="str">
        <f t="shared" si="1"/>
        <v>x</v>
      </c>
      <c r="R38" s="1055" t="str">
        <f>VLOOKUP($C$6,hours!$B$17:$Z$135,2)</f>
        <v>احلام عبد السلام عبد الموجود النتشة</v>
      </c>
      <c r="S38" s="1057" t="str">
        <f>VLOOKUP($C$6,hours!$B$17:$Z$135,2)</f>
        <v>احلام عبد السلام عبد الموجود النتشة</v>
      </c>
      <c r="T38" s="1054" t="str">
        <f t="shared" si="2"/>
        <v>x</v>
      </c>
      <c r="U38" s="1055" t="str">
        <f>VLOOKUP($C$6,hours!$B$17:$Z$135,2)</f>
        <v>احلام عبد السلام عبد الموجود النتشة</v>
      </c>
      <c r="V38" s="1057" t="str">
        <f>VLOOKUP($C$6,hours!$B$17:$Z$135,2)</f>
        <v>احلام عبد السلام عبد الموجود النتشة</v>
      </c>
      <c r="W38" s="1054" t="str">
        <f>IF(G38="","x",VLOOKUP($C$6,inf!$A$2:$AG$61,19))</f>
        <v>x</v>
      </c>
      <c r="X38" s="1055"/>
      <c r="Y38" s="1057"/>
      <c r="Z38" s="1054" t="str">
        <f>IF(G38="","x",VLOOKUP($C$6,inf!$A$2:$AG$61,19))</f>
        <v>x</v>
      </c>
      <c r="AA38" s="1055"/>
      <c r="AB38" s="1057"/>
      <c r="AC38" s="357"/>
      <c r="AD38" s="357"/>
    </row>
    <row r="39" spans="1:30" s="374" customFormat="1" ht="27" customHeight="1" x14ac:dyDescent="0.75">
      <c r="A39" s="357"/>
      <c r="B39" s="1054">
        <f>IF(W39="x", IF(ISNUMBER(B38),B38,0),IF(ISNUMBER(B38),B38+1,1))</f>
        <v>15</v>
      </c>
      <c r="C39" s="1055"/>
      <c r="D39" s="1055"/>
      <c r="E39" s="1055"/>
      <c r="F39" s="1056"/>
      <c r="G39" s="377" t="str">
        <f>VLOOKUP($C$6,hours!$B$17:$BK$135,56)</f>
        <v/>
      </c>
      <c r="H39" s="1054" t="str">
        <f>IF(G39="","x",VLOOKUP($C$6,hours!$B$17:$BK$135,56))</f>
        <v>x</v>
      </c>
      <c r="I39" s="1055"/>
      <c r="J39" s="1057"/>
      <c r="K39" s="1058" t="str">
        <f>IF(G39="","x",(VLOOKUP($C$6,hours!$B$17:$BK$135,57)))</f>
        <v>x</v>
      </c>
      <c r="L39" s="1059"/>
      <c r="M39" s="1060"/>
      <c r="N39" s="1054" t="str">
        <f>IF(G39="","x",VLOOKUP($C$6,inf!$A$2:$AF$61,7))</f>
        <v>x</v>
      </c>
      <c r="O39" s="1055" t="str">
        <f>VLOOKUP($C$6,hours!$B$17:$Z$135,2)</f>
        <v>احلام عبد السلام عبد الموجود النتشة</v>
      </c>
      <c r="P39" s="1057" t="str">
        <f>VLOOKUP($C$6,hours!$B$17:$Z$135,2)</f>
        <v>احلام عبد السلام عبد الموجود النتشة</v>
      </c>
      <c r="Q39" s="1054" t="str">
        <f t="shared" si="1"/>
        <v>x</v>
      </c>
      <c r="R39" s="1055" t="str">
        <f>VLOOKUP($C$6,hours!$B$17:$Z$135,2)</f>
        <v>احلام عبد السلام عبد الموجود النتشة</v>
      </c>
      <c r="S39" s="1057" t="str">
        <f>VLOOKUP($C$6,hours!$B$17:$Z$135,2)</f>
        <v>احلام عبد السلام عبد الموجود النتشة</v>
      </c>
      <c r="T39" s="1054" t="str">
        <f t="shared" si="2"/>
        <v>x</v>
      </c>
      <c r="U39" s="1055" t="str">
        <f>VLOOKUP($C$6,hours!$B$17:$Z$135,2)</f>
        <v>احلام عبد السلام عبد الموجود النتشة</v>
      </c>
      <c r="V39" s="1057" t="str">
        <f>VLOOKUP($C$6,hours!$B$17:$Z$135,2)</f>
        <v>احلام عبد السلام عبد الموجود النتشة</v>
      </c>
      <c r="W39" s="1054" t="str">
        <f>IF(G39="","x",VLOOKUP($C$6,inf!$A$2:$AG$61,19))</f>
        <v>x</v>
      </c>
      <c r="X39" s="1055"/>
      <c r="Y39" s="1057"/>
      <c r="Z39" s="1054" t="str">
        <f>IF(G39="","x",VLOOKUP($C$6,inf!$A$2:$AG$61,19))</f>
        <v>x</v>
      </c>
      <c r="AA39" s="1055"/>
      <c r="AB39" s="1057"/>
      <c r="AC39" s="357"/>
      <c r="AD39" s="357"/>
    </row>
    <row r="40" spans="1:30" s="374" customFormat="1" ht="27" customHeight="1" thickBot="1" x14ac:dyDescent="0.8">
      <c r="A40" s="357"/>
      <c r="B40" s="1054">
        <f>IF(W40="x", IF(ISNUMBER(B39),B39,0),IF(ISNUMBER(B39),B39+1,1))</f>
        <v>15</v>
      </c>
      <c r="C40" s="1055"/>
      <c r="D40" s="1055"/>
      <c r="E40" s="1055"/>
      <c r="F40" s="1056"/>
      <c r="G40" s="378" t="str">
        <f>VLOOKUP($C$6,hours!$B$17:$BK$135,58)</f>
        <v/>
      </c>
      <c r="H40" s="1061" t="str">
        <f>IF(G40="","x",VLOOKUP($C$6,hours!$B$17:$BK$135,58))</f>
        <v>x</v>
      </c>
      <c r="I40" s="1061"/>
      <c r="J40" s="1061"/>
      <c r="K40" s="1062" t="str">
        <f>IF(G40="","x",(VLOOKUP($C$6,hours!$B$17:$BK$135,59)))</f>
        <v>x</v>
      </c>
      <c r="L40" s="1062"/>
      <c r="M40" s="1062"/>
      <c r="N40" s="1061" t="str">
        <f>IF(G40="","x",VLOOKUP($C$6,inf!$A$2:$AF$61,7))</f>
        <v>x</v>
      </c>
      <c r="O40" s="1061" t="str">
        <f>VLOOKUP($C$6,hours!$B$17:$Z$135,2)</f>
        <v>احلام عبد السلام عبد الموجود النتشة</v>
      </c>
      <c r="P40" s="1061" t="str">
        <f>VLOOKUP($C$6,hours!$B$17:$Z$135,2)</f>
        <v>احلام عبد السلام عبد الموجود النتشة</v>
      </c>
      <c r="Q40" s="1061" t="str">
        <f t="shared" si="1"/>
        <v>x</v>
      </c>
      <c r="R40" s="1061" t="str">
        <f>VLOOKUP($C$6,hours!$B$17:$Z$135,2)</f>
        <v>احلام عبد السلام عبد الموجود النتشة</v>
      </c>
      <c r="S40" s="1061" t="str">
        <f>VLOOKUP($C$6,hours!$B$17:$Z$135,2)</f>
        <v>احلام عبد السلام عبد الموجود النتشة</v>
      </c>
      <c r="T40" s="1061" t="str">
        <f t="shared" si="2"/>
        <v>x</v>
      </c>
      <c r="U40" s="1061" t="str">
        <f>VLOOKUP($C$6,hours!$B$17:$Z$135,2)</f>
        <v>احلام عبد السلام عبد الموجود النتشة</v>
      </c>
      <c r="V40" s="1073" t="str">
        <f>VLOOKUP($C$6,hours!$B$17:$Z$135,2)</f>
        <v>احلام عبد السلام عبد الموجود النتشة</v>
      </c>
      <c r="W40" s="1063" t="str">
        <f>IF(G40="","x",VLOOKUP($C$6,inf!$A$2:$AG$61,19))</f>
        <v>x</v>
      </c>
      <c r="X40" s="1064"/>
      <c r="Y40" s="1065"/>
      <c r="Z40" s="1063" t="str">
        <f>IF(G40="","x",VLOOKUP($C$6,inf!$A$2:$AG$61,19))</f>
        <v>x</v>
      </c>
      <c r="AA40" s="1064"/>
      <c r="AB40" s="1065"/>
      <c r="AC40" s="376"/>
      <c r="AD40" s="357"/>
    </row>
    <row r="41" spans="1:30" ht="27" customHeight="1" thickBot="1" x14ac:dyDescent="0.7">
      <c r="A41" s="256"/>
      <c r="B41" s="1066" t="s">
        <v>634</v>
      </c>
      <c r="C41" s="1066"/>
      <c r="D41" s="1066"/>
      <c r="E41" s="1066"/>
      <c r="F41" s="1066"/>
      <c r="G41" s="1066"/>
      <c r="H41" s="1066"/>
      <c r="I41" s="1066"/>
      <c r="J41" s="1066"/>
      <c r="K41" s="1066"/>
      <c r="L41" s="1067" t="str">
        <f>VLOOKUP($C$6,hours!$B$17:$Z$135,19)</f>
        <v>شارع المسكوبية - باب الزاوية - مركز التصحيح - -</v>
      </c>
      <c r="M41" s="1067"/>
      <c r="N41" s="1067"/>
      <c r="O41" s="1067"/>
      <c r="P41" s="1067"/>
      <c r="Q41" s="1067"/>
      <c r="R41" s="1067"/>
      <c r="S41" s="1067"/>
      <c r="T41" s="1067"/>
      <c r="U41" s="1067"/>
      <c r="V41" s="1068" t="s">
        <v>587</v>
      </c>
      <c r="W41" s="1069"/>
      <c r="X41" s="1069"/>
      <c r="Y41" s="1070"/>
      <c r="Z41" s="1071">
        <f>SUM(Z21:AB40)</f>
        <v>180</v>
      </c>
      <c r="AA41" s="1071"/>
      <c r="AB41" s="1072"/>
      <c r="AC41" s="256"/>
      <c r="AD41" s="256"/>
    </row>
    <row r="42" spans="1:30" ht="28.15" customHeight="1" x14ac:dyDescent="0.9">
      <c r="A42" s="256"/>
      <c r="B42" s="1008" t="s">
        <v>6</v>
      </c>
      <c r="C42" s="1008"/>
      <c r="D42" s="1008"/>
      <c r="E42" s="1008"/>
      <c r="F42" s="1008"/>
      <c r="H42" s="1074">
        <f>Menu!$F$10</f>
        <v>45103</v>
      </c>
      <c r="I42" s="1074"/>
      <c r="J42" s="1074"/>
      <c r="K42" s="1074"/>
      <c r="L42" s="256"/>
      <c r="M42" s="256"/>
      <c r="N42" s="256"/>
      <c r="O42" s="256"/>
      <c r="P42" s="256"/>
      <c r="Q42" s="256"/>
      <c r="R42" s="256"/>
      <c r="S42" s="256"/>
      <c r="T42" s="256"/>
      <c r="Y42" s="256"/>
      <c r="Z42" s="256"/>
      <c r="AA42" s="256"/>
      <c r="AB42" s="256"/>
      <c r="AC42" s="353"/>
      <c r="AD42" s="256"/>
    </row>
    <row r="43" spans="1:30" ht="29.65" customHeight="1" x14ac:dyDescent="0.65">
      <c r="A43" s="256"/>
      <c r="B43" s="256"/>
      <c r="C43" s="256"/>
      <c r="D43" s="256"/>
      <c r="E43" s="256"/>
      <c r="F43" s="256"/>
      <c r="G43" s="256"/>
      <c r="H43" s="256"/>
      <c r="I43" s="256"/>
      <c r="J43" s="256"/>
      <c r="K43" s="256"/>
      <c r="L43" s="256"/>
      <c r="M43" s="256"/>
      <c r="N43" s="256"/>
      <c r="O43" s="256"/>
      <c r="P43" s="256"/>
      <c r="Q43" s="256"/>
      <c r="R43" s="256"/>
      <c r="S43" s="256"/>
      <c r="T43" s="1075" t="s">
        <v>588</v>
      </c>
      <c r="U43" s="1075"/>
      <c r="V43" s="1075"/>
      <c r="W43" s="1075"/>
      <c r="X43" s="1075"/>
      <c r="Y43" s="351"/>
      <c r="Z43" s="351"/>
      <c r="AA43" s="351"/>
      <c r="AB43" s="351"/>
      <c r="AC43" s="352"/>
      <c r="AD43" s="256"/>
    </row>
    <row r="44" spans="1:30" ht="9.6" customHeight="1" thickBot="1" x14ac:dyDescent="0.7">
      <c r="A44" s="256"/>
      <c r="B44" s="258"/>
      <c r="C44" s="258"/>
      <c r="D44" s="258"/>
      <c r="E44" s="258"/>
      <c r="F44" s="258"/>
      <c r="G44" s="258"/>
      <c r="H44" s="258"/>
      <c r="I44" s="258"/>
      <c r="J44" s="258"/>
      <c r="K44" s="258"/>
      <c r="L44" s="258"/>
      <c r="M44" s="258"/>
      <c r="N44" s="258"/>
      <c r="O44" s="258"/>
      <c r="P44" s="258"/>
      <c r="Q44" s="258"/>
      <c r="R44" s="258"/>
      <c r="S44" s="258"/>
      <c r="T44" s="258"/>
      <c r="U44" s="258"/>
      <c r="V44" s="258"/>
      <c r="W44" s="258"/>
      <c r="X44" s="258"/>
      <c r="Y44" s="258"/>
      <c r="Z44" s="258"/>
      <c r="AA44" s="258"/>
      <c r="AB44" s="258"/>
      <c r="AC44" s="350"/>
      <c r="AD44" s="256"/>
    </row>
    <row r="45" spans="1:30" ht="49.9" customHeight="1" thickBot="1" x14ac:dyDescent="0.75">
      <c r="A45" s="256"/>
      <c r="B45" s="1076" t="s">
        <v>589</v>
      </c>
      <c r="C45" s="1076"/>
      <c r="D45" s="1076"/>
      <c r="E45" s="1076"/>
      <c r="F45" s="1076"/>
      <c r="G45" s="1076"/>
      <c r="H45" s="1076"/>
      <c r="I45" s="1076"/>
      <c r="J45" s="1076"/>
      <c r="K45" s="1077" t="s">
        <v>590</v>
      </c>
      <c r="L45" s="1077"/>
      <c r="M45" s="1077"/>
      <c r="N45" s="1077"/>
      <c r="O45" s="1077"/>
      <c r="P45" s="1077"/>
      <c r="Q45" s="1077"/>
      <c r="R45" s="1077"/>
      <c r="S45" s="1077"/>
      <c r="T45" s="1077"/>
      <c r="U45" s="1077"/>
      <c r="V45" s="1077"/>
      <c r="W45" s="1077"/>
      <c r="X45" s="1077"/>
      <c r="Y45" s="1077"/>
      <c r="Z45" s="1077"/>
      <c r="AA45" s="1077"/>
      <c r="AB45" s="1077"/>
      <c r="AC45" s="259"/>
      <c r="AD45" s="256"/>
    </row>
    <row r="46" spans="1:30" ht="50.65" customHeight="1" thickBot="1" x14ac:dyDescent="0.7">
      <c r="A46" s="256"/>
      <c r="B46" s="1078" t="s">
        <v>1138</v>
      </c>
      <c r="C46" s="1079"/>
      <c r="D46" s="1079"/>
      <c r="E46" s="1079"/>
      <c r="F46" s="1079"/>
      <c r="G46" s="1079"/>
      <c r="H46" s="1079"/>
      <c r="I46" s="1080"/>
      <c r="J46" s="1081">
        <f>VLOOKUP($C$6,hours!$B$17:$Z$135,5)</f>
        <v>112.5</v>
      </c>
      <c r="K46" s="1082"/>
      <c r="L46" s="261" t="s">
        <v>591</v>
      </c>
      <c r="M46" s="265" t="s">
        <v>593</v>
      </c>
      <c r="N46" s="1083" t="s">
        <v>1144</v>
      </c>
      <c r="O46" s="1064"/>
      <c r="P46" s="1064"/>
      <c r="Q46" s="1064"/>
      <c r="R46" s="1064"/>
      <c r="S46" s="1064"/>
      <c r="T46" s="1065"/>
      <c r="U46" s="1084">
        <f>Menu!C52</f>
        <v>20.714285714285715</v>
      </c>
      <c r="V46" s="1084"/>
      <c r="W46" s="1085"/>
      <c r="X46" s="262" t="s">
        <v>92</v>
      </c>
      <c r="Y46" s="1086" t="s">
        <v>594</v>
      </c>
      <c r="Z46" s="1086"/>
      <c r="AA46" s="1087"/>
      <c r="AB46" s="1084">
        <f>$J$46*$U$46</f>
        <v>2330.3571428571431</v>
      </c>
      <c r="AC46" s="1084"/>
      <c r="AD46" s="256"/>
    </row>
    <row r="47" spans="1:30" ht="50.65" customHeight="1" thickBot="1" x14ac:dyDescent="0.75">
      <c r="B47" s="1094" t="s">
        <v>595</v>
      </c>
      <c r="C47" s="1095"/>
      <c r="D47" s="1095"/>
      <c r="E47" s="1095"/>
      <c r="F47" s="1095"/>
      <c r="G47" s="1095"/>
      <c r="H47" s="1095"/>
      <c r="I47" s="1095"/>
      <c r="J47" s="1095"/>
      <c r="K47" s="1095"/>
      <c r="L47" s="1096"/>
      <c r="M47" s="1084">
        <f>AB46</f>
        <v>2330.3571428571431</v>
      </c>
      <c r="N47" s="1084"/>
      <c r="O47" s="1085"/>
      <c r="P47" s="263" t="s">
        <v>591</v>
      </c>
      <c r="Q47" s="264" t="s">
        <v>104</v>
      </c>
      <c r="R47" s="1097" t="s">
        <v>596</v>
      </c>
      <c r="S47" s="1098"/>
      <c r="T47" s="1098"/>
      <c r="U47" s="1071">
        <f>$Z$41</f>
        <v>180</v>
      </c>
      <c r="V47" s="1071"/>
      <c r="W47" s="263" t="s">
        <v>591</v>
      </c>
      <c r="X47" s="262" t="s">
        <v>92</v>
      </c>
      <c r="Y47" s="1099" t="s">
        <v>597</v>
      </c>
      <c r="Z47" s="1100"/>
      <c r="AA47" s="1084">
        <f>$M$47+$U$47</f>
        <v>2510.3571428571431</v>
      </c>
      <c r="AB47" s="1084"/>
      <c r="AC47" s="354" t="s">
        <v>598</v>
      </c>
    </row>
    <row r="48" spans="1:30" ht="24.75" customHeight="1" x14ac:dyDescent="0.7">
      <c r="B48" s="358"/>
      <c r="C48" s="358"/>
      <c r="D48" s="358"/>
      <c r="E48" s="358"/>
      <c r="F48" s="358"/>
      <c r="G48" s="358"/>
      <c r="H48" s="358"/>
      <c r="I48" s="358"/>
      <c r="J48" s="358"/>
      <c r="K48" s="358"/>
      <c r="L48" s="358"/>
      <c r="M48" s="359"/>
      <c r="N48" s="359"/>
      <c r="O48" s="359"/>
      <c r="P48" s="360"/>
      <c r="Q48" s="352"/>
      <c r="R48" s="590"/>
      <c r="S48" s="590"/>
      <c r="T48" s="590"/>
      <c r="U48" s="359"/>
      <c r="V48" s="359"/>
      <c r="W48" s="360"/>
      <c r="X48" s="361"/>
      <c r="Y48" s="362"/>
      <c r="Z48" s="362"/>
      <c r="AA48" s="363"/>
      <c r="AB48" s="363"/>
      <c r="AC48" s="364"/>
    </row>
    <row r="49" spans="2:28" ht="44.65" customHeight="1" thickBot="1" x14ac:dyDescent="0.9">
      <c r="B49" s="491" t="s">
        <v>599</v>
      </c>
      <c r="C49" s="491"/>
      <c r="D49" s="491"/>
      <c r="E49" s="491"/>
      <c r="F49" s="491"/>
      <c r="G49" s="491"/>
      <c r="H49" s="491"/>
      <c r="I49" s="491"/>
      <c r="J49" s="491"/>
      <c r="K49" s="492"/>
      <c r="L49" s="1088" t="s">
        <v>600</v>
      </c>
      <c r="M49" s="1088"/>
      <c r="N49" s="1088"/>
      <c r="O49" s="492"/>
      <c r="P49" s="1089" t="s">
        <v>1130</v>
      </c>
      <c r="Q49" s="1089"/>
      <c r="R49" s="1089"/>
      <c r="S49" s="1089"/>
      <c r="T49" s="1089"/>
      <c r="U49" s="1089"/>
      <c r="V49" s="492"/>
      <c r="W49" s="286"/>
      <c r="X49" s="493"/>
      <c r="Y49" s="493"/>
      <c r="Z49" s="493" t="s">
        <v>930</v>
      </c>
      <c r="AA49" s="493"/>
      <c r="AB49" s="493"/>
    </row>
    <row r="50" spans="2:28" ht="19.5" customHeight="1" x14ac:dyDescent="0.7">
      <c r="B50" s="1090"/>
      <c r="C50" s="1090"/>
      <c r="D50" s="1090"/>
      <c r="E50" s="1090"/>
      <c r="F50" s="1090"/>
      <c r="G50" s="1090"/>
      <c r="H50" s="1090"/>
      <c r="I50" s="1090"/>
      <c r="J50" s="1090"/>
      <c r="K50" s="366"/>
      <c r="L50" s="253"/>
      <c r="M50" s="253"/>
      <c r="N50" s="253"/>
      <c r="O50" s="259"/>
      <c r="P50" s="259"/>
      <c r="Q50" s="1091"/>
      <c r="R50" s="1091"/>
      <c r="S50" s="1091"/>
      <c r="T50" s="1091"/>
      <c r="U50" s="1091"/>
      <c r="V50" s="366"/>
      <c r="W50" s="366"/>
      <c r="X50" s="1090"/>
      <c r="Y50" s="1090"/>
      <c r="Z50" s="1090"/>
      <c r="AA50" s="1090"/>
      <c r="AB50" s="1090"/>
    </row>
    <row r="51" spans="2:28" ht="19.899999999999999" customHeight="1" x14ac:dyDescent="0.65">
      <c r="B51" s="1093"/>
      <c r="C51" s="1093"/>
      <c r="D51" s="1093"/>
      <c r="E51" s="1093"/>
      <c r="F51" s="1093"/>
      <c r="G51" s="1093"/>
      <c r="H51" s="1093"/>
      <c r="I51" s="1093"/>
      <c r="J51" s="1093"/>
      <c r="K51" s="343"/>
      <c r="L51" s="256"/>
      <c r="M51" s="256"/>
      <c r="N51" s="256"/>
      <c r="O51" s="256"/>
      <c r="P51" s="256"/>
      <c r="Q51" s="1092"/>
      <c r="R51" s="1092"/>
      <c r="S51" s="1092"/>
      <c r="T51" s="1092"/>
      <c r="U51" s="1092"/>
      <c r="V51" s="256"/>
      <c r="W51" s="256"/>
      <c r="X51" s="1093"/>
      <c r="Y51" s="1093"/>
      <c r="Z51" s="1093"/>
      <c r="AA51" s="1093"/>
      <c r="AB51" s="1093"/>
    </row>
    <row r="52" spans="2:28" ht="21" customHeight="1" x14ac:dyDescent="0.65"/>
    <row r="53" spans="2:28" ht="14.25" hidden="1" customHeight="1" x14ac:dyDescent="0.65"/>
    <row r="54" spans="2:28" ht="13.5" hidden="1" customHeight="1" x14ac:dyDescent="0.65"/>
    <row r="55" spans="2:28" ht="20.25" hidden="1" customHeight="1" x14ac:dyDescent="0.65"/>
    <row r="56" spans="2:28" ht="30" hidden="1" customHeight="1" x14ac:dyDescent="0.65"/>
    <row r="57" spans="2:28" hidden="1" x14ac:dyDescent="0.65"/>
    <row r="58" spans="2:28" x14ac:dyDescent="0.65">
      <c r="B58" s="255"/>
      <c r="C58" s="255"/>
      <c r="D58" s="255"/>
      <c r="E58" s="255"/>
      <c r="F58" s="255"/>
      <c r="G58" s="255"/>
      <c r="H58" s="255"/>
      <c r="I58" s="255"/>
      <c r="J58" s="255"/>
      <c r="K58" s="255"/>
      <c r="L58" s="255"/>
      <c r="M58" s="255"/>
      <c r="N58" s="255"/>
      <c r="O58" s="255"/>
      <c r="P58" s="255"/>
    </row>
  </sheetData>
  <mergeCells count="246">
    <mergeCell ref="L49:N49"/>
    <mergeCell ref="P49:U49"/>
    <mergeCell ref="B50:J50"/>
    <mergeCell ref="Q50:U51"/>
    <mergeCell ref="X50:AB51"/>
    <mergeCell ref="B51:J51"/>
    <mergeCell ref="AB46:AC46"/>
    <mergeCell ref="B47:L47"/>
    <mergeCell ref="M47:O47"/>
    <mergeCell ref="R47:T47"/>
    <mergeCell ref="U47:V47"/>
    <mergeCell ref="Y47:Z47"/>
    <mergeCell ref="AA47:AB47"/>
    <mergeCell ref="B42:F42"/>
    <mergeCell ref="H42:K42"/>
    <mergeCell ref="T43:X43"/>
    <mergeCell ref="B45:J45"/>
    <mergeCell ref="K45:AB45"/>
    <mergeCell ref="B46:I46"/>
    <mergeCell ref="J46:K46"/>
    <mergeCell ref="N46:T46"/>
    <mergeCell ref="U46:W46"/>
    <mergeCell ref="Y46:AA46"/>
    <mergeCell ref="W40:Y40"/>
    <mergeCell ref="Z40:AB40"/>
    <mergeCell ref="B41:K41"/>
    <mergeCell ref="L41:U41"/>
    <mergeCell ref="V41:Y41"/>
    <mergeCell ref="Z41:AB41"/>
    <mergeCell ref="B40:F40"/>
    <mergeCell ref="H40:J40"/>
    <mergeCell ref="K40:M40"/>
    <mergeCell ref="N40:P40"/>
    <mergeCell ref="Q40:S40"/>
    <mergeCell ref="T40:V40"/>
    <mergeCell ref="W38:Y38"/>
    <mergeCell ref="Z38:AB38"/>
    <mergeCell ref="B39:F39"/>
    <mergeCell ref="H39:J39"/>
    <mergeCell ref="K39:M39"/>
    <mergeCell ref="N39:P39"/>
    <mergeCell ref="Q39:S39"/>
    <mergeCell ref="T39:V39"/>
    <mergeCell ref="W39:Y39"/>
    <mergeCell ref="Z39:AB39"/>
    <mergeCell ref="B38:F38"/>
    <mergeCell ref="H38:J38"/>
    <mergeCell ref="K38:M38"/>
    <mergeCell ref="N38:P38"/>
    <mergeCell ref="Q38:S38"/>
    <mergeCell ref="T38:V38"/>
    <mergeCell ref="W36:Y36"/>
    <mergeCell ref="Z36:AB36"/>
    <mergeCell ref="B37:F37"/>
    <mergeCell ref="H37:J37"/>
    <mergeCell ref="K37:M37"/>
    <mergeCell ref="N37:P37"/>
    <mergeCell ref="Q37:S37"/>
    <mergeCell ref="T37:V37"/>
    <mergeCell ref="W37:Y37"/>
    <mergeCell ref="Z37:AB37"/>
    <mergeCell ref="B36:F36"/>
    <mergeCell ref="H36:J36"/>
    <mergeCell ref="K36:M36"/>
    <mergeCell ref="N36:P36"/>
    <mergeCell ref="Q36:S36"/>
    <mergeCell ref="T36:V36"/>
    <mergeCell ref="W34:Y34"/>
    <mergeCell ref="Z34:AB34"/>
    <mergeCell ref="B35:F35"/>
    <mergeCell ref="H35:J35"/>
    <mergeCell ref="K35:M35"/>
    <mergeCell ref="N35:P35"/>
    <mergeCell ref="Q35:S35"/>
    <mergeCell ref="T35:V35"/>
    <mergeCell ref="W35:Y35"/>
    <mergeCell ref="Z35:AB35"/>
    <mergeCell ref="B34:F34"/>
    <mergeCell ref="H34:J34"/>
    <mergeCell ref="K34:M34"/>
    <mergeCell ref="N34:P34"/>
    <mergeCell ref="Q34:S34"/>
    <mergeCell ref="T34:V34"/>
    <mergeCell ref="W32:Y32"/>
    <mergeCell ref="Z32:AB32"/>
    <mergeCell ref="B33:F33"/>
    <mergeCell ref="H33:J33"/>
    <mergeCell ref="K33:M33"/>
    <mergeCell ref="N33:P33"/>
    <mergeCell ref="Q33:S33"/>
    <mergeCell ref="T33:V33"/>
    <mergeCell ref="W33:Y33"/>
    <mergeCell ref="Z33:AB33"/>
    <mergeCell ref="B32:F32"/>
    <mergeCell ref="H32:J32"/>
    <mergeCell ref="K32:M32"/>
    <mergeCell ref="N32:P32"/>
    <mergeCell ref="Q32:S32"/>
    <mergeCell ref="T32:V32"/>
    <mergeCell ref="W30:Y30"/>
    <mergeCell ref="Z30:AB30"/>
    <mergeCell ref="B31:F31"/>
    <mergeCell ref="H31:J31"/>
    <mergeCell ref="K31:M31"/>
    <mergeCell ref="N31:P31"/>
    <mergeCell ref="Q31:S31"/>
    <mergeCell ref="T31:V31"/>
    <mergeCell ref="W31:Y31"/>
    <mergeCell ref="Z31:AB31"/>
    <mergeCell ref="B30:F30"/>
    <mergeCell ref="H30:J30"/>
    <mergeCell ref="K30:M30"/>
    <mergeCell ref="N30:P30"/>
    <mergeCell ref="Q30:S30"/>
    <mergeCell ref="T30:V30"/>
    <mergeCell ref="W28:Y28"/>
    <mergeCell ref="Z28:AB28"/>
    <mergeCell ref="B29:F29"/>
    <mergeCell ref="H29:J29"/>
    <mergeCell ref="K29:M29"/>
    <mergeCell ref="N29:P29"/>
    <mergeCell ref="Q29:S29"/>
    <mergeCell ref="T29:V29"/>
    <mergeCell ref="W29:Y29"/>
    <mergeCell ref="Z29:AB29"/>
    <mergeCell ref="B28:F28"/>
    <mergeCell ref="H28:J28"/>
    <mergeCell ref="K28:M28"/>
    <mergeCell ref="N28:P28"/>
    <mergeCell ref="Q28:S28"/>
    <mergeCell ref="T28:V28"/>
    <mergeCell ref="W26:Y26"/>
    <mergeCell ref="Z26:AB26"/>
    <mergeCell ref="B27:F27"/>
    <mergeCell ref="H27:J27"/>
    <mergeCell ref="K27:M27"/>
    <mergeCell ref="N27:P27"/>
    <mergeCell ref="Q27:S27"/>
    <mergeCell ref="T27:V27"/>
    <mergeCell ref="W27:Y27"/>
    <mergeCell ref="Z27:AB27"/>
    <mergeCell ref="B26:F26"/>
    <mergeCell ref="H26:J26"/>
    <mergeCell ref="K26:M26"/>
    <mergeCell ref="N26:P26"/>
    <mergeCell ref="Q26:S26"/>
    <mergeCell ref="T26:V26"/>
    <mergeCell ref="W24:Y24"/>
    <mergeCell ref="Z24:AB24"/>
    <mergeCell ref="B25:F25"/>
    <mergeCell ref="H25:J25"/>
    <mergeCell ref="K25:M25"/>
    <mergeCell ref="N25:P25"/>
    <mergeCell ref="Q25:S25"/>
    <mergeCell ref="T25:V25"/>
    <mergeCell ref="W25:Y25"/>
    <mergeCell ref="Z25:AB25"/>
    <mergeCell ref="B24:F24"/>
    <mergeCell ref="H24:J24"/>
    <mergeCell ref="K24:M24"/>
    <mergeCell ref="N24:P24"/>
    <mergeCell ref="Q24:S24"/>
    <mergeCell ref="T24:V24"/>
    <mergeCell ref="B23:F23"/>
    <mergeCell ref="H23:J23"/>
    <mergeCell ref="K23:M23"/>
    <mergeCell ref="N23:P23"/>
    <mergeCell ref="Q23:S23"/>
    <mergeCell ref="T23:V23"/>
    <mergeCell ref="W23:Y23"/>
    <mergeCell ref="Z23:AB23"/>
    <mergeCell ref="B22:F22"/>
    <mergeCell ref="H22:J22"/>
    <mergeCell ref="K22:M22"/>
    <mergeCell ref="N22:P22"/>
    <mergeCell ref="Q22:S22"/>
    <mergeCell ref="T22:V22"/>
    <mergeCell ref="B21:F21"/>
    <mergeCell ref="H21:J21"/>
    <mergeCell ref="K21:M21"/>
    <mergeCell ref="N21:P21"/>
    <mergeCell ref="Q21:S21"/>
    <mergeCell ref="T21:V21"/>
    <mergeCell ref="W21:Y21"/>
    <mergeCell ref="Z21:AB21"/>
    <mergeCell ref="W22:Y22"/>
    <mergeCell ref="Z22:AB22"/>
    <mergeCell ref="B18:AB18"/>
    <mergeCell ref="B19:J19"/>
    <mergeCell ref="K19:L19"/>
    <mergeCell ref="M19:V19"/>
    <mergeCell ref="B20:F20"/>
    <mergeCell ref="H20:J20"/>
    <mergeCell ref="K20:M20"/>
    <mergeCell ref="O20:Q20"/>
    <mergeCell ref="R20:S20"/>
    <mergeCell ref="T20:V20"/>
    <mergeCell ref="W20:Y20"/>
    <mergeCell ref="Z20:AB20"/>
    <mergeCell ref="AS12:AW12"/>
    <mergeCell ref="A14:K14"/>
    <mergeCell ref="L14:N14"/>
    <mergeCell ref="W15:Z15"/>
    <mergeCell ref="P16:T16"/>
    <mergeCell ref="W16:AA16"/>
    <mergeCell ref="AE16:AL17"/>
    <mergeCell ref="AN16:AR17"/>
    <mergeCell ref="A17:N17"/>
    <mergeCell ref="A10:P10"/>
    <mergeCell ref="Q10:R10"/>
    <mergeCell ref="S10:T10"/>
    <mergeCell ref="U10:X10"/>
    <mergeCell ref="Y10:AB10"/>
    <mergeCell ref="A12:N12"/>
    <mergeCell ref="O12:T12"/>
    <mergeCell ref="U12:W12"/>
    <mergeCell ref="X12:AB12"/>
    <mergeCell ref="A9:C9"/>
    <mergeCell ref="D9:J9"/>
    <mergeCell ref="K9:S9"/>
    <mergeCell ref="T9:W9"/>
    <mergeCell ref="X9:Z9"/>
    <mergeCell ref="AA9:AC9"/>
    <mergeCell ref="A7:M7"/>
    <mergeCell ref="U7:AD7"/>
    <mergeCell ref="A8:F8"/>
    <mergeCell ref="H8:Q8"/>
    <mergeCell ref="R8:S8"/>
    <mergeCell ref="T8:U8"/>
    <mergeCell ref="V8:Z8"/>
    <mergeCell ref="AA8:AD8"/>
    <mergeCell ref="B5:J5"/>
    <mergeCell ref="M5:N5"/>
    <mergeCell ref="O5:T5"/>
    <mergeCell ref="W5:X5"/>
    <mergeCell ref="Y5:AC5"/>
    <mergeCell ref="A6:B6"/>
    <mergeCell ref="C6:H6"/>
    <mergeCell ref="L6:X6"/>
    <mergeCell ref="A1:AD1"/>
    <mergeCell ref="A2:L2"/>
    <mergeCell ref="W2:AD2"/>
    <mergeCell ref="A3:L3"/>
    <mergeCell ref="W3:AD3"/>
    <mergeCell ref="A4:L4"/>
    <mergeCell ref="T4:AD4"/>
  </mergeCells>
  <conditionalFormatting sqref="B21:E40">
    <cfRule type="cellIs" dxfId="54" priority="1" stopIfTrue="1" operator="equal">
      <formula>"x"</formula>
    </cfRule>
    <cfRule type="cellIs" dxfId="53" priority="2" stopIfTrue="1" operator="equal">
      <formula>"x"</formula>
    </cfRule>
    <cfRule type="cellIs" dxfId="52" priority="3" stopIfTrue="1" operator="equal">
      <formula>""""""</formula>
    </cfRule>
  </conditionalFormatting>
  <conditionalFormatting sqref="G21:H21">
    <cfRule type="containsText" dxfId="51" priority="4" stopIfTrue="1" operator="containsText" text="&quot;&quot;">
      <formula>NOT(ISERROR(SEARCH("""""",G21)))</formula>
    </cfRule>
  </conditionalFormatting>
  <conditionalFormatting sqref="H21:W29 Z21:Z29 G22:G36 H30:AB36 G37:AB40">
    <cfRule type="containsText" dxfId="50" priority="5" stopIfTrue="1" operator="containsText" text="x">
      <formula>NOT(ISERROR(SEARCH("x",G21)))</formula>
    </cfRule>
  </conditionalFormatting>
  <pageMargins left="0.62992125984251968" right="0.39370078740157483" top="0.39370078740157483" bottom="0.15748031496062992" header="0.31496062992125984" footer="0.31496062992125984"/>
  <pageSetup paperSize="9" scale="50" orientation="portrait" r:id="rId1"/>
  <drawing r:id="rId2"/>
  <legacyDrawing r:id="rId3"/>
  <controls>
    <mc:AlternateContent xmlns:mc="http://schemas.openxmlformats.org/markup-compatibility/2006">
      <mc:Choice Requires="x14">
        <control shapeId="245767" r:id="rId4" name="CommandButton7">
          <controlPr defaultSize="0" autoLine="0" r:id="rId5">
            <anchor moveWithCells="1">
              <from>
                <xdr:col>33</xdr:col>
                <xdr:colOff>295275</xdr:colOff>
                <xdr:row>13</xdr:row>
                <xdr:rowOff>114300</xdr:rowOff>
              </from>
              <to>
                <xdr:col>37</xdr:col>
                <xdr:colOff>114300</xdr:colOff>
                <xdr:row>14</xdr:row>
                <xdr:rowOff>66675</xdr:rowOff>
              </to>
            </anchor>
          </controlPr>
        </control>
      </mc:Choice>
      <mc:Fallback>
        <control shapeId="245767" r:id="rId4" name="CommandButton7"/>
      </mc:Fallback>
    </mc:AlternateContent>
    <mc:AlternateContent xmlns:mc="http://schemas.openxmlformats.org/markup-compatibility/2006">
      <mc:Choice Requires="x14">
        <control shapeId="245766" r:id="rId6" name="CommandButton6">
          <controlPr defaultSize="0" autoLine="0" r:id="rId7">
            <anchor moveWithCells="1">
              <from>
                <xdr:col>33</xdr:col>
                <xdr:colOff>533400</xdr:colOff>
                <xdr:row>10</xdr:row>
                <xdr:rowOff>209550</xdr:rowOff>
              </from>
              <to>
                <xdr:col>37</xdr:col>
                <xdr:colOff>361950</xdr:colOff>
                <xdr:row>12</xdr:row>
                <xdr:rowOff>104775</xdr:rowOff>
              </to>
            </anchor>
          </controlPr>
        </control>
      </mc:Choice>
      <mc:Fallback>
        <control shapeId="245766" r:id="rId6" name="CommandButton6"/>
      </mc:Fallback>
    </mc:AlternateContent>
    <mc:AlternateContent xmlns:mc="http://schemas.openxmlformats.org/markup-compatibility/2006">
      <mc:Choice Requires="x14">
        <control shapeId="245765" r:id="rId8" name="CommandButton5">
          <controlPr defaultSize="0" autoLine="0" r:id="rId9">
            <anchor moveWithCells="1">
              <from>
                <xdr:col>34</xdr:col>
                <xdr:colOff>133350</xdr:colOff>
                <xdr:row>9</xdr:row>
                <xdr:rowOff>28575</xdr:rowOff>
              </from>
              <to>
                <xdr:col>37</xdr:col>
                <xdr:colOff>581025</xdr:colOff>
                <xdr:row>9</xdr:row>
                <xdr:rowOff>466725</xdr:rowOff>
              </to>
            </anchor>
          </controlPr>
        </control>
      </mc:Choice>
      <mc:Fallback>
        <control shapeId="245765" r:id="rId8" name="CommandButton5"/>
      </mc:Fallback>
    </mc:AlternateContent>
    <mc:AlternateContent xmlns:mc="http://schemas.openxmlformats.org/markup-compatibility/2006">
      <mc:Choice Requires="x14">
        <control shapeId="245764" r:id="rId10" name="CommandButton4">
          <controlPr defaultSize="0" autoLine="0" r:id="rId11">
            <anchor moveWithCells="1">
              <from>
                <xdr:col>33</xdr:col>
                <xdr:colOff>219075</xdr:colOff>
                <xdr:row>5</xdr:row>
                <xdr:rowOff>57150</xdr:rowOff>
              </from>
              <to>
                <xdr:col>37</xdr:col>
                <xdr:colOff>314325</xdr:colOff>
                <xdr:row>6</xdr:row>
                <xdr:rowOff>57150</xdr:rowOff>
              </to>
            </anchor>
          </controlPr>
        </control>
      </mc:Choice>
      <mc:Fallback>
        <control shapeId="245764" r:id="rId10" name="CommandButton4"/>
      </mc:Fallback>
    </mc:AlternateContent>
    <mc:AlternateContent xmlns:mc="http://schemas.openxmlformats.org/markup-compatibility/2006">
      <mc:Choice Requires="x14">
        <control shapeId="245763" r:id="rId12" name="CommandButton3">
          <controlPr defaultSize="0" autoLine="0" r:id="rId13">
            <anchor moveWithCells="1">
              <from>
                <xdr:col>33</xdr:col>
                <xdr:colOff>295275</xdr:colOff>
                <xdr:row>6</xdr:row>
                <xdr:rowOff>209550</xdr:rowOff>
              </from>
              <to>
                <xdr:col>37</xdr:col>
                <xdr:colOff>371475</xdr:colOff>
                <xdr:row>7</xdr:row>
                <xdr:rowOff>371475</xdr:rowOff>
              </to>
            </anchor>
          </controlPr>
        </control>
      </mc:Choice>
      <mc:Fallback>
        <control shapeId="245763" r:id="rId12" name="CommandButton3"/>
      </mc:Fallback>
    </mc:AlternateContent>
    <mc:AlternateContent xmlns:mc="http://schemas.openxmlformats.org/markup-compatibility/2006">
      <mc:Choice Requires="x14">
        <control shapeId="245762" r:id="rId14" name="CommandButton1">
          <controlPr defaultSize="0" autoLine="0" r:id="rId15">
            <anchor moveWithCells="1">
              <from>
                <xdr:col>33</xdr:col>
                <xdr:colOff>133350</xdr:colOff>
                <xdr:row>0</xdr:row>
                <xdr:rowOff>285750</xdr:rowOff>
              </from>
              <to>
                <xdr:col>38</xdr:col>
                <xdr:colOff>57150</xdr:colOff>
                <xdr:row>2</xdr:row>
                <xdr:rowOff>123825</xdr:rowOff>
              </to>
            </anchor>
          </controlPr>
        </control>
      </mc:Choice>
      <mc:Fallback>
        <control shapeId="245762" r:id="rId14" name="CommandButton1"/>
      </mc:Fallback>
    </mc:AlternateContent>
    <mc:AlternateContent xmlns:mc="http://schemas.openxmlformats.org/markup-compatibility/2006">
      <mc:Choice Requires="x14">
        <control shapeId="245761" r:id="rId16" name="CommandButton2">
          <controlPr defaultSize="0" autoLine="0" r:id="rId17">
            <anchor moveWithCells="1">
              <from>
                <xdr:col>33</xdr:col>
                <xdr:colOff>190500</xdr:colOff>
                <xdr:row>2</xdr:row>
                <xdr:rowOff>228600</xdr:rowOff>
              </from>
              <to>
                <xdr:col>38</xdr:col>
                <xdr:colOff>76200</xdr:colOff>
                <xdr:row>5</xdr:row>
                <xdr:rowOff>19050</xdr:rowOff>
              </to>
            </anchor>
          </controlPr>
        </control>
      </mc:Choice>
      <mc:Fallback>
        <control shapeId="245761" r:id="rId16" name="CommandButton2"/>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A0493-1B73-4AD1-BC1F-F307F34EA8FA}">
  <sheetPr codeName="ورقة6">
    <tabColor rgb="FFFF0000"/>
  </sheetPr>
  <dimension ref="A1:BO135"/>
  <sheetViews>
    <sheetView rightToLeft="1" view="pageBreakPreview" topLeftCell="F7" zoomScale="50" zoomScaleNormal="100" zoomScaleSheetLayoutView="50" zoomScalePageLayoutView="50" workbookViewId="0">
      <selection activeCell="M15" sqref="M15"/>
    </sheetView>
  </sheetViews>
  <sheetFormatPr defaultColWidth="9.28515625" defaultRowHeight="12.75" x14ac:dyDescent="0.2"/>
  <cols>
    <col min="1" max="1" width="2.42578125" style="1" customWidth="1"/>
    <col min="2" max="3" width="36.7109375" style="1" customWidth="1"/>
    <col min="4" max="4" width="43.5703125" style="1" customWidth="1"/>
    <col min="5" max="5" width="49.28515625" style="1" customWidth="1"/>
    <col min="6" max="6" width="34.28515625" style="1" customWidth="1"/>
    <col min="7" max="8" width="39.7109375" style="1" customWidth="1"/>
    <col min="9" max="9" width="42.7109375" style="1" customWidth="1"/>
    <col min="10" max="11" width="36.7109375" style="1" customWidth="1"/>
    <col min="12" max="13" width="19" style="1" customWidth="1"/>
    <col min="14" max="14" width="24.28515625" style="1" bestFit="1" customWidth="1"/>
    <col min="15" max="16" width="36.42578125" style="1" bestFit="1" customWidth="1"/>
    <col min="17" max="17" width="9.28515625" style="1" hidden="1" customWidth="1"/>
    <col min="18" max="18" width="11.28515625" style="1" hidden="1" customWidth="1"/>
    <col min="19" max="19" width="9.28515625" style="1" hidden="1" customWidth="1"/>
    <col min="20" max="20" width="28" style="1" hidden="1" customWidth="1"/>
    <col min="21" max="21" width="9.28515625" style="1" hidden="1" customWidth="1"/>
    <col min="22" max="22" width="12.7109375" style="1" hidden="1" customWidth="1"/>
    <col min="23" max="23" width="9.28515625" style="1" hidden="1" customWidth="1"/>
    <col min="24" max="24" width="10.28515625" style="1" hidden="1" customWidth="1"/>
    <col min="25" max="25" width="9.28515625" style="1" hidden="1" customWidth="1"/>
    <col min="26" max="26" width="10" style="1" hidden="1" customWidth="1"/>
    <col min="27" max="27" width="9.28515625" style="1" hidden="1" customWidth="1"/>
    <col min="28" max="28" width="10.5703125" style="1" hidden="1" customWidth="1"/>
    <col min="29" max="29" width="9.28515625" style="1" hidden="1" customWidth="1"/>
    <col min="30" max="30" width="10.28515625" style="1" hidden="1" customWidth="1"/>
    <col min="31" max="31" width="9.28515625" style="1" hidden="1" customWidth="1"/>
    <col min="32" max="32" width="10.28515625" style="1" hidden="1" customWidth="1"/>
    <col min="33" max="33" width="9.28515625" style="1" hidden="1" customWidth="1"/>
    <col min="34" max="34" width="11" style="1" hidden="1" customWidth="1"/>
    <col min="35" max="35" width="9.28515625" style="1" hidden="1" customWidth="1"/>
    <col min="36" max="36" width="10" style="1" hidden="1" customWidth="1"/>
    <col min="37" max="37" width="9.28515625" style="1" hidden="1" customWidth="1"/>
    <col min="38" max="38" width="11.7109375" style="1" hidden="1" customWidth="1"/>
    <col min="39" max="39" width="9.28515625" style="1" hidden="1" customWidth="1"/>
    <col min="40" max="40" width="11.5703125" style="1" hidden="1" customWidth="1"/>
    <col min="41" max="41" width="9.28515625" style="1" hidden="1" customWidth="1"/>
    <col min="42" max="42" width="10.5703125" style="1" hidden="1" customWidth="1"/>
    <col min="43" max="43" width="9.28515625" style="1" hidden="1" customWidth="1"/>
    <col min="44" max="44" width="10.5703125" style="1" hidden="1" customWidth="1"/>
    <col min="45" max="45" width="9.28515625" style="1" hidden="1" customWidth="1"/>
    <col min="46" max="46" width="11.28515625" style="1" hidden="1" customWidth="1"/>
    <col min="47" max="47" width="9.28515625" style="1" hidden="1" customWidth="1"/>
    <col min="48" max="48" width="10.7109375" style="1" hidden="1" customWidth="1"/>
    <col min="49" max="49" width="9.28515625" style="1" hidden="1" customWidth="1"/>
    <col min="50" max="50" width="10.42578125" style="1" hidden="1" customWidth="1"/>
    <col min="51" max="51" width="9.28515625" style="1" hidden="1" customWidth="1"/>
    <col min="52" max="52" width="10.28515625" style="1" hidden="1" customWidth="1"/>
    <col min="53" max="59" width="9.28515625" style="1" hidden="1" customWidth="1"/>
    <col min="60" max="60" width="11.5703125" style="1" hidden="1" customWidth="1"/>
    <col min="61" max="61" width="0" style="1" hidden="1" customWidth="1"/>
    <col min="62" max="62" width="51.7109375" style="1" hidden="1" customWidth="1"/>
    <col min="63" max="63" width="9.28515625" style="1"/>
    <col min="64" max="64" width="10.28515625" style="1" bestFit="1" customWidth="1"/>
    <col min="65" max="65" width="9.28515625" style="1"/>
    <col min="66" max="67" width="28.7109375" style="1" bestFit="1" customWidth="1"/>
    <col min="68" max="69" width="9.28515625" style="1"/>
    <col min="70" max="70" width="26.7109375" style="1" customWidth="1"/>
    <col min="71" max="16384" width="9.28515625" style="1"/>
  </cols>
  <sheetData>
    <row r="1" spans="1:62" ht="52.5" customHeight="1" x14ac:dyDescent="0.2">
      <c r="B1" s="1116" t="str">
        <f>"عدد دفاتر الإجابة لمبحث "&amp;" "&amp;Menu!$C$2</f>
        <v>عدد دفاتر الإجابة لمبحث  اللغة العربية</v>
      </c>
      <c r="C1" s="1117"/>
      <c r="D1" s="1118"/>
      <c r="E1" s="1119" t="s">
        <v>14</v>
      </c>
      <c r="F1" s="1120"/>
      <c r="G1" s="1120"/>
      <c r="H1" s="1120"/>
      <c r="I1" s="1102" t="str">
        <f>"عدد دفاتر الإجابة لمبحث "&amp;" "&amp;Menu!$C$2</f>
        <v>عدد دفاتر الإجابة لمبحث  اللغة العربية</v>
      </c>
      <c r="J1" s="1103"/>
      <c r="K1" s="1104"/>
    </row>
    <row r="2" spans="1:62" ht="52.5" customHeight="1" x14ac:dyDescent="0.2">
      <c r="B2" s="1113" t="s">
        <v>417</v>
      </c>
      <c r="C2" s="1114"/>
      <c r="D2" s="545">
        <v>12758</v>
      </c>
      <c r="E2" s="505"/>
      <c r="F2" s="505"/>
      <c r="G2" s="505"/>
      <c r="H2" s="505"/>
      <c r="I2" s="723" t="str">
        <f>B2</f>
        <v>الفرع الأدبي</v>
      </c>
      <c r="J2" s="549">
        <v>3</v>
      </c>
      <c r="K2" s="550">
        <f>D2*J2</f>
        <v>38274</v>
      </c>
    </row>
    <row r="3" spans="1:62" ht="52.5" customHeight="1" x14ac:dyDescent="0.2">
      <c r="B3" s="1113" t="s">
        <v>974</v>
      </c>
      <c r="C3" s="1114"/>
      <c r="D3" s="546">
        <v>3212</v>
      </c>
      <c r="E3" s="505"/>
      <c r="F3" s="505"/>
      <c r="G3" s="505"/>
      <c r="H3" s="505"/>
      <c r="I3" s="723" t="str">
        <f t="shared" ref="I3:I13" si="0">B3</f>
        <v>الفرع العلمي</v>
      </c>
      <c r="J3" s="549">
        <v>3</v>
      </c>
      <c r="K3" s="550">
        <f t="shared" ref="K3:K9" si="1">D3*J3</f>
        <v>9636</v>
      </c>
    </row>
    <row r="4" spans="1:62" ht="52.5" customHeight="1" x14ac:dyDescent="0.2">
      <c r="B4" s="1113" t="s">
        <v>971</v>
      </c>
      <c r="C4" s="1114"/>
      <c r="D4" s="546">
        <v>82</v>
      </c>
      <c r="E4" s="505"/>
      <c r="F4" s="505"/>
      <c r="G4" s="505"/>
      <c r="H4" s="505"/>
      <c r="I4" s="723" t="str">
        <f t="shared" si="0"/>
        <v>الفرع الشرعي</v>
      </c>
      <c r="J4" s="549">
        <v>3</v>
      </c>
      <c r="K4" s="550">
        <f t="shared" si="1"/>
        <v>246</v>
      </c>
      <c r="N4" s="1123"/>
      <c r="O4" s="1123"/>
    </row>
    <row r="5" spans="1:62" ht="52.5" customHeight="1" x14ac:dyDescent="0.2">
      <c r="B5" s="1113" t="s">
        <v>972</v>
      </c>
      <c r="C5" s="1114"/>
      <c r="D5" s="546">
        <v>763</v>
      </c>
      <c r="E5" s="505"/>
      <c r="F5" s="505"/>
      <c r="G5" s="505"/>
      <c r="H5" s="505"/>
      <c r="I5" s="723" t="str">
        <f t="shared" si="0"/>
        <v>الفرع الريادة والاعمال</v>
      </c>
      <c r="J5" s="549">
        <v>3</v>
      </c>
      <c r="K5" s="550">
        <f t="shared" si="1"/>
        <v>2289</v>
      </c>
    </row>
    <row r="6" spans="1:62" ht="52.5" customHeight="1" thickBot="1" x14ac:dyDescent="0.25">
      <c r="B6" s="1113" t="s">
        <v>418</v>
      </c>
      <c r="C6" s="1114"/>
      <c r="D6" s="546">
        <v>282</v>
      </c>
      <c r="E6" s="505"/>
      <c r="F6" s="505"/>
      <c r="G6" s="505"/>
      <c r="H6" s="505"/>
      <c r="I6" s="723" t="str">
        <f t="shared" si="0"/>
        <v>الفرع الصناعي</v>
      </c>
      <c r="J6" s="549">
        <v>3</v>
      </c>
      <c r="K6" s="550">
        <f t="shared" si="1"/>
        <v>846</v>
      </c>
    </row>
    <row r="7" spans="1:62" ht="52.5" customHeight="1" x14ac:dyDescent="0.2">
      <c r="B7" s="1113" t="s">
        <v>491</v>
      </c>
      <c r="C7" s="1114"/>
      <c r="D7" s="547">
        <v>60</v>
      </c>
      <c r="E7" s="505"/>
      <c r="F7" s="505"/>
      <c r="G7" s="505"/>
      <c r="H7" s="505"/>
      <c r="I7" s="723" t="str">
        <f t="shared" si="0"/>
        <v>الفرع الزراعي</v>
      </c>
      <c r="J7" s="549">
        <v>3</v>
      </c>
      <c r="K7" s="550">
        <f t="shared" si="1"/>
        <v>180</v>
      </c>
      <c r="N7" s="451" t="s">
        <v>537</v>
      </c>
      <c r="O7" s="452" t="s">
        <v>540</v>
      </c>
    </row>
    <row r="8" spans="1:62" ht="52.5" customHeight="1" x14ac:dyDescent="0.2">
      <c r="B8" s="1113" t="s">
        <v>973</v>
      </c>
      <c r="C8" s="1114"/>
      <c r="D8" s="547">
        <v>70</v>
      </c>
      <c r="E8" s="505"/>
      <c r="F8" s="505"/>
      <c r="G8" s="505"/>
      <c r="H8" s="505"/>
      <c r="I8" s="723" t="str">
        <f t="shared" si="0"/>
        <v>الفرع الاقتصاد المنزلي</v>
      </c>
      <c r="J8" s="549">
        <v>3</v>
      </c>
      <c r="K8" s="550">
        <f t="shared" si="1"/>
        <v>210</v>
      </c>
      <c r="N8" s="453" t="s">
        <v>539</v>
      </c>
      <c r="O8" s="454"/>
      <c r="BJ8" s="533"/>
    </row>
    <row r="9" spans="1:62" ht="52.5" customHeight="1" x14ac:dyDescent="0.2">
      <c r="B9" s="1107" t="s">
        <v>1267</v>
      </c>
      <c r="C9" s="1108"/>
      <c r="D9" s="545">
        <v>25</v>
      </c>
      <c r="E9" s="1110" t="s">
        <v>636</v>
      </c>
      <c r="F9" s="1111"/>
      <c r="G9" s="1111"/>
      <c r="H9" s="1112"/>
      <c r="I9" s="548" t="str">
        <f t="shared" si="0"/>
        <v>الفندقي</v>
      </c>
      <c r="J9" s="549">
        <v>3</v>
      </c>
      <c r="K9" s="550">
        <f t="shared" si="1"/>
        <v>75</v>
      </c>
      <c r="N9" s="453" t="s">
        <v>11</v>
      </c>
      <c r="O9" s="728">
        <f>dwam1!$AQ$77</f>
        <v>4936.5</v>
      </c>
      <c r="BJ9" s="585"/>
    </row>
    <row r="10" spans="1:62" ht="52.5" customHeight="1" x14ac:dyDescent="0.2">
      <c r="B10" s="1113"/>
      <c r="C10" s="1114"/>
      <c r="D10" s="545"/>
      <c r="E10" s="1110" t="s">
        <v>16</v>
      </c>
      <c r="F10" s="1111"/>
      <c r="G10" s="1111"/>
      <c r="H10" s="1112"/>
      <c r="I10" s="548"/>
      <c r="J10" s="549"/>
      <c r="K10" s="550"/>
      <c r="N10" s="453" t="s">
        <v>263</v>
      </c>
      <c r="O10" s="454"/>
      <c r="BJ10" s="585"/>
    </row>
    <row r="11" spans="1:62" ht="32.25" customHeight="1" x14ac:dyDescent="0.2">
      <c r="B11" s="1105" t="str">
        <f>""</f>
        <v/>
      </c>
      <c r="C11" s="1106"/>
      <c r="D11" s="537"/>
      <c r="E11" s="534"/>
      <c r="F11" s="507"/>
      <c r="G11" s="507"/>
      <c r="H11" s="538"/>
      <c r="I11" s="535" t="str">
        <f t="shared" si="0"/>
        <v/>
      </c>
      <c r="J11" s="536"/>
      <c r="K11" s="516"/>
      <c r="N11" s="453" t="s">
        <v>287</v>
      </c>
      <c r="O11" s="454"/>
      <c r="BJ11" s="585"/>
    </row>
    <row r="12" spans="1:62" ht="34.5" customHeight="1" x14ac:dyDescent="0.2">
      <c r="B12" s="1105" t="str">
        <f>""</f>
        <v/>
      </c>
      <c r="C12" s="1106"/>
      <c r="D12" s="537"/>
      <c r="E12" s="1121" t="s">
        <v>929</v>
      </c>
      <c r="F12" s="1122"/>
      <c r="G12" s="1122"/>
      <c r="H12" s="544">
        <f>Menu!$C$12</f>
        <v>2023</v>
      </c>
      <c r="I12" s="535" t="str">
        <f t="shared" si="0"/>
        <v/>
      </c>
      <c r="J12" s="536"/>
      <c r="K12" s="516"/>
      <c r="N12" s="453"/>
      <c r="O12" s="454"/>
      <c r="BJ12" s="585"/>
    </row>
    <row r="13" spans="1:62" ht="38.25" customHeight="1" thickBot="1" x14ac:dyDescent="0.25">
      <c r="B13" s="1135" t="str">
        <f>""</f>
        <v/>
      </c>
      <c r="C13" s="1136"/>
      <c r="D13" s="384"/>
      <c r="E13" s="1131" t="s">
        <v>26</v>
      </c>
      <c r="F13" s="1132"/>
      <c r="G13" s="1132"/>
      <c r="H13" s="1133"/>
      <c r="I13" s="456" t="str">
        <f t="shared" si="0"/>
        <v/>
      </c>
      <c r="J13" s="450"/>
      <c r="K13" s="18"/>
      <c r="N13" s="455" t="s">
        <v>404</v>
      </c>
      <c r="O13" s="454">
        <f>SUM(O8:O12)</f>
        <v>4936.5</v>
      </c>
      <c r="BJ13" s="586"/>
    </row>
    <row r="14" spans="1:62" ht="52.5" customHeight="1" x14ac:dyDescent="0.2">
      <c r="A14" s="449"/>
      <c r="B14" s="1134" t="s">
        <v>195</v>
      </c>
      <c r="C14" s="1134"/>
      <c r="D14" s="579">
        <f>SUM(D2:D13)</f>
        <v>17252</v>
      </c>
      <c r="E14" s="1122" t="s">
        <v>1113</v>
      </c>
      <c r="F14" s="1122"/>
      <c r="G14" s="1122"/>
      <c r="H14" s="752">
        <f>F81</f>
        <v>4936.5</v>
      </c>
      <c r="I14" s="539" t="s">
        <v>1086</v>
      </c>
      <c r="J14" s="577">
        <f>ROUND(($H$15/$J$15),5)*14</f>
        <v>24.626840000000001</v>
      </c>
      <c r="K14" s="541"/>
    </row>
    <row r="15" spans="1:62" ht="62.25" customHeight="1" thickBot="1" x14ac:dyDescent="0.25">
      <c r="A15" s="1109" t="s">
        <v>196</v>
      </c>
      <c r="B15" s="1109"/>
      <c r="C15" s="542" t="str">
        <f>Menu!C2</f>
        <v>اللغة العربية</v>
      </c>
      <c r="D15" s="542" t="s">
        <v>197</v>
      </c>
      <c r="E15" s="543" t="str">
        <f>Menu!C3</f>
        <v>محمد علي المحتسب</v>
      </c>
      <c r="F15" s="1129" t="s">
        <v>195</v>
      </c>
      <c r="G15" s="1130"/>
      <c r="H15" s="578">
        <f>D14</f>
        <v>17252</v>
      </c>
      <c r="I15" s="540" t="s">
        <v>262</v>
      </c>
      <c r="J15" s="635">
        <f>Menu!J43</f>
        <v>9807.5</v>
      </c>
      <c r="K15" s="716"/>
      <c r="L15" s="446">
        <f>K15*14</f>
        <v>0</v>
      </c>
      <c r="M15" s="446">
        <f>L15*0.05</f>
        <v>0</v>
      </c>
      <c r="N15" s="446">
        <f>L15-M15</f>
        <v>0</v>
      </c>
      <c r="O15" s="446">
        <f>N15*6</f>
        <v>0</v>
      </c>
      <c r="P15" s="446">
        <f>J14*14</f>
        <v>344.77575999999999</v>
      </c>
      <c r="Q15" s="446"/>
      <c r="R15" s="446"/>
      <c r="S15" s="446"/>
      <c r="T15" s="446"/>
      <c r="U15" s="1115">
        <v>1</v>
      </c>
      <c r="V15" s="1115"/>
      <c r="W15" s="1115">
        <v>2</v>
      </c>
      <c r="X15" s="1115"/>
      <c r="Y15" s="1115">
        <v>3</v>
      </c>
      <c r="Z15" s="1115"/>
      <c r="AA15" s="1115">
        <v>4</v>
      </c>
      <c r="AB15" s="1115"/>
      <c r="AC15" s="1115">
        <v>5</v>
      </c>
      <c r="AD15" s="1115"/>
      <c r="AE15" s="1115">
        <v>6</v>
      </c>
      <c r="AF15" s="1115"/>
      <c r="AG15" s="1115">
        <v>7</v>
      </c>
      <c r="AH15" s="1115"/>
      <c r="AI15" s="1115">
        <v>8</v>
      </c>
      <c r="AJ15" s="1115"/>
      <c r="AK15" s="1115">
        <v>9</v>
      </c>
      <c r="AL15" s="1115"/>
      <c r="AM15" s="1115">
        <v>10</v>
      </c>
      <c r="AN15" s="1115"/>
      <c r="AO15" s="1115">
        <v>11</v>
      </c>
      <c r="AP15" s="1115"/>
      <c r="AQ15" s="1115">
        <v>12</v>
      </c>
      <c r="AR15" s="1115"/>
      <c r="AS15" s="1115">
        <v>13</v>
      </c>
      <c r="AT15" s="1115"/>
      <c r="AU15" s="1115">
        <v>14</v>
      </c>
      <c r="AV15" s="1115"/>
      <c r="AW15" s="1115">
        <v>15</v>
      </c>
      <c r="AX15" s="1115"/>
      <c r="AY15" s="1115">
        <v>16</v>
      </c>
      <c r="AZ15" s="1115"/>
      <c r="BA15" s="1115">
        <v>17</v>
      </c>
      <c r="BB15" s="1115"/>
      <c r="BC15" s="1115">
        <v>18</v>
      </c>
      <c r="BD15" s="1115"/>
      <c r="BE15" s="1115">
        <v>19</v>
      </c>
      <c r="BF15" s="1115"/>
      <c r="BG15" s="1115">
        <v>20</v>
      </c>
      <c r="BH15" s="1115"/>
    </row>
    <row r="16" spans="1:62" ht="105" customHeight="1" x14ac:dyDescent="0.2">
      <c r="B16" s="717" t="s">
        <v>0</v>
      </c>
      <c r="C16" s="1124" t="s">
        <v>495</v>
      </c>
      <c r="D16" s="1125"/>
      <c r="E16" s="719" t="s">
        <v>3</v>
      </c>
      <c r="F16" s="718" t="s">
        <v>1087</v>
      </c>
      <c r="G16" s="718" t="s">
        <v>496</v>
      </c>
      <c r="H16" s="718" t="s">
        <v>497</v>
      </c>
      <c r="I16" s="718" t="s">
        <v>408</v>
      </c>
      <c r="J16" s="718" t="s">
        <v>498</v>
      </c>
      <c r="K16" s="720" t="s">
        <v>29</v>
      </c>
      <c r="L16" s="751" t="s">
        <v>405</v>
      </c>
      <c r="M16" s="751" t="s">
        <v>409</v>
      </c>
      <c r="N16" s="751" t="s">
        <v>410</v>
      </c>
      <c r="O16" s="751" t="s">
        <v>411</v>
      </c>
      <c r="P16" s="751" t="s">
        <v>410</v>
      </c>
      <c r="Q16" s="446" t="s">
        <v>48</v>
      </c>
      <c r="R16" s="446" t="s">
        <v>605</v>
      </c>
      <c r="S16" s="446" t="s">
        <v>606</v>
      </c>
      <c r="T16" s="446" t="s">
        <v>607</v>
      </c>
      <c r="U16" s="446" t="s">
        <v>5</v>
      </c>
      <c r="V16" s="446" t="s">
        <v>6</v>
      </c>
      <c r="W16" s="446" t="s">
        <v>5</v>
      </c>
      <c r="X16" s="446" t="s">
        <v>6</v>
      </c>
      <c r="Y16" s="446" t="s">
        <v>5</v>
      </c>
      <c r="Z16" s="446" t="s">
        <v>6</v>
      </c>
      <c r="AA16" s="446" t="s">
        <v>5</v>
      </c>
      <c r="AB16" s="446" t="s">
        <v>6</v>
      </c>
      <c r="AC16" s="446" t="s">
        <v>5</v>
      </c>
      <c r="AD16" s="446" t="s">
        <v>6</v>
      </c>
      <c r="AE16" s="446" t="s">
        <v>5</v>
      </c>
      <c r="AF16" s="446" t="s">
        <v>6</v>
      </c>
      <c r="AG16" s="446" t="s">
        <v>5</v>
      </c>
      <c r="AH16" s="446" t="s">
        <v>6</v>
      </c>
      <c r="AI16" s="446" t="s">
        <v>5</v>
      </c>
      <c r="AJ16" s="446" t="s">
        <v>6</v>
      </c>
      <c r="AK16" s="446" t="s">
        <v>5</v>
      </c>
      <c r="AL16" s="446" t="s">
        <v>6</v>
      </c>
      <c r="AM16" s="446" t="s">
        <v>5</v>
      </c>
      <c r="AN16" s="446" t="s">
        <v>6</v>
      </c>
      <c r="AO16" s="446" t="s">
        <v>5</v>
      </c>
      <c r="AP16" s="446" t="s">
        <v>6</v>
      </c>
      <c r="AQ16" s="446" t="s">
        <v>5</v>
      </c>
      <c r="AR16" s="446" t="s">
        <v>6</v>
      </c>
      <c r="AS16" s="446" t="s">
        <v>5</v>
      </c>
      <c r="AT16" s="446" t="s">
        <v>6</v>
      </c>
      <c r="AU16" s="446" t="s">
        <v>5</v>
      </c>
      <c r="AV16" s="446" t="s">
        <v>6</v>
      </c>
      <c r="AW16" s="446" t="s">
        <v>5</v>
      </c>
      <c r="AX16" s="446" t="s">
        <v>6</v>
      </c>
      <c r="AY16" s="446" t="s">
        <v>5</v>
      </c>
      <c r="AZ16" s="446" t="s">
        <v>6</v>
      </c>
      <c r="BA16" s="446" t="s">
        <v>5</v>
      </c>
      <c r="BB16" s="446" t="s">
        <v>6</v>
      </c>
      <c r="BC16" s="446" t="s">
        <v>5</v>
      </c>
      <c r="BD16" s="446" t="s">
        <v>6</v>
      </c>
      <c r="BE16" s="446" t="s">
        <v>5</v>
      </c>
      <c r="BF16" s="446" t="s">
        <v>6</v>
      </c>
      <c r="BG16" s="446" t="s">
        <v>5</v>
      </c>
      <c r="BH16" s="446" t="s">
        <v>6</v>
      </c>
    </row>
    <row r="17" spans="2:60" s="574" customFormat="1" ht="96.6" customHeight="1" x14ac:dyDescent="0.7">
      <c r="B17" s="566">
        <v>1</v>
      </c>
      <c r="C17" s="1101" t="str">
        <f>inf!B2</f>
        <v>احلام عبد السلام عبد الموجود النتشة</v>
      </c>
      <c r="D17" s="1101"/>
      <c r="E17" s="567">
        <f>inf!C2</f>
        <v>901145722</v>
      </c>
      <c r="F17" s="568">
        <f>dwam1!AQ11</f>
        <v>112.5</v>
      </c>
      <c r="G17" s="569">
        <f>num!AF11</f>
        <v>45085</v>
      </c>
      <c r="H17" s="569">
        <f>num!AJ11</f>
        <v>45103</v>
      </c>
      <c r="I17" s="570"/>
      <c r="J17" s="567" t="str">
        <f>Menu!$C$4</f>
        <v>الخليل</v>
      </c>
      <c r="K17" s="571"/>
      <c r="L17" s="747">
        <f>num!AD11</f>
        <v>15</v>
      </c>
      <c r="M17" s="748">
        <f>inf!S2</f>
        <v>12</v>
      </c>
      <c r="N17" s="749">
        <f>L17*M17</f>
        <v>180</v>
      </c>
      <c r="O17" s="750">
        <f>F17*Menu!$C$11</f>
        <v>1575</v>
      </c>
      <c r="P17" s="750">
        <f>O17+N17</f>
        <v>1755</v>
      </c>
      <c r="Q17" s="572" t="str">
        <f>inf!G2</f>
        <v>الخليل</v>
      </c>
      <c r="R17" s="573" t="str">
        <f>inf!F2</f>
        <v>مكتب التربية / الخليل</v>
      </c>
      <c r="S17" s="712" t="str">
        <f>Q17</f>
        <v>الخليل</v>
      </c>
      <c r="T17" s="570" t="str">
        <f>inf!T2</f>
        <v>شارع المسكوبية - باب الزاوية - مركز التصحيح - -</v>
      </c>
      <c r="U17" s="570" t="str">
        <f>IF(dwam1!C11&lt;&gt;0,dwam1!$C$8,"")</f>
        <v>الخميس</v>
      </c>
      <c r="V17" s="576">
        <f>IF(U17="","",num!$E$10)</f>
        <v>45085</v>
      </c>
      <c r="W17" s="570" t="str">
        <f>IF(dwam1!E11&lt;&gt;0,dwam1!$E$8,"")</f>
        <v>السبت</v>
      </c>
      <c r="X17" s="576">
        <f>IF(W17="","",num!$F$10)</f>
        <v>45087</v>
      </c>
      <c r="Y17" s="570" t="str">
        <f>IF(dwam1!G11&lt;&gt;0,dwam1!$G$8,"")</f>
        <v>الأحد</v>
      </c>
      <c r="Z17" s="576">
        <f>IF(Y17="","",num!$G$10)</f>
        <v>45088</v>
      </c>
      <c r="AA17" s="570" t="str">
        <f>IF(dwam1!I11&lt;&gt;0,dwam1!$I$8,"")</f>
        <v>الإثنين</v>
      </c>
      <c r="AB17" s="714">
        <f>IF(AA17="","",num!$H$10)</f>
        <v>45089</v>
      </c>
      <c r="AC17" s="570" t="str">
        <f>IF(dwam1!K11&lt;&gt;0,dwam1!$K$8,"")</f>
        <v>الثلاثاء</v>
      </c>
      <c r="AD17" s="576">
        <f>IF(AC17="","",num!$I$10)</f>
        <v>45090</v>
      </c>
      <c r="AE17" s="570" t="str">
        <f>IF(dwam1!M11&lt;&gt;0,dwam1!$M$8,"")</f>
        <v>الأربعاء</v>
      </c>
      <c r="AF17" s="576">
        <f>IF(AE17="","",num!$J$10)</f>
        <v>45091</v>
      </c>
      <c r="AG17" s="570" t="str">
        <f>IF(dwam1!O11&lt;&gt;0,dwam1!$O$8,"")</f>
        <v/>
      </c>
      <c r="AH17" s="576" t="str">
        <f>IF(AG17="","",num!$K$10)</f>
        <v/>
      </c>
      <c r="AI17" s="570" t="str">
        <f>IF(dwam1!Q11&lt;&gt;0,dwam1!$Q$8,"")</f>
        <v>السبت</v>
      </c>
      <c r="AJ17" s="576">
        <f>IF(AI17="","",num!$L$10)</f>
        <v>45094</v>
      </c>
      <c r="AK17" s="570" t="str">
        <f>IF(dwam1!S11&lt;&gt;0,dwam1!$S$8,"")</f>
        <v>الأحد</v>
      </c>
      <c r="AL17" s="576">
        <f>IF(AK17="","",num!$M$10)</f>
        <v>45095</v>
      </c>
      <c r="AM17" s="570" t="str">
        <f>IF(dwam1!U11&lt;&gt;0,dwam1!$U$8,"")</f>
        <v>الإثنين</v>
      </c>
      <c r="AN17" s="576">
        <f>IF(AM17="","",num!$N$10)</f>
        <v>45096</v>
      </c>
      <c r="AO17" s="570" t="str">
        <f>IF(dwam1!W11&lt;&gt;0,dwam1!$W$8,"")</f>
        <v>الثلاثاء</v>
      </c>
      <c r="AP17" s="576">
        <f>IF(AO17="","",num!$O$10)</f>
        <v>45097</v>
      </c>
      <c r="AQ17" s="570" t="str">
        <f>IF(dwam1!Y11&lt;&gt;0,dwam1!$Y$8,"")</f>
        <v>الأربعاء</v>
      </c>
      <c r="AR17" s="576">
        <f>IF(AQ17="","",num!$P$10)</f>
        <v>45098</v>
      </c>
      <c r="AS17" s="570" t="str">
        <f>IF(dwam1!AA11&lt;&gt;0,dwam1!$AA$8,"")</f>
        <v>الخميس</v>
      </c>
      <c r="AT17" s="576">
        <f>IF(AS17="","",num!$Q$10)</f>
        <v>45099</v>
      </c>
      <c r="AU17" s="570" t="str">
        <f>IF(dwam1!AC11&lt;&gt;0,dwam1!$AC$8,"")</f>
        <v>السبت</v>
      </c>
      <c r="AV17" s="576">
        <f>IF(AU17="","",num!$R$10)</f>
        <v>45101</v>
      </c>
      <c r="AW17" s="570" t="str">
        <f>IF(dwam1!AE11&lt;&gt;0,dwam1!$AE$8,"")</f>
        <v>الأحد</v>
      </c>
      <c r="AX17" s="576">
        <f>IF(AW17="","",num!$S$10)</f>
        <v>45102</v>
      </c>
      <c r="AY17" s="570" t="str">
        <f>IF(dwam1!AG11&lt;&gt;0,dwam1!$AG$8,"")</f>
        <v>الإثنين</v>
      </c>
      <c r="AZ17" s="576">
        <f>IF(AY17="","",num!$T$10)</f>
        <v>45103</v>
      </c>
      <c r="BA17" s="570" t="str">
        <f>IF(dwam1!AI11&lt;&gt;0,dwam1!$AI$8,"")</f>
        <v/>
      </c>
      <c r="BB17" s="576" t="str">
        <f>IF(BA17="","",num!$U$10)</f>
        <v/>
      </c>
      <c r="BC17" s="570" t="str">
        <f>IF(dwam1!AK11&lt;&gt;0,dwam1!$AK$8,"")</f>
        <v/>
      </c>
      <c r="BD17" s="576" t="str">
        <f>IF(BC17="","",num!$V$10)</f>
        <v/>
      </c>
      <c r="BE17" s="570" t="str">
        <f>IF(dwam1!AM11&lt;&gt;0,dwam1!$AM$8,"")</f>
        <v/>
      </c>
      <c r="BF17" s="576" t="str">
        <f>IF(BE17="","",num!$W$10)</f>
        <v/>
      </c>
      <c r="BG17" s="570" t="str">
        <f>IF(dwam1!AO11&lt;&gt;0,dwam1!$AO$8,"")</f>
        <v/>
      </c>
      <c r="BH17" s="576" t="str">
        <f>IF(BG17="","",num!$X$10)</f>
        <v/>
      </c>
    </row>
    <row r="18" spans="2:60" s="574" customFormat="1" ht="96.6" customHeight="1" x14ac:dyDescent="0.7">
      <c r="B18" s="566">
        <v>2</v>
      </c>
      <c r="C18" s="1101" t="str">
        <f>inf!B3</f>
        <v>أحمد محمد أحمد الدباس</v>
      </c>
      <c r="D18" s="1101"/>
      <c r="E18" s="567">
        <f>inf!C3</f>
        <v>929904969</v>
      </c>
      <c r="F18" s="568">
        <f>dwam1!AQ12</f>
        <v>120</v>
      </c>
      <c r="G18" s="569">
        <f>num!AF12</f>
        <v>45085</v>
      </c>
      <c r="H18" s="569">
        <f>num!AJ12</f>
        <v>45103</v>
      </c>
      <c r="I18" s="570"/>
      <c r="J18" s="567" t="str">
        <f>Menu!$C$4</f>
        <v>الخليل</v>
      </c>
      <c r="K18" s="571"/>
      <c r="L18" s="747">
        <f>num!AD12</f>
        <v>16</v>
      </c>
      <c r="M18" s="748">
        <f>inf!S3</f>
        <v>20</v>
      </c>
      <c r="N18" s="749">
        <f t="shared" ref="N18:N36" si="2">L18*M18</f>
        <v>320</v>
      </c>
      <c r="O18" s="750">
        <f>F18*Menu!$C$11</f>
        <v>1680</v>
      </c>
      <c r="P18" s="750">
        <f t="shared" ref="P18:P36" si="3">O18+N18</f>
        <v>2000</v>
      </c>
      <c r="Q18" s="572" t="str">
        <f>inf!G3</f>
        <v>نوبا</v>
      </c>
      <c r="R18" s="573" t="str">
        <f>inf!F3</f>
        <v>داود العطاونة</v>
      </c>
      <c r="S18" s="712" t="str">
        <f t="shared" ref="S18:S36" si="4">Q18</f>
        <v>نوبا</v>
      </c>
      <c r="T18" s="570" t="str">
        <f>inf!T3</f>
        <v>نوبا - مركز التصحيح - باب الزاوية - نوبا-</v>
      </c>
      <c r="U18" s="570" t="str">
        <f>IF(dwam1!C12&lt;&gt;0,dwam1!$C$8,"")</f>
        <v>الخميس</v>
      </c>
      <c r="V18" s="576">
        <f>IF(U18="","",num!$E$10)</f>
        <v>45085</v>
      </c>
      <c r="W18" s="570" t="str">
        <f>IF(dwam1!E12&lt;&gt;0,dwam1!$E$8,"")</f>
        <v>السبت</v>
      </c>
      <c r="X18" s="576">
        <f>IF(W18="","",num!$F$10)</f>
        <v>45087</v>
      </c>
      <c r="Y18" s="570" t="str">
        <f>IF(dwam1!G12&lt;&gt;0,dwam1!$G$8,"")</f>
        <v>الأحد</v>
      </c>
      <c r="Z18" s="576">
        <f>IF(Y18="","",num!$G$10)</f>
        <v>45088</v>
      </c>
      <c r="AA18" s="570" t="str">
        <f>IF(dwam1!I12&lt;&gt;0,dwam1!$I$8,"")</f>
        <v>الإثنين</v>
      </c>
      <c r="AB18" s="714">
        <f>IF(AA18="","",num!$H$10)</f>
        <v>45089</v>
      </c>
      <c r="AC18" s="570" t="str">
        <f>IF(dwam1!K12&lt;&gt;0,dwam1!$K$8,"")</f>
        <v>الثلاثاء</v>
      </c>
      <c r="AD18" s="576">
        <f>IF(AC18="","",num!$I$10)</f>
        <v>45090</v>
      </c>
      <c r="AE18" s="570" t="str">
        <f>IF(dwam1!M12&lt;&gt;0,dwam1!$M$8,"")</f>
        <v>الأربعاء</v>
      </c>
      <c r="AF18" s="576">
        <f>IF(AE18="","",num!$J$10)</f>
        <v>45091</v>
      </c>
      <c r="AG18" s="570" t="str">
        <f>IF(dwam1!O12&lt;&gt;0,dwam1!$O$8,"")</f>
        <v>الخميس</v>
      </c>
      <c r="AH18" s="576">
        <f>IF(AG18="","",num!$K$10)</f>
        <v>45092</v>
      </c>
      <c r="AI18" s="570" t="str">
        <f>IF(dwam1!Q12&lt;&gt;0,dwam1!$Q$8,"")</f>
        <v>السبت</v>
      </c>
      <c r="AJ18" s="576">
        <f>IF(AI18="","",num!$L$10)</f>
        <v>45094</v>
      </c>
      <c r="AK18" s="570" t="str">
        <f>IF(dwam1!S12&lt;&gt;0,dwam1!$S$8,"")</f>
        <v>الأحد</v>
      </c>
      <c r="AL18" s="576">
        <f>IF(AK18="","",num!$M$10)</f>
        <v>45095</v>
      </c>
      <c r="AM18" s="570" t="str">
        <f>IF(dwam1!U12&lt;&gt;0,dwam1!$U$8,"")</f>
        <v>الإثنين</v>
      </c>
      <c r="AN18" s="576">
        <f>IF(AM18="","",num!$N$10)</f>
        <v>45096</v>
      </c>
      <c r="AO18" s="570" t="str">
        <f>IF(dwam1!W12&lt;&gt;0,dwam1!$W$8,"")</f>
        <v>الثلاثاء</v>
      </c>
      <c r="AP18" s="576">
        <f>IF(AO18="","",num!$O$10)</f>
        <v>45097</v>
      </c>
      <c r="AQ18" s="570" t="str">
        <f>IF(dwam1!Y12&lt;&gt;0,dwam1!$Y$8,"")</f>
        <v>الأربعاء</v>
      </c>
      <c r="AR18" s="576">
        <f>IF(AQ18="","",num!$P$10)</f>
        <v>45098</v>
      </c>
      <c r="AS18" s="570" t="str">
        <f>IF(dwam1!AA12&lt;&gt;0,dwam1!$AA$8,"")</f>
        <v>الخميس</v>
      </c>
      <c r="AT18" s="576">
        <f>IF(AS18="","",num!$Q$10)</f>
        <v>45099</v>
      </c>
      <c r="AU18" s="570" t="str">
        <f>IF(dwam1!AC12&lt;&gt;0,dwam1!$AC$8,"")</f>
        <v>السبت</v>
      </c>
      <c r="AV18" s="576">
        <f>IF(AU18="","",num!$R$10)</f>
        <v>45101</v>
      </c>
      <c r="AW18" s="570" t="str">
        <f>IF(dwam1!AE12&lt;&gt;0,dwam1!$AE$8,"")</f>
        <v>الأحد</v>
      </c>
      <c r="AX18" s="576">
        <f>IF(AW18="","",num!$S$10)</f>
        <v>45102</v>
      </c>
      <c r="AY18" s="570" t="str">
        <f>IF(dwam1!AG12&lt;&gt;0,dwam1!$AG$8,"")</f>
        <v>الإثنين</v>
      </c>
      <c r="AZ18" s="575">
        <f>IF(AY18="","",num!$T$10)</f>
        <v>45103</v>
      </c>
      <c r="BA18" s="570" t="str">
        <f>IF(dwam1!AI12&lt;&gt;0,dwam1!$AI$8,"")</f>
        <v/>
      </c>
      <c r="BB18" s="576" t="str">
        <f>IF(BA18="","",num!$U$10)</f>
        <v/>
      </c>
      <c r="BC18" s="570" t="str">
        <f>IF(dwam1!AK12&lt;&gt;0,dwam1!$AK$8,"")</f>
        <v/>
      </c>
      <c r="BD18" s="576" t="str">
        <f>IF(BC18="","",num!$V$10)</f>
        <v/>
      </c>
      <c r="BE18" s="570" t="str">
        <f>IF(dwam1!AM12&lt;&gt;0,dwam1!$AM$8,"")</f>
        <v/>
      </c>
      <c r="BF18" s="576" t="str">
        <f>IF(BE18="","",num!$W$10)</f>
        <v/>
      </c>
      <c r="BG18" s="570" t="str">
        <f>IF(dwam1!AO12&lt;&gt;0,dwam1!$AO$8,"")</f>
        <v/>
      </c>
      <c r="BH18" s="576" t="str">
        <f>IF(BG18="","",num!$X$10)</f>
        <v/>
      </c>
    </row>
    <row r="19" spans="2:60" s="574" customFormat="1" ht="96.6" customHeight="1" x14ac:dyDescent="0.7">
      <c r="B19" s="566">
        <v>3</v>
      </c>
      <c r="C19" s="1101" t="str">
        <f>inf!B4</f>
        <v>اريج محمد زهير محمد شفيق مسك</v>
      </c>
      <c r="D19" s="1101"/>
      <c r="E19" s="567">
        <f>inf!C4</f>
        <v>913980496</v>
      </c>
      <c r="F19" s="568">
        <f>dwam1!AQ13</f>
        <v>97.5</v>
      </c>
      <c r="G19" s="569">
        <f>num!AF13</f>
        <v>45085</v>
      </c>
      <c r="H19" s="569">
        <f>num!AJ13</f>
        <v>45102</v>
      </c>
      <c r="I19" s="570"/>
      <c r="J19" s="567" t="str">
        <f>Menu!$C$4</f>
        <v>الخليل</v>
      </c>
      <c r="K19" s="571"/>
      <c r="L19" s="747">
        <f>num!AD13</f>
        <v>13</v>
      </c>
      <c r="M19" s="748">
        <f>inf!S4</f>
        <v>12</v>
      </c>
      <c r="N19" s="749">
        <f t="shared" si="2"/>
        <v>156</v>
      </c>
      <c r="O19" s="750">
        <f>F19*Menu!$C$11</f>
        <v>1365</v>
      </c>
      <c r="P19" s="750">
        <f t="shared" si="3"/>
        <v>1521</v>
      </c>
      <c r="Q19" s="572" t="str">
        <f>inf!G4</f>
        <v>دويربان</v>
      </c>
      <c r="R19" s="573" t="str">
        <f>inf!F4</f>
        <v>بنات وداد ناصر الدين الثانوية</v>
      </c>
      <c r="S19" s="712" t="str">
        <f t="shared" si="4"/>
        <v>دويربان</v>
      </c>
      <c r="T19" s="570" t="str">
        <f>inf!T4</f>
        <v>دويربان - باب الزاوية - مركز التصحيح - -</v>
      </c>
      <c r="U19" s="570" t="str">
        <f>IF(dwam1!C13&lt;&gt;0,dwam1!$C$8,"")</f>
        <v>الخميس</v>
      </c>
      <c r="V19" s="576">
        <f>IF(U19="","",num!$E$10)</f>
        <v>45085</v>
      </c>
      <c r="W19" s="570" t="str">
        <f>IF(dwam1!E13&lt;&gt;0,dwam1!$E$8,"")</f>
        <v>السبت</v>
      </c>
      <c r="X19" s="576">
        <f>IF(W19="","",num!$F$10)</f>
        <v>45087</v>
      </c>
      <c r="Y19" s="570" t="str">
        <f>IF(dwam1!G13&lt;&gt;0,dwam1!$G$8,"")</f>
        <v>الأحد</v>
      </c>
      <c r="Z19" s="576">
        <f>IF(Y19="","",num!$G$10)</f>
        <v>45088</v>
      </c>
      <c r="AA19" s="570" t="str">
        <f>IF(dwam1!I13&lt;&gt;0,dwam1!$I$8,"")</f>
        <v>الإثنين</v>
      </c>
      <c r="AB19" s="714">
        <f>IF(AA19="","",num!$H$10)</f>
        <v>45089</v>
      </c>
      <c r="AC19" s="570" t="str">
        <f>IF(dwam1!K13&lt;&gt;0,dwam1!$K$8,"")</f>
        <v>الثلاثاء</v>
      </c>
      <c r="AD19" s="576">
        <f>IF(AC19="","",num!$I$10)</f>
        <v>45090</v>
      </c>
      <c r="AE19" s="570" t="str">
        <f>IF(dwam1!M13&lt;&gt;0,dwam1!$M$8,"")</f>
        <v>الأربعاء</v>
      </c>
      <c r="AF19" s="576">
        <f>IF(AE19="","",num!$J$10)</f>
        <v>45091</v>
      </c>
      <c r="AG19" s="570" t="str">
        <f>IF(dwam1!O13&lt;&gt;0,dwam1!$O$8,"")</f>
        <v>الخميس</v>
      </c>
      <c r="AH19" s="576">
        <f>IF(AG19="","",num!$K$10)</f>
        <v>45092</v>
      </c>
      <c r="AI19" s="570" t="str">
        <f>IF(dwam1!Q13&lt;&gt;0,dwam1!$Q$8,"")</f>
        <v>السبت</v>
      </c>
      <c r="AJ19" s="576">
        <f>IF(AI19="","",num!$L$10)</f>
        <v>45094</v>
      </c>
      <c r="AK19" s="570" t="str">
        <f>IF(dwam1!S13&lt;&gt;0,dwam1!$S$8,"")</f>
        <v>الأحد</v>
      </c>
      <c r="AL19" s="576">
        <f>IF(AK19="","",num!$M$10)</f>
        <v>45095</v>
      </c>
      <c r="AM19" s="570" t="str">
        <f>IF(dwam1!U13&lt;&gt;0,dwam1!$U$8,"")</f>
        <v/>
      </c>
      <c r="AN19" s="576" t="str">
        <f>IF(AM19="","",num!$N$10)</f>
        <v/>
      </c>
      <c r="AO19" s="570" t="str">
        <f>IF(dwam1!W13&lt;&gt;0,dwam1!$W$8,"")</f>
        <v/>
      </c>
      <c r="AP19" s="576" t="str">
        <f>IF(AO19="","",num!$O$10)</f>
        <v/>
      </c>
      <c r="AQ19" s="570" t="str">
        <f>IF(dwam1!Y13&lt;&gt;0,dwam1!$Y$8,"")</f>
        <v>الأربعاء</v>
      </c>
      <c r="AR19" s="576">
        <f>IF(AQ19="","",num!$P$10)</f>
        <v>45098</v>
      </c>
      <c r="AS19" s="570" t="str">
        <f>IF(dwam1!AA13&lt;&gt;0,dwam1!$AA$8,"")</f>
        <v>الخميس</v>
      </c>
      <c r="AT19" s="576">
        <f>IF(AS19="","",num!$Q$10)</f>
        <v>45099</v>
      </c>
      <c r="AU19" s="570" t="str">
        <f>IF(dwam1!AC13&lt;&gt;0,dwam1!$AC$8,"")</f>
        <v>السبت</v>
      </c>
      <c r="AV19" s="576">
        <f>IF(AU19="","",num!$R$10)</f>
        <v>45101</v>
      </c>
      <c r="AW19" s="570" t="str">
        <f>IF(dwam1!AE13&lt;&gt;0,dwam1!$AE$8,"")</f>
        <v>الأحد</v>
      </c>
      <c r="AX19" s="576">
        <f>IF(AW19="","",num!$S$10)</f>
        <v>45102</v>
      </c>
      <c r="AY19" s="570" t="str">
        <f>IF(dwam1!AG13&lt;&gt;0,dwam1!$AG$8,"")</f>
        <v/>
      </c>
      <c r="AZ19" s="575" t="str">
        <f>IF(AY19="","",num!$T$10)</f>
        <v/>
      </c>
      <c r="BA19" s="570" t="str">
        <f>IF(dwam1!AI13&lt;&gt;0,dwam1!$AI$8,"")</f>
        <v/>
      </c>
      <c r="BB19" s="576" t="str">
        <f>IF(BA19="","",num!$U$10)</f>
        <v/>
      </c>
      <c r="BC19" s="570" t="str">
        <f>IF(dwam1!AK13&lt;&gt;0,dwam1!$AK$8,"")</f>
        <v/>
      </c>
      <c r="BD19" s="576" t="str">
        <f>IF(BC19="","",num!$V$10)</f>
        <v/>
      </c>
      <c r="BE19" s="570" t="str">
        <f>IF(dwam1!AM13&lt;&gt;0,dwam1!$AM$8,"")</f>
        <v/>
      </c>
      <c r="BF19" s="576" t="str">
        <f>IF(BE19="","",num!$W$10)</f>
        <v/>
      </c>
      <c r="BG19" s="570" t="str">
        <f>IF(dwam1!AO13&lt;&gt;0,dwam1!$AO$8,"")</f>
        <v/>
      </c>
      <c r="BH19" s="576" t="str">
        <f>IF(BG19="","",num!$X$10)</f>
        <v/>
      </c>
    </row>
    <row r="20" spans="2:60" s="574" customFormat="1" ht="96.6" customHeight="1" x14ac:dyDescent="0.7">
      <c r="B20" s="566">
        <v>4</v>
      </c>
      <c r="C20" s="1101" t="str">
        <f>inf!B5</f>
        <v>اسماء سعدي سليمان ادعيس</v>
      </c>
      <c r="D20" s="1101"/>
      <c r="E20" s="567" t="str">
        <f>inf!C5</f>
        <v>852859685</v>
      </c>
      <c r="F20" s="568">
        <f>dwam1!AQ14</f>
        <v>111.5</v>
      </c>
      <c r="G20" s="569">
        <f>num!AF14</f>
        <v>45085</v>
      </c>
      <c r="H20" s="569">
        <f>num!AJ14</f>
        <v>45102</v>
      </c>
      <c r="I20" s="570"/>
      <c r="J20" s="567" t="str">
        <f>Menu!$C$4</f>
        <v>الخليل</v>
      </c>
      <c r="K20" s="571"/>
      <c r="L20" s="747">
        <f>num!AD14</f>
        <v>15</v>
      </c>
      <c r="M20" s="748">
        <f>inf!S5</f>
        <v>12</v>
      </c>
      <c r="N20" s="749">
        <f t="shared" si="2"/>
        <v>180</v>
      </c>
      <c r="O20" s="750">
        <f>F20*Menu!$C$11</f>
        <v>1561</v>
      </c>
      <c r="P20" s="750">
        <f t="shared" si="3"/>
        <v>1741</v>
      </c>
      <c r="Q20" s="572" t="str">
        <f>inf!G5</f>
        <v>المقاطعة</v>
      </c>
      <c r="R20" s="573" t="str">
        <f>inf!F5</f>
        <v>ابراهيم أبو الضبعات ث</v>
      </c>
      <c r="S20" s="712" t="str">
        <f t="shared" si="4"/>
        <v>المقاطعة</v>
      </c>
      <c r="T20" s="570" t="str">
        <f>inf!T5</f>
        <v>المقاطعة - باب الزاوية - مركز التصحيح - -</v>
      </c>
      <c r="U20" s="570" t="str">
        <f>IF(dwam1!C14&lt;&gt;0,dwam1!$C$8,"")</f>
        <v>الخميس</v>
      </c>
      <c r="V20" s="576">
        <f>IF(U20="","",num!$E$10)</f>
        <v>45085</v>
      </c>
      <c r="W20" s="570" t="str">
        <f>IF(dwam1!E14&lt;&gt;0,dwam1!$E$8,"")</f>
        <v>السبت</v>
      </c>
      <c r="X20" s="576">
        <f>IF(W20="","",num!$F$10)</f>
        <v>45087</v>
      </c>
      <c r="Y20" s="570" t="str">
        <f>IF(dwam1!G14&lt;&gt;0,dwam1!$G$8,"")</f>
        <v>الأحد</v>
      </c>
      <c r="Z20" s="576">
        <f>IF(Y20="","",num!$G$10)</f>
        <v>45088</v>
      </c>
      <c r="AA20" s="570" t="str">
        <f>IF(dwam1!I14&lt;&gt;0,dwam1!$I$8,"")</f>
        <v>الإثنين</v>
      </c>
      <c r="AB20" s="714">
        <f>IF(AA20="","",num!$H$10)</f>
        <v>45089</v>
      </c>
      <c r="AC20" s="570" t="str">
        <f>IF(dwam1!K14&lt;&gt;0,dwam1!$K$8,"")</f>
        <v>الثلاثاء</v>
      </c>
      <c r="AD20" s="576">
        <f>IF(AC20="","",num!$I$10)</f>
        <v>45090</v>
      </c>
      <c r="AE20" s="570" t="str">
        <f>IF(dwam1!M14&lt;&gt;0,dwam1!$M$8,"")</f>
        <v>الأربعاء</v>
      </c>
      <c r="AF20" s="576">
        <f>IF(AE20="","",num!$J$10)</f>
        <v>45091</v>
      </c>
      <c r="AG20" s="570" t="str">
        <f>IF(dwam1!O14&lt;&gt;0,dwam1!$O$8,"")</f>
        <v>الخميس</v>
      </c>
      <c r="AH20" s="576">
        <f>IF(AG20="","",num!$K$10)</f>
        <v>45092</v>
      </c>
      <c r="AI20" s="570" t="str">
        <f>IF(dwam1!Q14&lt;&gt;0,dwam1!$Q$8,"")</f>
        <v>السبت</v>
      </c>
      <c r="AJ20" s="576">
        <f>IF(AI20="","",num!$L$10)</f>
        <v>45094</v>
      </c>
      <c r="AK20" s="570" t="str">
        <f>IF(dwam1!S14&lt;&gt;0,dwam1!$S$8,"")</f>
        <v>الأحد</v>
      </c>
      <c r="AL20" s="576">
        <f>IF(AK20="","",num!$M$10)</f>
        <v>45095</v>
      </c>
      <c r="AM20" s="570" t="str">
        <f>IF(dwam1!U14&lt;&gt;0,dwam1!$U$8,"")</f>
        <v>الإثنين</v>
      </c>
      <c r="AN20" s="576">
        <f>IF(AM20="","",num!$N$10)</f>
        <v>45096</v>
      </c>
      <c r="AO20" s="570" t="str">
        <f>IF(dwam1!W14&lt;&gt;0,dwam1!$W$8,"")</f>
        <v>الثلاثاء</v>
      </c>
      <c r="AP20" s="576">
        <f>IF(AO20="","",num!$O$10)</f>
        <v>45097</v>
      </c>
      <c r="AQ20" s="570" t="str">
        <f>IF(dwam1!Y14&lt;&gt;0,dwam1!$Y$8,"")</f>
        <v>الأربعاء</v>
      </c>
      <c r="AR20" s="576">
        <f>IF(AQ20="","",num!$P$10)</f>
        <v>45098</v>
      </c>
      <c r="AS20" s="570" t="str">
        <f>IF(dwam1!AA14&lt;&gt;0,dwam1!$AA$8,"")</f>
        <v>الخميس</v>
      </c>
      <c r="AT20" s="576">
        <f>IF(AS20="","",num!$Q$10)</f>
        <v>45099</v>
      </c>
      <c r="AU20" s="570" t="str">
        <f>IF(dwam1!AC14&lt;&gt;0,dwam1!$AC$8,"")</f>
        <v>السبت</v>
      </c>
      <c r="AV20" s="576">
        <f>IF(AU20="","",num!$R$10)</f>
        <v>45101</v>
      </c>
      <c r="AW20" s="570" t="str">
        <f>IF(dwam1!AE14&lt;&gt;0,dwam1!$AE$8,"")</f>
        <v>الأحد</v>
      </c>
      <c r="AX20" s="576">
        <f>IF(AW20="","",num!$S$10)</f>
        <v>45102</v>
      </c>
      <c r="AY20" s="570" t="str">
        <f>IF(dwam1!AG14&lt;&gt;0,dwam1!$AG$8,"")</f>
        <v/>
      </c>
      <c r="AZ20" s="575" t="str">
        <f>IF(AY20="","",num!$T$10)</f>
        <v/>
      </c>
      <c r="BA20" s="570" t="str">
        <f>IF(dwam1!AI14&lt;&gt;0,dwam1!$AI$8,"")</f>
        <v/>
      </c>
      <c r="BB20" s="576" t="str">
        <f>IF(BA20="","",num!$U$10)</f>
        <v/>
      </c>
      <c r="BC20" s="570" t="str">
        <f>IF(dwam1!AK14&lt;&gt;0,dwam1!$AK$8,"")</f>
        <v/>
      </c>
      <c r="BD20" s="576" t="str">
        <f>IF(BC20="","",num!$V$10)</f>
        <v/>
      </c>
      <c r="BE20" s="570" t="str">
        <f>IF(dwam1!AM14&lt;&gt;0,dwam1!$AM$8,"")</f>
        <v/>
      </c>
      <c r="BF20" s="576" t="str">
        <f>IF(BE20="","",num!$W$10)</f>
        <v/>
      </c>
      <c r="BG20" s="570" t="str">
        <f>IF(dwam1!AO14&lt;&gt;0,dwam1!$AO$8,"")</f>
        <v/>
      </c>
      <c r="BH20" s="576" t="str">
        <f>IF(BG20="","",num!$X$10)</f>
        <v/>
      </c>
    </row>
    <row r="21" spans="2:60" s="574" customFormat="1" ht="96.6" customHeight="1" x14ac:dyDescent="0.7">
      <c r="B21" s="566">
        <v>5</v>
      </c>
      <c r="C21" s="1101" t="str">
        <f>inf!B6</f>
        <v>اماني " محمد عطيه " محمد زعتري</v>
      </c>
      <c r="D21" s="1101"/>
      <c r="E21" s="567">
        <f>inf!C6</f>
        <v>908032758</v>
      </c>
      <c r="F21" s="568">
        <f>dwam1!AQ15</f>
        <v>120</v>
      </c>
      <c r="G21" s="569">
        <f>num!AF15</f>
        <v>45085</v>
      </c>
      <c r="H21" s="569">
        <f>num!AJ15</f>
        <v>45103</v>
      </c>
      <c r="I21" s="570"/>
      <c r="J21" s="567" t="str">
        <f>Menu!$C$4</f>
        <v>الخليل</v>
      </c>
      <c r="K21" s="571"/>
      <c r="L21" s="747">
        <f>num!AD15</f>
        <v>16</v>
      </c>
      <c r="M21" s="748">
        <f>inf!S6</f>
        <v>12</v>
      </c>
      <c r="N21" s="749">
        <f t="shared" si="2"/>
        <v>192</v>
      </c>
      <c r="O21" s="750">
        <f>F21*Menu!$C$11</f>
        <v>1680</v>
      </c>
      <c r="P21" s="750">
        <f t="shared" si="3"/>
        <v>1872</v>
      </c>
      <c r="Q21" s="572" t="str">
        <f>inf!G6</f>
        <v>أبو كتيلة</v>
      </c>
      <c r="R21" s="573" t="str">
        <f>inf!F6</f>
        <v>السيدة سارة ث</v>
      </c>
      <c r="S21" s="712" t="str">
        <f t="shared" si="4"/>
        <v>أبو كتيلة</v>
      </c>
      <c r="T21" s="570" t="str">
        <f>inf!T6</f>
        <v>ابو كتيلة - باب الزاوية - مركز التصحيح - -</v>
      </c>
      <c r="U21" s="570" t="str">
        <f>IF(dwam1!C15&lt;&gt;0,dwam1!$C$8,"")</f>
        <v>الخميس</v>
      </c>
      <c r="V21" s="576">
        <f>IF(U21="","",num!$E$10)</f>
        <v>45085</v>
      </c>
      <c r="W21" s="570" t="str">
        <f>IF(dwam1!E15&lt;&gt;0,dwam1!$E$8,"")</f>
        <v>السبت</v>
      </c>
      <c r="X21" s="576">
        <f>IF(W21="","",num!$F$10)</f>
        <v>45087</v>
      </c>
      <c r="Y21" s="570" t="str">
        <f>IF(dwam1!G15&lt;&gt;0,dwam1!$G$8,"")</f>
        <v>الأحد</v>
      </c>
      <c r="Z21" s="576">
        <f>IF(Y21="","",num!$G$10)</f>
        <v>45088</v>
      </c>
      <c r="AA21" s="570" t="str">
        <f>IF(dwam1!I15&lt;&gt;0,dwam1!$I$8,"")</f>
        <v>الإثنين</v>
      </c>
      <c r="AB21" s="714">
        <f>IF(AA21="","",num!$H$10)</f>
        <v>45089</v>
      </c>
      <c r="AC21" s="570" t="str">
        <f>IF(dwam1!K15&lt;&gt;0,dwam1!$K$8,"")</f>
        <v>الثلاثاء</v>
      </c>
      <c r="AD21" s="576">
        <f>IF(AC21="","",num!$I$10)</f>
        <v>45090</v>
      </c>
      <c r="AE21" s="570" t="str">
        <f>IF(dwam1!M15&lt;&gt;0,dwam1!$M$8,"")</f>
        <v>الأربعاء</v>
      </c>
      <c r="AF21" s="576">
        <f>IF(AE21="","",num!$J$10)</f>
        <v>45091</v>
      </c>
      <c r="AG21" s="570" t="str">
        <f>IF(dwam1!O15&lt;&gt;0,dwam1!$O$8,"")</f>
        <v>الخميس</v>
      </c>
      <c r="AH21" s="576">
        <f>IF(AG21="","",num!$K$10)</f>
        <v>45092</v>
      </c>
      <c r="AI21" s="570" t="str">
        <f>IF(dwam1!Q15&lt;&gt;0,dwam1!$Q$8,"")</f>
        <v>السبت</v>
      </c>
      <c r="AJ21" s="576">
        <f>IF(AI21="","",num!$L$10)</f>
        <v>45094</v>
      </c>
      <c r="AK21" s="570" t="str">
        <f>IF(dwam1!S15&lt;&gt;0,dwam1!$S$8,"")</f>
        <v>الأحد</v>
      </c>
      <c r="AL21" s="576">
        <f>IF(AK21="","",num!$M$10)</f>
        <v>45095</v>
      </c>
      <c r="AM21" s="570" t="str">
        <f>IF(dwam1!U15&lt;&gt;0,dwam1!$U$8,"")</f>
        <v>الإثنين</v>
      </c>
      <c r="AN21" s="576">
        <f>IF(AM21="","",num!$N$10)</f>
        <v>45096</v>
      </c>
      <c r="AO21" s="570" t="str">
        <f>IF(dwam1!W15&lt;&gt;0,dwam1!$W$8,"")</f>
        <v>الثلاثاء</v>
      </c>
      <c r="AP21" s="576">
        <f>IF(AO21="","",num!$O$10)</f>
        <v>45097</v>
      </c>
      <c r="AQ21" s="570" t="str">
        <f>IF(dwam1!Y15&lt;&gt;0,dwam1!$Y$8,"")</f>
        <v>الأربعاء</v>
      </c>
      <c r="AR21" s="576">
        <f>IF(AQ21="","",num!$P$10)</f>
        <v>45098</v>
      </c>
      <c r="AS21" s="570" t="str">
        <f>IF(dwam1!AA15&lt;&gt;0,dwam1!$AA$8,"")</f>
        <v>الخميس</v>
      </c>
      <c r="AT21" s="576">
        <f>IF(AS21="","",num!$Q$10)</f>
        <v>45099</v>
      </c>
      <c r="AU21" s="570" t="str">
        <f>IF(dwam1!AC15&lt;&gt;0,dwam1!$AC$8,"")</f>
        <v>السبت</v>
      </c>
      <c r="AV21" s="576">
        <f>IF(AU21="","",num!$R$10)</f>
        <v>45101</v>
      </c>
      <c r="AW21" s="570" t="str">
        <f>IF(dwam1!AE15&lt;&gt;0,dwam1!$AE$8,"")</f>
        <v>الأحد</v>
      </c>
      <c r="AX21" s="576">
        <f>IF(AW21="","",num!$S$10)</f>
        <v>45102</v>
      </c>
      <c r="AY21" s="570" t="str">
        <f>IF(dwam1!AG15&lt;&gt;0,dwam1!$AG$8,"")</f>
        <v>الإثنين</v>
      </c>
      <c r="AZ21" s="575">
        <f>IF(AY21="","",num!$T$10)</f>
        <v>45103</v>
      </c>
      <c r="BA21" s="570" t="str">
        <f>IF(dwam1!AI15&lt;&gt;0,dwam1!$AI$8,"")</f>
        <v/>
      </c>
      <c r="BB21" s="576" t="str">
        <f>IF(BA21="","",num!$U$10)</f>
        <v/>
      </c>
      <c r="BC21" s="570" t="str">
        <f>IF(dwam1!AK15&lt;&gt;0,dwam1!$AK$8,"")</f>
        <v/>
      </c>
      <c r="BD21" s="576" t="str">
        <f>IF(BC21="","",num!$V$10)</f>
        <v/>
      </c>
      <c r="BE21" s="570" t="str">
        <f>IF(dwam1!AM15&lt;&gt;0,dwam1!$AM$8,"")</f>
        <v/>
      </c>
      <c r="BF21" s="576" t="str">
        <f>IF(BE21="","",num!$W$10)</f>
        <v/>
      </c>
      <c r="BG21" s="570" t="str">
        <f>IF(dwam1!AO15&lt;&gt;0,dwam1!$AO$8,"")</f>
        <v/>
      </c>
      <c r="BH21" s="576" t="str">
        <f>IF(BG21="","",num!$X$10)</f>
        <v/>
      </c>
    </row>
    <row r="22" spans="2:60" s="574" customFormat="1" ht="96.6" customHeight="1" x14ac:dyDescent="0.7">
      <c r="B22" s="566">
        <v>6</v>
      </c>
      <c r="C22" s="1101" t="str">
        <f>inf!B7</f>
        <v>اماني يسري يونس ناصر الدين</v>
      </c>
      <c r="D22" s="1101"/>
      <c r="E22" s="567">
        <f>inf!C7</f>
        <v>850251729</v>
      </c>
      <c r="F22" s="568">
        <f>dwam1!AQ16</f>
        <v>105</v>
      </c>
      <c r="G22" s="569">
        <f>num!AF16</f>
        <v>45085</v>
      </c>
      <c r="H22" s="569">
        <f>num!AJ16</f>
        <v>45103</v>
      </c>
      <c r="I22" s="570"/>
      <c r="J22" s="567" t="str">
        <f>Menu!$C$4</f>
        <v>الخليل</v>
      </c>
      <c r="K22" s="571"/>
      <c r="L22" s="747">
        <f>num!AD16</f>
        <v>14</v>
      </c>
      <c r="M22" s="748">
        <f>inf!S7</f>
        <v>12</v>
      </c>
      <c r="N22" s="749">
        <f t="shared" si="2"/>
        <v>168</v>
      </c>
      <c r="O22" s="750">
        <f>F22*Menu!$C$11</f>
        <v>1470</v>
      </c>
      <c r="P22" s="750">
        <f t="shared" si="3"/>
        <v>1638</v>
      </c>
      <c r="Q22" s="572" t="str">
        <f>inf!G7</f>
        <v>حارة الشيخ</v>
      </c>
      <c r="R22" s="573" t="str">
        <f>inf!F7</f>
        <v>الخوارزمي ث للبنات</v>
      </c>
      <c r="S22" s="712" t="str">
        <f t="shared" si="4"/>
        <v>حارة الشيخ</v>
      </c>
      <c r="T22" s="570" t="str">
        <f>inf!T7</f>
        <v>حارة الشيخ - باب الزاوية - مركز التصحيح - -</v>
      </c>
      <c r="U22" s="570" t="str">
        <f>IF(dwam1!C16&lt;&gt;0,dwam1!$C$8,"")</f>
        <v>الخميس</v>
      </c>
      <c r="V22" s="576">
        <f>IF(U22="","",num!$E$10)</f>
        <v>45085</v>
      </c>
      <c r="W22" s="570" t="str">
        <f>IF(dwam1!E16&lt;&gt;0,dwam1!$E$8,"")</f>
        <v>السبت</v>
      </c>
      <c r="X22" s="576">
        <f>IF(W22="","",num!$F$10)</f>
        <v>45087</v>
      </c>
      <c r="Y22" s="570" t="str">
        <f>IF(dwam1!G16&lt;&gt;0,dwam1!$G$8,"")</f>
        <v/>
      </c>
      <c r="Z22" s="576" t="str">
        <f>IF(Y22="","",num!$G$10)</f>
        <v/>
      </c>
      <c r="AA22" s="570" t="str">
        <f>IF(dwam1!I16&lt;&gt;0,dwam1!$I$8,"")</f>
        <v>الإثنين</v>
      </c>
      <c r="AB22" s="714">
        <f>IF(AA22="","",num!$H$10)</f>
        <v>45089</v>
      </c>
      <c r="AC22" s="570" t="str">
        <f>IF(dwam1!K16&lt;&gt;0,dwam1!$K$8,"")</f>
        <v>الثلاثاء</v>
      </c>
      <c r="AD22" s="576">
        <f>IF(AC22="","",num!$I$10)</f>
        <v>45090</v>
      </c>
      <c r="AE22" s="570" t="str">
        <f>IF(dwam1!M16&lt;&gt;0,dwam1!$M$8,"")</f>
        <v>الأربعاء</v>
      </c>
      <c r="AF22" s="576">
        <f>IF(AE22="","",num!$J$10)</f>
        <v>45091</v>
      </c>
      <c r="AG22" s="570" t="str">
        <f>IF(dwam1!O16&lt;&gt;0,dwam1!$O$8,"")</f>
        <v>الخميس</v>
      </c>
      <c r="AH22" s="576">
        <f>IF(AG22="","",num!$K$10)</f>
        <v>45092</v>
      </c>
      <c r="AI22" s="570" t="str">
        <f>IF(dwam1!Q16&lt;&gt;0,dwam1!$Q$8,"")</f>
        <v>السبت</v>
      </c>
      <c r="AJ22" s="576">
        <f>IF(AI22="","",num!$L$10)</f>
        <v>45094</v>
      </c>
      <c r="AK22" s="570" t="str">
        <f>IF(dwam1!S16&lt;&gt;0,dwam1!$S$8,"")</f>
        <v/>
      </c>
      <c r="AL22" s="576" t="str">
        <f>IF(AK22="","",num!$M$10)</f>
        <v/>
      </c>
      <c r="AM22" s="570" t="str">
        <f>IF(dwam1!U16&lt;&gt;0,dwam1!$U$8,"")</f>
        <v>الإثنين</v>
      </c>
      <c r="AN22" s="576">
        <f>IF(AM22="","",num!$N$10)</f>
        <v>45096</v>
      </c>
      <c r="AO22" s="570" t="str">
        <f>IF(dwam1!W16&lt;&gt;0,dwam1!$W$8,"")</f>
        <v>الثلاثاء</v>
      </c>
      <c r="AP22" s="576">
        <f>IF(AO22="","",num!$O$10)</f>
        <v>45097</v>
      </c>
      <c r="AQ22" s="570" t="str">
        <f>IF(dwam1!Y16&lt;&gt;0,dwam1!$Y$8,"")</f>
        <v>الأربعاء</v>
      </c>
      <c r="AR22" s="576">
        <f>IF(AQ22="","",num!$P$10)</f>
        <v>45098</v>
      </c>
      <c r="AS22" s="570" t="str">
        <f>IF(dwam1!AA16&lt;&gt;0,dwam1!$AA$8,"")</f>
        <v>الخميس</v>
      </c>
      <c r="AT22" s="576">
        <f>IF(AS22="","",num!$Q$10)</f>
        <v>45099</v>
      </c>
      <c r="AU22" s="570" t="str">
        <f>IF(dwam1!AC16&lt;&gt;0,dwam1!$AC$8,"")</f>
        <v>السبت</v>
      </c>
      <c r="AV22" s="576">
        <f>IF(AU22="","",num!$R$10)</f>
        <v>45101</v>
      </c>
      <c r="AW22" s="570" t="str">
        <f>IF(dwam1!AE16&lt;&gt;0,dwam1!$AE$8,"")</f>
        <v>الأحد</v>
      </c>
      <c r="AX22" s="576">
        <f>IF(AW22="","",num!$S$10)</f>
        <v>45102</v>
      </c>
      <c r="AY22" s="570" t="str">
        <f>IF(dwam1!AG16&lt;&gt;0,dwam1!$AG$8,"")</f>
        <v>الإثنين</v>
      </c>
      <c r="AZ22" s="575">
        <f>IF(AY22="","",num!$T$10)</f>
        <v>45103</v>
      </c>
      <c r="BA22" s="570" t="str">
        <f>IF(dwam1!AI16&lt;&gt;0,dwam1!$AI$8,"")</f>
        <v/>
      </c>
      <c r="BB22" s="576" t="str">
        <f>IF(BA22="","",num!$U$10)</f>
        <v/>
      </c>
      <c r="BC22" s="570" t="str">
        <f>IF(dwam1!AK16&lt;&gt;0,dwam1!$AK$8,"")</f>
        <v/>
      </c>
      <c r="BD22" s="576" t="str">
        <f>IF(BC22="","",num!$V$10)</f>
        <v/>
      </c>
      <c r="BE22" s="570" t="str">
        <f>IF(dwam1!AM16&lt;&gt;0,dwam1!$AM$8,"")</f>
        <v/>
      </c>
      <c r="BF22" s="576" t="str">
        <f>IF(BE22="","",num!$W$10)</f>
        <v/>
      </c>
      <c r="BG22" s="570" t="str">
        <f>IF(dwam1!AO16&lt;&gt;0,dwam1!$AO$8,"")</f>
        <v/>
      </c>
      <c r="BH22" s="576" t="str">
        <f>IF(BG22="","",num!$X$10)</f>
        <v/>
      </c>
    </row>
    <row r="23" spans="2:60" s="574" customFormat="1" ht="96.6" customHeight="1" x14ac:dyDescent="0.7">
      <c r="B23" s="566">
        <v>7</v>
      </c>
      <c r="C23" s="1101" t="str">
        <f>inf!B8</f>
        <v>امل اسماعيل ربيع الشرباتي</v>
      </c>
      <c r="D23" s="1101"/>
      <c r="E23" s="567" t="str">
        <f>inf!C8</f>
        <v>901146670</v>
      </c>
      <c r="F23" s="568">
        <f>dwam1!AQ17</f>
        <v>103</v>
      </c>
      <c r="G23" s="569">
        <f>num!AF17</f>
        <v>45085</v>
      </c>
      <c r="H23" s="569">
        <f>num!AJ17</f>
        <v>45102</v>
      </c>
      <c r="I23" s="570"/>
      <c r="J23" s="567" t="str">
        <f>Menu!$C$4</f>
        <v>الخليل</v>
      </c>
      <c r="K23" s="571"/>
      <c r="L23" s="747">
        <f>num!AD17</f>
        <v>14</v>
      </c>
      <c r="M23" s="748">
        <f>inf!S8</f>
        <v>13</v>
      </c>
      <c r="N23" s="749">
        <f t="shared" si="2"/>
        <v>182</v>
      </c>
      <c r="O23" s="750">
        <f>F23*Menu!$C$11</f>
        <v>1442</v>
      </c>
      <c r="P23" s="750">
        <f t="shared" si="3"/>
        <v>1624</v>
      </c>
      <c r="Q23" s="572" t="str">
        <f>inf!G8</f>
        <v>الخليل</v>
      </c>
      <c r="R23" s="573" t="str">
        <f>inf!F8</f>
        <v>الشهيد عبد العزيز/ ث للبنات</v>
      </c>
      <c r="S23" s="712" t="str">
        <f t="shared" si="4"/>
        <v>الخليل</v>
      </c>
      <c r="T23" s="570" t="str">
        <f>inf!T8</f>
        <v>الحاووز - باب الزاوية - مركز التصحيح - -</v>
      </c>
      <c r="U23" s="570" t="str">
        <f>IF(dwam1!C17&lt;&gt;0,dwam1!$C$8,"")</f>
        <v>الخميس</v>
      </c>
      <c r="V23" s="576">
        <f>IF(U23="","",num!$E$10)</f>
        <v>45085</v>
      </c>
      <c r="W23" s="570" t="str">
        <f>IF(dwam1!E17&lt;&gt;0,dwam1!$E$8,"")</f>
        <v>السبت</v>
      </c>
      <c r="X23" s="576">
        <f>IF(W23="","",num!$F$10)</f>
        <v>45087</v>
      </c>
      <c r="Y23" s="570" t="str">
        <f>IF(dwam1!G17&lt;&gt;0,dwam1!$G$8,"")</f>
        <v>الأحد</v>
      </c>
      <c r="Z23" s="576">
        <f>IF(Y23="","",num!$G$10)</f>
        <v>45088</v>
      </c>
      <c r="AA23" s="570" t="str">
        <f>IF(dwam1!I17&lt;&gt;0,dwam1!$I$8,"")</f>
        <v>الإثنين</v>
      </c>
      <c r="AB23" s="714">
        <f>IF(AA23="","",num!$H$10)</f>
        <v>45089</v>
      </c>
      <c r="AC23" s="570" t="str">
        <f>IF(dwam1!K17&lt;&gt;0,dwam1!$K$8,"")</f>
        <v>الثلاثاء</v>
      </c>
      <c r="AD23" s="576">
        <f>IF(AC23="","",num!$I$10)</f>
        <v>45090</v>
      </c>
      <c r="AE23" s="570" t="str">
        <f>IF(dwam1!M17&lt;&gt;0,dwam1!$M$8,"")</f>
        <v/>
      </c>
      <c r="AF23" s="576" t="str">
        <f>IF(AE23="","",num!$J$10)</f>
        <v/>
      </c>
      <c r="AG23" s="570" t="str">
        <f>IF(dwam1!O17&lt;&gt;0,dwam1!$O$8,"")</f>
        <v>الخميس</v>
      </c>
      <c r="AH23" s="576">
        <f>IF(AG23="","",num!$K$10)</f>
        <v>45092</v>
      </c>
      <c r="AI23" s="570" t="str">
        <f>IF(dwam1!Q17&lt;&gt;0,dwam1!$Q$8,"")</f>
        <v>السبت</v>
      </c>
      <c r="AJ23" s="576">
        <f>IF(AI23="","",num!$L$10)</f>
        <v>45094</v>
      </c>
      <c r="AK23" s="570" t="str">
        <f>IF(dwam1!S17&lt;&gt;0,dwam1!$S$8,"")</f>
        <v>الأحد</v>
      </c>
      <c r="AL23" s="576">
        <f>IF(AK23="","",num!$M$10)</f>
        <v>45095</v>
      </c>
      <c r="AM23" s="570" t="str">
        <f>IF(dwam1!U17&lt;&gt;0,dwam1!$U$8,"")</f>
        <v>الإثنين</v>
      </c>
      <c r="AN23" s="576">
        <f>IF(AM23="","",num!$N$10)</f>
        <v>45096</v>
      </c>
      <c r="AO23" s="570" t="str">
        <f>IF(dwam1!W17&lt;&gt;0,dwam1!$W$8,"")</f>
        <v>الثلاثاء</v>
      </c>
      <c r="AP23" s="576">
        <f>IF(AO23="","",num!$O$10)</f>
        <v>45097</v>
      </c>
      <c r="AQ23" s="570" t="str">
        <f>IF(dwam1!Y17&lt;&gt;0,dwam1!$Y$8,"")</f>
        <v>الأربعاء</v>
      </c>
      <c r="AR23" s="576">
        <f>IF(AQ23="","",num!$P$10)</f>
        <v>45098</v>
      </c>
      <c r="AS23" s="570" t="str">
        <f>IF(dwam1!AA17&lt;&gt;0,dwam1!$AA$8,"")</f>
        <v>الخميس</v>
      </c>
      <c r="AT23" s="576">
        <f>IF(AS23="","",num!$Q$10)</f>
        <v>45099</v>
      </c>
      <c r="AU23" s="570" t="str">
        <f>IF(dwam1!AC17&lt;&gt;0,dwam1!$AC$8,"")</f>
        <v>السبت</v>
      </c>
      <c r="AV23" s="576">
        <f>IF(AU23="","",num!$R$10)</f>
        <v>45101</v>
      </c>
      <c r="AW23" s="570" t="str">
        <f>IF(dwam1!AE17&lt;&gt;0,dwam1!$AE$8,"")</f>
        <v>الأحد</v>
      </c>
      <c r="AX23" s="576">
        <f>IF(AW23="","",num!$S$10)</f>
        <v>45102</v>
      </c>
      <c r="AY23" s="570" t="str">
        <f>IF(dwam1!AG17&lt;&gt;0,dwam1!$AG$8,"")</f>
        <v/>
      </c>
      <c r="AZ23" s="575" t="str">
        <f>IF(AY23="","",num!$T$10)</f>
        <v/>
      </c>
      <c r="BA23" s="570" t="str">
        <f>IF(dwam1!AI17&lt;&gt;0,dwam1!$AI$8,"")</f>
        <v/>
      </c>
      <c r="BB23" s="576" t="str">
        <f>IF(BA23="","",num!$U$10)</f>
        <v/>
      </c>
      <c r="BC23" s="570" t="str">
        <f>IF(dwam1!AK17&lt;&gt;0,dwam1!$AK$8,"")</f>
        <v/>
      </c>
      <c r="BD23" s="576" t="str">
        <f>IF(BC23="","",num!$V$10)</f>
        <v/>
      </c>
      <c r="BE23" s="570" t="str">
        <f>IF(dwam1!AM17&lt;&gt;0,dwam1!$AM$8,"")</f>
        <v/>
      </c>
      <c r="BF23" s="576" t="str">
        <f>IF(BE23="","",num!$W$10)</f>
        <v/>
      </c>
      <c r="BG23" s="570" t="str">
        <f>IF(dwam1!AO17&lt;&gt;0,dwam1!$AO$8,"")</f>
        <v/>
      </c>
      <c r="BH23" s="576" t="str">
        <f>IF(BG23="","",num!$X$10)</f>
        <v/>
      </c>
    </row>
    <row r="24" spans="2:60" s="574" customFormat="1" ht="96.6" customHeight="1" x14ac:dyDescent="0.7">
      <c r="B24" s="566">
        <v>8</v>
      </c>
      <c r="C24" s="1101" t="str">
        <f>inf!B9</f>
        <v>انتصار عبد الحليم رشيد الحوشيه</v>
      </c>
      <c r="D24" s="1101"/>
      <c r="E24" s="567" t="str">
        <f>inf!C9</f>
        <v>900077025</v>
      </c>
      <c r="F24" s="568">
        <f>dwam1!AQ18</f>
        <v>120</v>
      </c>
      <c r="G24" s="569">
        <f>num!AF18</f>
        <v>45085</v>
      </c>
      <c r="H24" s="569">
        <f>num!AJ18</f>
        <v>45103</v>
      </c>
      <c r="I24" s="570"/>
      <c r="J24" s="567" t="str">
        <f>Menu!$C$4</f>
        <v>الخليل</v>
      </c>
      <c r="K24" s="571"/>
      <c r="L24" s="747">
        <f>num!AD18</f>
        <v>16</v>
      </c>
      <c r="M24" s="748">
        <f>inf!S9</f>
        <v>14</v>
      </c>
      <c r="N24" s="749">
        <f t="shared" si="2"/>
        <v>224</v>
      </c>
      <c r="O24" s="750">
        <f>F24*Menu!$C$11</f>
        <v>1680</v>
      </c>
      <c r="P24" s="750">
        <f t="shared" si="3"/>
        <v>1904</v>
      </c>
      <c r="Q24" s="572" t="str">
        <f>inf!G9</f>
        <v>حلحول</v>
      </c>
      <c r="R24" s="573" t="str">
        <f>inf!F9</f>
        <v>حسان بن ثابت الثانوية للبنات</v>
      </c>
      <c r="S24" s="712" t="str">
        <f t="shared" si="4"/>
        <v>حلحول</v>
      </c>
      <c r="T24" s="570" t="str">
        <f>inf!T9</f>
        <v>حلحول - باب الزاوية - - -</v>
      </c>
      <c r="U24" s="570" t="str">
        <f>IF(dwam1!C18&lt;&gt;0,dwam1!$C$8,"")</f>
        <v>الخميس</v>
      </c>
      <c r="V24" s="576">
        <f>IF(U24="","",num!$E$10)</f>
        <v>45085</v>
      </c>
      <c r="W24" s="570" t="str">
        <f>IF(dwam1!E18&lt;&gt;0,dwam1!$E$8,"")</f>
        <v>السبت</v>
      </c>
      <c r="X24" s="576">
        <f>IF(W24="","",num!$F$10)</f>
        <v>45087</v>
      </c>
      <c r="Y24" s="570" t="str">
        <f>IF(dwam1!G18&lt;&gt;0,dwam1!$G$8,"")</f>
        <v>الأحد</v>
      </c>
      <c r="Z24" s="576">
        <f>IF(Y24="","",num!$G$10)</f>
        <v>45088</v>
      </c>
      <c r="AA24" s="570" t="str">
        <f>IF(dwam1!I18&lt;&gt;0,dwam1!$I$8,"")</f>
        <v>الإثنين</v>
      </c>
      <c r="AB24" s="714">
        <f>IF(AA24="","",num!$H$10)</f>
        <v>45089</v>
      </c>
      <c r="AC24" s="570" t="str">
        <f>IF(dwam1!K18&lt;&gt;0,dwam1!$K$8,"")</f>
        <v>الثلاثاء</v>
      </c>
      <c r="AD24" s="576">
        <f>IF(AC24="","",num!$I$10)</f>
        <v>45090</v>
      </c>
      <c r="AE24" s="570" t="str">
        <f>IF(dwam1!M18&lt;&gt;0,dwam1!$M$8,"")</f>
        <v>الأربعاء</v>
      </c>
      <c r="AF24" s="576">
        <f>IF(AE24="","",num!$J$10)</f>
        <v>45091</v>
      </c>
      <c r="AG24" s="570" t="str">
        <f>IF(dwam1!O18&lt;&gt;0,dwam1!$O$8,"")</f>
        <v>الخميس</v>
      </c>
      <c r="AH24" s="576">
        <f>IF(AG24="","",num!$K$10)</f>
        <v>45092</v>
      </c>
      <c r="AI24" s="570" t="str">
        <f>IF(dwam1!Q18&lt;&gt;0,dwam1!$Q$8,"")</f>
        <v>السبت</v>
      </c>
      <c r="AJ24" s="576">
        <f>IF(AI24="","",num!$L$10)</f>
        <v>45094</v>
      </c>
      <c r="AK24" s="570" t="str">
        <f>IF(dwam1!S18&lt;&gt;0,dwam1!$S$8,"")</f>
        <v>الأحد</v>
      </c>
      <c r="AL24" s="576">
        <f>IF(AK24="","",num!$M$10)</f>
        <v>45095</v>
      </c>
      <c r="AM24" s="570" t="str">
        <f>IF(dwam1!U18&lt;&gt;0,dwam1!$U$8,"")</f>
        <v>الإثنين</v>
      </c>
      <c r="AN24" s="576">
        <f>IF(AM24="","",num!$N$10)</f>
        <v>45096</v>
      </c>
      <c r="AO24" s="570" t="str">
        <f>IF(dwam1!W18&lt;&gt;0,dwam1!$W$8,"")</f>
        <v>الثلاثاء</v>
      </c>
      <c r="AP24" s="576">
        <f>IF(AO24="","",num!$O$10)</f>
        <v>45097</v>
      </c>
      <c r="AQ24" s="570" t="str">
        <f>IF(dwam1!Y18&lt;&gt;0,dwam1!$Y$8,"")</f>
        <v>الأربعاء</v>
      </c>
      <c r="AR24" s="576">
        <f>IF(AQ24="","",num!$P$10)</f>
        <v>45098</v>
      </c>
      <c r="AS24" s="570" t="str">
        <f>IF(dwam1!AA18&lt;&gt;0,dwam1!$AA$8,"")</f>
        <v>الخميس</v>
      </c>
      <c r="AT24" s="576">
        <f>IF(AS24="","",num!$Q$10)</f>
        <v>45099</v>
      </c>
      <c r="AU24" s="570" t="str">
        <f>IF(dwam1!AC18&lt;&gt;0,dwam1!$AC$8,"")</f>
        <v>السبت</v>
      </c>
      <c r="AV24" s="576">
        <f>IF(AU24="","",num!$R$10)</f>
        <v>45101</v>
      </c>
      <c r="AW24" s="570" t="str">
        <f>IF(dwam1!AE18&lt;&gt;0,dwam1!$AE$8,"")</f>
        <v>الأحد</v>
      </c>
      <c r="AX24" s="576">
        <f>IF(AW24="","",num!$S$10)</f>
        <v>45102</v>
      </c>
      <c r="AY24" s="570" t="str">
        <f>IF(dwam1!AG18&lt;&gt;0,dwam1!$AG$8,"")</f>
        <v>الإثنين</v>
      </c>
      <c r="AZ24" s="575">
        <f>IF(AY24="","",num!$T$10)</f>
        <v>45103</v>
      </c>
      <c r="BA24" s="570" t="str">
        <f>IF(dwam1!AI18&lt;&gt;0,dwam1!$AI$8,"")</f>
        <v/>
      </c>
      <c r="BB24" s="576" t="str">
        <f>IF(BA24="","",num!$U$10)</f>
        <v/>
      </c>
      <c r="BC24" s="570" t="str">
        <f>IF(dwam1!AK18&lt;&gt;0,dwam1!$AK$8,"")</f>
        <v/>
      </c>
      <c r="BD24" s="576" t="str">
        <f>IF(BC24="","",num!$V$10)</f>
        <v/>
      </c>
      <c r="BE24" s="570" t="str">
        <f>IF(dwam1!AM18&lt;&gt;0,dwam1!$AM$8,"")</f>
        <v/>
      </c>
      <c r="BF24" s="576" t="str">
        <f>IF(BE24="","",num!$W$10)</f>
        <v/>
      </c>
      <c r="BG24" s="570" t="str">
        <f>IF(dwam1!AO18&lt;&gt;0,dwam1!$AO$8,"")</f>
        <v/>
      </c>
      <c r="BH24" s="576" t="str">
        <f>IF(BG24="","",num!$X$10)</f>
        <v/>
      </c>
    </row>
    <row r="25" spans="2:60" s="574" customFormat="1" ht="96.6" customHeight="1" x14ac:dyDescent="0.7">
      <c r="B25" s="566">
        <v>9</v>
      </c>
      <c r="C25" s="1101" t="str">
        <f>inf!B10</f>
        <v>ايمان ماهر صبحي أبو شرخ</v>
      </c>
      <c r="D25" s="1101"/>
      <c r="E25" s="567">
        <f>inf!C10</f>
        <v>950329227</v>
      </c>
      <c r="F25" s="568">
        <f>dwam1!AQ19</f>
        <v>120</v>
      </c>
      <c r="G25" s="569">
        <f>num!AF19</f>
        <v>45085</v>
      </c>
      <c r="H25" s="569">
        <f>num!AJ19</f>
        <v>45103</v>
      </c>
      <c r="I25" s="570"/>
      <c r="J25" s="567" t="str">
        <f>Menu!$C$4</f>
        <v>الخليل</v>
      </c>
      <c r="K25" s="571"/>
      <c r="L25" s="747">
        <f>num!AD19</f>
        <v>16</v>
      </c>
      <c r="M25" s="748">
        <f>inf!S10</f>
        <v>6</v>
      </c>
      <c r="N25" s="749">
        <f t="shared" si="2"/>
        <v>96</v>
      </c>
      <c r="O25" s="750">
        <f>F25*Menu!$C$11</f>
        <v>1680</v>
      </c>
      <c r="P25" s="750">
        <f t="shared" si="3"/>
        <v>1776</v>
      </c>
      <c r="Q25" s="572" t="str">
        <f>inf!G10</f>
        <v>الخليل</v>
      </c>
      <c r="R25" s="573" t="str">
        <f>inf!F10</f>
        <v>بنات محمد علي المحتسب الثانوية</v>
      </c>
      <c r="S25" s="712" t="str">
        <f t="shared" si="4"/>
        <v>الخليل</v>
      </c>
      <c r="T25" s="570" t="str">
        <f>inf!T10</f>
        <v>رأس الجورة - مركز التصحيح - - -</v>
      </c>
      <c r="U25" s="570" t="str">
        <f>IF(dwam1!C19&lt;&gt;0,dwam1!$C$8,"")</f>
        <v>الخميس</v>
      </c>
      <c r="V25" s="576">
        <f>IF(U25="","",num!$E$10)</f>
        <v>45085</v>
      </c>
      <c r="W25" s="570" t="str">
        <f>IF(dwam1!E19&lt;&gt;0,dwam1!$E$8,"")</f>
        <v>السبت</v>
      </c>
      <c r="X25" s="576">
        <f>IF(W25="","",num!$F$10)</f>
        <v>45087</v>
      </c>
      <c r="Y25" s="570" t="str">
        <f>IF(dwam1!G19&lt;&gt;0,dwam1!$G$8,"")</f>
        <v>الأحد</v>
      </c>
      <c r="Z25" s="576">
        <f>IF(Y25="","",num!$G$10)</f>
        <v>45088</v>
      </c>
      <c r="AA25" s="570" t="str">
        <f>IF(dwam1!I19&lt;&gt;0,dwam1!$I$8,"")</f>
        <v>الإثنين</v>
      </c>
      <c r="AB25" s="714">
        <f>IF(AA25="","",num!$H$10)</f>
        <v>45089</v>
      </c>
      <c r="AC25" s="570" t="str">
        <f>IF(dwam1!K19&lt;&gt;0,dwam1!$K$8,"")</f>
        <v>الثلاثاء</v>
      </c>
      <c r="AD25" s="576">
        <f>IF(AC25="","",num!$I$10)</f>
        <v>45090</v>
      </c>
      <c r="AE25" s="570" t="str">
        <f>IF(dwam1!M19&lt;&gt;0,dwam1!$M$8,"")</f>
        <v>الأربعاء</v>
      </c>
      <c r="AF25" s="576">
        <f>IF(AE25="","",num!$J$10)</f>
        <v>45091</v>
      </c>
      <c r="AG25" s="570" t="str">
        <f>IF(dwam1!O19&lt;&gt;0,dwam1!$O$8,"")</f>
        <v>الخميس</v>
      </c>
      <c r="AH25" s="576">
        <f>IF(AG25="","",num!$K$10)</f>
        <v>45092</v>
      </c>
      <c r="AI25" s="570" t="str">
        <f>IF(dwam1!Q19&lt;&gt;0,dwam1!$Q$8,"")</f>
        <v>السبت</v>
      </c>
      <c r="AJ25" s="576">
        <f>IF(AI25="","",num!$L$10)</f>
        <v>45094</v>
      </c>
      <c r="AK25" s="570" t="str">
        <f>IF(dwam1!S19&lt;&gt;0,dwam1!$S$8,"")</f>
        <v>الأحد</v>
      </c>
      <c r="AL25" s="576">
        <f>IF(AK25="","",num!$M$10)</f>
        <v>45095</v>
      </c>
      <c r="AM25" s="570" t="str">
        <f>IF(dwam1!U19&lt;&gt;0,dwam1!$U$8,"")</f>
        <v>الإثنين</v>
      </c>
      <c r="AN25" s="576">
        <f>IF(AM25="","",num!$N$10)</f>
        <v>45096</v>
      </c>
      <c r="AO25" s="570" t="str">
        <f>IF(dwam1!W19&lt;&gt;0,dwam1!$W$8,"")</f>
        <v>الثلاثاء</v>
      </c>
      <c r="AP25" s="576">
        <f>IF(AO25="","",num!$O$10)</f>
        <v>45097</v>
      </c>
      <c r="AQ25" s="570" t="str">
        <f>IF(dwam1!Y19&lt;&gt;0,dwam1!$Y$8,"")</f>
        <v>الأربعاء</v>
      </c>
      <c r="AR25" s="576">
        <f>IF(AQ25="","",num!$P$10)</f>
        <v>45098</v>
      </c>
      <c r="AS25" s="570" t="str">
        <f>IF(dwam1!AA19&lt;&gt;0,dwam1!$AA$8,"")</f>
        <v>الخميس</v>
      </c>
      <c r="AT25" s="576">
        <f>IF(AS25="","",num!$Q$10)</f>
        <v>45099</v>
      </c>
      <c r="AU25" s="570" t="str">
        <f>IF(dwam1!AC19&lt;&gt;0,dwam1!$AC$8,"")</f>
        <v>السبت</v>
      </c>
      <c r="AV25" s="576">
        <f>IF(AU25="","",num!$R$10)</f>
        <v>45101</v>
      </c>
      <c r="AW25" s="570" t="str">
        <f>IF(dwam1!AE19&lt;&gt;0,dwam1!$AE$8,"")</f>
        <v>الأحد</v>
      </c>
      <c r="AX25" s="576">
        <f>IF(AW25="","",num!$S$10)</f>
        <v>45102</v>
      </c>
      <c r="AY25" s="570" t="str">
        <f>IF(dwam1!AG19&lt;&gt;0,dwam1!$AG$8,"")</f>
        <v>الإثنين</v>
      </c>
      <c r="AZ25" s="575">
        <f>IF(AY25="","",num!$T$10)</f>
        <v>45103</v>
      </c>
      <c r="BA25" s="570" t="str">
        <f>IF(dwam1!AI19&lt;&gt;0,dwam1!$AI$8,"")</f>
        <v/>
      </c>
      <c r="BB25" s="576" t="str">
        <f>IF(BA25="","",num!$U$10)</f>
        <v/>
      </c>
      <c r="BC25" s="570" t="str">
        <f>IF(dwam1!AK19&lt;&gt;0,dwam1!$AK$8,"")</f>
        <v/>
      </c>
      <c r="BD25" s="576" t="str">
        <f>IF(BC25="","",num!$V$10)</f>
        <v/>
      </c>
      <c r="BE25" s="570" t="str">
        <f>IF(dwam1!AM19&lt;&gt;0,dwam1!$AM$8,"")</f>
        <v/>
      </c>
      <c r="BF25" s="576" t="str">
        <f>IF(BE25="","",num!$W$10)</f>
        <v/>
      </c>
      <c r="BG25" s="570" t="str">
        <f>IF(dwam1!AO19&lt;&gt;0,dwam1!$AO$8,"")</f>
        <v/>
      </c>
      <c r="BH25" s="576" t="str">
        <f>IF(BG25="","",num!$X$10)</f>
        <v/>
      </c>
    </row>
    <row r="26" spans="2:60" s="574" customFormat="1" ht="96.6" customHeight="1" x14ac:dyDescent="0.7">
      <c r="B26" s="566">
        <v>10</v>
      </c>
      <c r="C26" s="1101" t="str">
        <f>inf!B11</f>
        <v>ايمان نعيم عبد الهادي أبو غليون</v>
      </c>
      <c r="D26" s="1101"/>
      <c r="E26" s="567">
        <f>inf!C11</f>
        <v>911704443</v>
      </c>
      <c r="F26" s="568">
        <f>dwam1!AQ20</f>
        <v>105</v>
      </c>
      <c r="G26" s="569">
        <f>num!AF20</f>
        <v>45087</v>
      </c>
      <c r="H26" s="569">
        <f>num!AJ20</f>
        <v>45102</v>
      </c>
      <c r="I26" s="570"/>
      <c r="J26" s="567" t="str">
        <f>Menu!$C$4</f>
        <v>الخليل</v>
      </c>
      <c r="K26" s="571"/>
      <c r="L26" s="747">
        <f>num!AD20</f>
        <v>14</v>
      </c>
      <c r="M26" s="748">
        <f>inf!S11</f>
        <v>12</v>
      </c>
      <c r="N26" s="749">
        <f t="shared" si="2"/>
        <v>168</v>
      </c>
      <c r="O26" s="750">
        <f>F26*Menu!$C$11</f>
        <v>1470</v>
      </c>
      <c r="P26" s="750">
        <f t="shared" si="3"/>
        <v>1638</v>
      </c>
      <c r="Q26" s="572" t="str">
        <f>inf!G11</f>
        <v>الخليل</v>
      </c>
      <c r="R26" s="573" t="str">
        <f>inf!F11</f>
        <v>نصار العصافرة الثانوية للبنات</v>
      </c>
      <c r="S26" s="712" t="str">
        <f t="shared" si="4"/>
        <v>الخليل</v>
      </c>
      <c r="T26" s="570" t="str">
        <f>inf!T11</f>
        <v>شارع السلام - باب الزاوية - مركز التصحيح - -</v>
      </c>
      <c r="U26" s="570" t="str">
        <f>IF(dwam1!C20&lt;&gt;0,dwam1!$C$8,"")</f>
        <v/>
      </c>
      <c r="V26" s="576" t="str">
        <f>IF(U26="","",num!$E$10)</f>
        <v/>
      </c>
      <c r="W26" s="570" t="str">
        <f>IF(dwam1!E20&lt;&gt;0,dwam1!$E$8,"")</f>
        <v>السبت</v>
      </c>
      <c r="X26" s="576">
        <f>IF(W26="","",num!$F$10)</f>
        <v>45087</v>
      </c>
      <c r="Y26" s="570" t="str">
        <f>IF(dwam1!G20&lt;&gt;0,dwam1!$G$8,"")</f>
        <v>الأحد</v>
      </c>
      <c r="Z26" s="576">
        <f>IF(Y26="","",num!$G$10)</f>
        <v>45088</v>
      </c>
      <c r="AA26" s="570" t="str">
        <f>IF(dwam1!I20&lt;&gt;0,dwam1!$I$8,"")</f>
        <v>الإثنين</v>
      </c>
      <c r="AB26" s="714">
        <f>IF(AA26="","",num!$H$10)</f>
        <v>45089</v>
      </c>
      <c r="AC26" s="570" t="str">
        <f>IF(dwam1!K20&lt;&gt;0,dwam1!$K$8,"")</f>
        <v>الثلاثاء</v>
      </c>
      <c r="AD26" s="576">
        <f>IF(AC26="","",num!$I$10)</f>
        <v>45090</v>
      </c>
      <c r="AE26" s="570" t="str">
        <f>IF(dwam1!M20&lt;&gt;0,dwam1!$M$8,"")</f>
        <v>الأربعاء</v>
      </c>
      <c r="AF26" s="576">
        <f>IF(AE26="","",num!$J$10)</f>
        <v>45091</v>
      </c>
      <c r="AG26" s="570" t="str">
        <f>IF(dwam1!O20&lt;&gt;0,dwam1!$O$8,"")</f>
        <v>الخميس</v>
      </c>
      <c r="AH26" s="576">
        <f>IF(AG26="","",num!$K$10)</f>
        <v>45092</v>
      </c>
      <c r="AI26" s="570" t="str">
        <f>IF(dwam1!Q20&lt;&gt;0,dwam1!$Q$8,"")</f>
        <v>السبت</v>
      </c>
      <c r="AJ26" s="576">
        <f>IF(AI26="","",num!$L$10)</f>
        <v>45094</v>
      </c>
      <c r="AK26" s="570" t="str">
        <f>IF(dwam1!S20&lt;&gt;0,dwam1!$S$8,"")</f>
        <v>الأحد</v>
      </c>
      <c r="AL26" s="576">
        <f>IF(AK26="","",num!$M$10)</f>
        <v>45095</v>
      </c>
      <c r="AM26" s="570" t="str">
        <f>IF(dwam1!U20&lt;&gt;0,dwam1!$U$8,"")</f>
        <v>الإثنين</v>
      </c>
      <c r="AN26" s="576">
        <f>IF(AM26="","",num!$N$10)</f>
        <v>45096</v>
      </c>
      <c r="AO26" s="570" t="str">
        <f>IF(dwam1!W20&lt;&gt;0,dwam1!$W$8,"")</f>
        <v>الثلاثاء</v>
      </c>
      <c r="AP26" s="576">
        <f>IF(AO26="","",num!$O$10)</f>
        <v>45097</v>
      </c>
      <c r="AQ26" s="570" t="str">
        <f>IF(dwam1!Y20&lt;&gt;0,dwam1!$Y$8,"")</f>
        <v>الأربعاء</v>
      </c>
      <c r="AR26" s="576">
        <f>IF(AQ26="","",num!$P$10)</f>
        <v>45098</v>
      </c>
      <c r="AS26" s="570" t="str">
        <f>IF(dwam1!AA20&lt;&gt;0,dwam1!$AA$8,"")</f>
        <v>الخميس</v>
      </c>
      <c r="AT26" s="576">
        <f>IF(AS26="","",num!$Q$10)</f>
        <v>45099</v>
      </c>
      <c r="AU26" s="570" t="str">
        <f>IF(dwam1!AC20&lt;&gt;0,dwam1!$AC$8,"")</f>
        <v>السبت</v>
      </c>
      <c r="AV26" s="576">
        <f>IF(AU26="","",num!$R$10)</f>
        <v>45101</v>
      </c>
      <c r="AW26" s="570" t="str">
        <f>IF(dwam1!AE20&lt;&gt;0,dwam1!$AE$8,"")</f>
        <v>الأحد</v>
      </c>
      <c r="AX26" s="576">
        <f>IF(AW26="","",num!$S$10)</f>
        <v>45102</v>
      </c>
      <c r="AY26" s="570" t="str">
        <f>IF(dwam1!AG20&lt;&gt;0,dwam1!$AG$8,"")</f>
        <v/>
      </c>
      <c r="AZ26" s="575" t="str">
        <f>IF(AY26="","",num!$T$10)</f>
        <v/>
      </c>
      <c r="BA26" s="570" t="str">
        <f>IF(dwam1!AI20&lt;&gt;0,dwam1!$AI$8,"")</f>
        <v/>
      </c>
      <c r="BB26" s="576" t="str">
        <f>IF(BA26="","",num!$U$10)</f>
        <v/>
      </c>
      <c r="BC26" s="570" t="str">
        <f>IF(dwam1!AK20&lt;&gt;0,dwam1!$AK$8,"")</f>
        <v/>
      </c>
      <c r="BD26" s="576" t="str">
        <f>IF(BC26="","",num!$V$10)</f>
        <v/>
      </c>
      <c r="BE26" s="570" t="str">
        <f>IF(dwam1!AM20&lt;&gt;0,dwam1!$AM$8,"")</f>
        <v/>
      </c>
      <c r="BF26" s="576" t="str">
        <f>IF(BE26="","",num!$W$10)</f>
        <v/>
      </c>
      <c r="BG26" s="570" t="str">
        <f>IF(dwam1!AO20&lt;&gt;0,dwam1!$AO$8,"")</f>
        <v/>
      </c>
      <c r="BH26" s="576" t="str">
        <f>IF(BG26="","",num!$X$10)</f>
        <v/>
      </c>
    </row>
    <row r="27" spans="2:60" s="574" customFormat="1" ht="96.6" customHeight="1" x14ac:dyDescent="0.7">
      <c r="B27" s="566">
        <v>11</v>
      </c>
      <c r="C27" s="1101" t="str">
        <f>inf!B12</f>
        <v>ايمان نعيم مرسي شيخ درة</v>
      </c>
      <c r="D27" s="1101"/>
      <c r="E27" s="567">
        <f>inf!C12</f>
        <v>851586420</v>
      </c>
      <c r="F27" s="568">
        <f>dwam1!AQ21</f>
        <v>120</v>
      </c>
      <c r="G27" s="569">
        <f>num!AF21</f>
        <v>45085</v>
      </c>
      <c r="H27" s="569">
        <f>num!AJ21</f>
        <v>45103</v>
      </c>
      <c r="I27" s="570"/>
      <c r="J27" s="567" t="str">
        <f>Menu!$C$4</f>
        <v>الخليل</v>
      </c>
      <c r="K27" s="571"/>
      <c r="L27" s="747">
        <f>num!AD21</f>
        <v>16</v>
      </c>
      <c r="M27" s="748">
        <f>inf!S12</f>
        <v>13</v>
      </c>
      <c r="N27" s="749">
        <f t="shared" si="2"/>
        <v>208</v>
      </c>
      <c r="O27" s="750">
        <f>F27*Menu!$C$11</f>
        <v>1680</v>
      </c>
      <c r="P27" s="750">
        <f t="shared" si="3"/>
        <v>1888</v>
      </c>
      <c r="Q27" s="572" t="str">
        <f>inf!G12</f>
        <v>الخليل</v>
      </c>
      <c r="R27" s="573" t="str">
        <f>inf!F12</f>
        <v>بنات وداد ناصر الدين الثانوية</v>
      </c>
      <c r="S27" s="712" t="str">
        <f t="shared" si="4"/>
        <v>الخليل</v>
      </c>
      <c r="T27" s="570" t="str">
        <f>inf!T12</f>
        <v>الحاووز - باب الزاوية - مركز التصحيح - -</v>
      </c>
      <c r="U27" s="570" t="str">
        <f>IF(dwam1!C21&lt;&gt;0,dwam1!$C$8,"")</f>
        <v>الخميس</v>
      </c>
      <c r="V27" s="576">
        <f>IF(U27="","",num!$E$10)</f>
        <v>45085</v>
      </c>
      <c r="W27" s="570" t="str">
        <f>IF(dwam1!E21&lt;&gt;0,dwam1!$E$8,"")</f>
        <v>السبت</v>
      </c>
      <c r="X27" s="576">
        <f>IF(W27="","",num!$F$10)</f>
        <v>45087</v>
      </c>
      <c r="Y27" s="570" t="str">
        <f>IF(dwam1!G21&lt;&gt;0,dwam1!$G$8,"")</f>
        <v>الأحد</v>
      </c>
      <c r="Z27" s="576">
        <f>IF(Y27="","",num!$G$10)</f>
        <v>45088</v>
      </c>
      <c r="AA27" s="570" t="str">
        <f>IF(dwam1!I21&lt;&gt;0,dwam1!$I$8,"")</f>
        <v>الإثنين</v>
      </c>
      <c r="AB27" s="714">
        <f>IF(AA27="","",num!$H$10)</f>
        <v>45089</v>
      </c>
      <c r="AC27" s="570" t="str">
        <f>IF(dwam1!K21&lt;&gt;0,dwam1!$K$8,"")</f>
        <v>الثلاثاء</v>
      </c>
      <c r="AD27" s="576">
        <f>IF(AC27="","",num!$I$10)</f>
        <v>45090</v>
      </c>
      <c r="AE27" s="570" t="str">
        <f>IF(dwam1!M21&lt;&gt;0,dwam1!$M$8,"")</f>
        <v>الأربعاء</v>
      </c>
      <c r="AF27" s="576">
        <f>IF(AE27="","",num!$J$10)</f>
        <v>45091</v>
      </c>
      <c r="AG27" s="570" t="str">
        <f>IF(dwam1!O21&lt;&gt;0,dwam1!$O$8,"")</f>
        <v>الخميس</v>
      </c>
      <c r="AH27" s="576">
        <f>IF(AG27="","",num!$K$10)</f>
        <v>45092</v>
      </c>
      <c r="AI27" s="570" t="str">
        <f>IF(dwam1!Q21&lt;&gt;0,dwam1!$Q$8,"")</f>
        <v>السبت</v>
      </c>
      <c r="AJ27" s="576">
        <f>IF(AI27="","",num!$L$10)</f>
        <v>45094</v>
      </c>
      <c r="AK27" s="570" t="str">
        <f>IF(dwam1!S21&lt;&gt;0,dwam1!$S$8,"")</f>
        <v>الأحد</v>
      </c>
      <c r="AL27" s="576">
        <f>IF(AK27="","",num!$M$10)</f>
        <v>45095</v>
      </c>
      <c r="AM27" s="570" t="str">
        <f>IF(dwam1!U21&lt;&gt;0,dwam1!$U$8,"")</f>
        <v>الإثنين</v>
      </c>
      <c r="AN27" s="576">
        <f>IF(AM27="","",num!$N$10)</f>
        <v>45096</v>
      </c>
      <c r="AO27" s="570" t="str">
        <f>IF(dwam1!W21&lt;&gt;0,dwam1!$W$8,"")</f>
        <v>الثلاثاء</v>
      </c>
      <c r="AP27" s="576">
        <f>IF(AO27="","",num!$O$10)</f>
        <v>45097</v>
      </c>
      <c r="AQ27" s="570" t="str">
        <f>IF(dwam1!Y21&lt;&gt;0,dwam1!$Y$8,"")</f>
        <v>الأربعاء</v>
      </c>
      <c r="AR27" s="576">
        <f>IF(AQ27="","",num!$P$10)</f>
        <v>45098</v>
      </c>
      <c r="AS27" s="570" t="str">
        <f>IF(dwam1!AA21&lt;&gt;0,dwam1!$AA$8,"")</f>
        <v>الخميس</v>
      </c>
      <c r="AT27" s="576">
        <f>IF(AS27="","",num!$Q$10)</f>
        <v>45099</v>
      </c>
      <c r="AU27" s="570" t="str">
        <f>IF(dwam1!AC21&lt;&gt;0,dwam1!$AC$8,"")</f>
        <v>السبت</v>
      </c>
      <c r="AV27" s="576">
        <f>IF(AU27="","",num!$R$10)</f>
        <v>45101</v>
      </c>
      <c r="AW27" s="570" t="str">
        <f>IF(dwam1!AE21&lt;&gt;0,dwam1!$AE$8,"")</f>
        <v>الأحد</v>
      </c>
      <c r="AX27" s="576">
        <f>IF(AW27="","",num!$S$10)</f>
        <v>45102</v>
      </c>
      <c r="AY27" s="570" t="str">
        <f>IF(dwam1!AG21&lt;&gt;0,dwam1!$AG$8,"")</f>
        <v>الإثنين</v>
      </c>
      <c r="AZ27" s="575">
        <f>IF(AY27="","",num!$T$10)</f>
        <v>45103</v>
      </c>
      <c r="BA27" s="570" t="str">
        <f>IF(dwam1!AI21&lt;&gt;0,dwam1!$AI$8,"")</f>
        <v/>
      </c>
      <c r="BB27" s="576" t="str">
        <f>IF(BA27="","",num!$U$10)</f>
        <v/>
      </c>
      <c r="BC27" s="570" t="str">
        <f>IF(dwam1!AK21&lt;&gt;0,dwam1!$AK$8,"")</f>
        <v/>
      </c>
      <c r="BD27" s="576" t="str">
        <f>IF(BC27="","",num!$V$10)</f>
        <v/>
      </c>
      <c r="BE27" s="570" t="str">
        <f>IF(dwam1!AM21&lt;&gt;0,dwam1!$AM$8,"")</f>
        <v/>
      </c>
      <c r="BF27" s="576" t="str">
        <f>IF(BE27="","",num!$W$10)</f>
        <v/>
      </c>
      <c r="BG27" s="570" t="str">
        <f>IF(dwam1!AO21&lt;&gt;0,dwam1!$AO$8,"")</f>
        <v/>
      </c>
      <c r="BH27" s="576" t="str">
        <f>IF(BG27="","",num!$X$10)</f>
        <v/>
      </c>
    </row>
    <row r="28" spans="2:60" s="574" customFormat="1" ht="96.6" customHeight="1" x14ac:dyDescent="0.7">
      <c r="B28" s="566">
        <v>12</v>
      </c>
      <c r="C28" s="1101" t="str">
        <f>inf!B13</f>
        <v>إسلام نضال محمد قاعود</v>
      </c>
      <c r="D28" s="1101"/>
      <c r="E28" s="567">
        <f>inf!C13</f>
        <v>859113292</v>
      </c>
      <c r="F28" s="568">
        <f>dwam1!AQ22</f>
        <v>120</v>
      </c>
      <c r="G28" s="569">
        <f>num!AF22</f>
        <v>45085</v>
      </c>
      <c r="H28" s="569">
        <f>num!AJ22</f>
        <v>45103</v>
      </c>
      <c r="I28" s="570"/>
      <c r="J28" s="567" t="str">
        <f>Menu!$C$4</f>
        <v>الخليل</v>
      </c>
      <c r="K28" s="571"/>
      <c r="L28" s="747">
        <f>num!AD22</f>
        <v>16</v>
      </c>
      <c r="M28" s="748">
        <f>inf!S13</f>
        <v>14</v>
      </c>
      <c r="N28" s="749">
        <f t="shared" si="2"/>
        <v>224</v>
      </c>
      <c r="O28" s="750">
        <f>F28*Menu!$C$11</f>
        <v>1680</v>
      </c>
      <c r="P28" s="750">
        <f t="shared" si="3"/>
        <v>1904</v>
      </c>
      <c r="Q28" s="572" t="str">
        <f>inf!G13</f>
        <v>حلحول</v>
      </c>
      <c r="R28" s="573" t="str">
        <f>inf!F13</f>
        <v>الحسين بن علي ث</v>
      </c>
      <c r="S28" s="712" t="str">
        <f t="shared" si="4"/>
        <v>حلحول</v>
      </c>
      <c r="T28" s="570" t="str">
        <f>inf!T13</f>
        <v>حلحول - مركز التصحيح - - -</v>
      </c>
      <c r="U28" s="570" t="str">
        <f>IF(dwam1!C22&lt;&gt;0,dwam1!$C$8,"")</f>
        <v>الخميس</v>
      </c>
      <c r="V28" s="576">
        <f>IF(U28="","",num!$E$10)</f>
        <v>45085</v>
      </c>
      <c r="W28" s="570" t="str">
        <f>IF(dwam1!E22&lt;&gt;0,dwam1!$E$8,"")</f>
        <v>السبت</v>
      </c>
      <c r="X28" s="576">
        <f>IF(W28="","",num!$F$10)</f>
        <v>45087</v>
      </c>
      <c r="Y28" s="570" t="str">
        <f>IF(dwam1!G22&lt;&gt;0,dwam1!$G$8,"")</f>
        <v>الأحد</v>
      </c>
      <c r="Z28" s="576">
        <f>IF(Y28="","",num!$G$10)</f>
        <v>45088</v>
      </c>
      <c r="AA28" s="570" t="str">
        <f>IF(dwam1!I22&lt;&gt;0,dwam1!$I$8,"")</f>
        <v>الإثنين</v>
      </c>
      <c r="AB28" s="714">
        <f>IF(AA28="","",num!$H$10)</f>
        <v>45089</v>
      </c>
      <c r="AC28" s="570" t="str">
        <f>IF(dwam1!K22&lt;&gt;0,dwam1!$K$8,"")</f>
        <v>الثلاثاء</v>
      </c>
      <c r="AD28" s="576">
        <f>IF(AC28="","",num!$I$10)</f>
        <v>45090</v>
      </c>
      <c r="AE28" s="570" t="str">
        <f>IF(dwam1!M22&lt;&gt;0,dwam1!$M$8,"")</f>
        <v>الأربعاء</v>
      </c>
      <c r="AF28" s="576">
        <f>IF(AE28="","",num!$J$10)</f>
        <v>45091</v>
      </c>
      <c r="AG28" s="570" t="str">
        <f>IF(dwam1!O22&lt;&gt;0,dwam1!$O$8,"")</f>
        <v>الخميس</v>
      </c>
      <c r="AH28" s="576">
        <f>IF(AG28="","",num!$K$10)</f>
        <v>45092</v>
      </c>
      <c r="AI28" s="570" t="str">
        <f>IF(dwam1!Q22&lt;&gt;0,dwam1!$Q$8,"")</f>
        <v>السبت</v>
      </c>
      <c r="AJ28" s="576">
        <f>IF(AI28="","",num!$L$10)</f>
        <v>45094</v>
      </c>
      <c r="AK28" s="570" t="str">
        <f>IF(dwam1!S22&lt;&gt;0,dwam1!$S$8,"")</f>
        <v>الأحد</v>
      </c>
      <c r="AL28" s="576">
        <f>IF(AK28="","",num!$M$10)</f>
        <v>45095</v>
      </c>
      <c r="AM28" s="570" t="str">
        <f>IF(dwam1!U22&lt;&gt;0,dwam1!$U$8,"")</f>
        <v>الإثنين</v>
      </c>
      <c r="AN28" s="576">
        <f>IF(AM28="","",num!$N$10)</f>
        <v>45096</v>
      </c>
      <c r="AO28" s="570" t="str">
        <f>IF(dwam1!W22&lt;&gt;0,dwam1!$W$8,"")</f>
        <v>الثلاثاء</v>
      </c>
      <c r="AP28" s="576">
        <f>IF(AO28="","",num!$O$10)</f>
        <v>45097</v>
      </c>
      <c r="AQ28" s="570" t="str">
        <f>IF(dwam1!Y22&lt;&gt;0,dwam1!$Y$8,"")</f>
        <v>الأربعاء</v>
      </c>
      <c r="AR28" s="576">
        <f>IF(AQ28="","",num!$P$10)</f>
        <v>45098</v>
      </c>
      <c r="AS28" s="570" t="str">
        <f>IF(dwam1!AA22&lt;&gt;0,dwam1!$AA$8,"")</f>
        <v>الخميس</v>
      </c>
      <c r="AT28" s="576">
        <f>IF(AS28="","",num!$Q$10)</f>
        <v>45099</v>
      </c>
      <c r="AU28" s="570" t="str">
        <f>IF(dwam1!AC22&lt;&gt;0,dwam1!$AC$8,"")</f>
        <v>السبت</v>
      </c>
      <c r="AV28" s="576">
        <f>IF(AU28="","",num!$R$10)</f>
        <v>45101</v>
      </c>
      <c r="AW28" s="570" t="str">
        <f>IF(dwam1!AE22&lt;&gt;0,dwam1!$AE$8,"")</f>
        <v>الأحد</v>
      </c>
      <c r="AX28" s="576">
        <f>IF(AW28="","",num!$S$10)</f>
        <v>45102</v>
      </c>
      <c r="AY28" s="570" t="str">
        <f>IF(dwam1!AG22&lt;&gt;0,dwam1!$AG$8,"")</f>
        <v>الإثنين</v>
      </c>
      <c r="AZ28" s="575">
        <f>IF(AY28="","",num!$T$10)</f>
        <v>45103</v>
      </c>
      <c r="BA28" s="570" t="str">
        <f>IF(dwam1!AI22&lt;&gt;0,dwam1!$AI$8,"")</f>
        <v/>
      </c>
      <c r="BB28" s="576" t="str">
        <f>IF(BA28="","",num!$U$10)</f>
        <v/>
      </c>
      <c r="BC28" s="570" t="str">
        <f>IF(dwam1!AK22&lt;&gt;0,dwam1!$AK$8,"")</f>
        <v/>
      </c>
      <c r="BD28" s="576" t="str">
        <f>IF(BC28="","",num!$V$10)</f>
        <v/>
      </c>
      <c r="BE28" s="570" t="str">
        <f>IF(dwam1!AM22&lt;&gt;0,dwam1!$AM$8,"")</f>
        <v/>
      </c>
      <c r="BF28" s="576" t="str">
        <f>IF(BE28="","",num!$W$10)</f>
        <v/>
      </c>
      <c r="BG28" s="570" t="str">
        <f>IF(dwam1!AO22&lt;&gt;0,dwam1!$AO$8,"")</f>
        <v/>
      </c>
      <c r="BH28" s="576" t="str">
        <f>IF(BG28="","",num!$X$10)</f>
        <v/>
      </c>
    </row>
    <row r="29" spans="2:60" s="574" customFormat="1" ht="96.6" customHeight="1" x14ac:dyDescent="0.7">
      <c r="B29" s="566">
        <v>13</v>
      </c>
      <c r="C29" s="1101" t="str">
        <f>inf!B14</f>
        <v>أحلام عزات ابراهيم الحليقاوي</v>
      </c>
      <c r="D29" s="1101"/>
      <c r="E29" s="567">
        <f>inf!C14</f>
        <v>980600308</v>
      </c>
      <c r="F29" s="568">
        <f>dwam1!AQ23</f>
        <v>103</v>
      </c>
      <c r="G29" s="569">
        <f>num!AF23</f>
        <v>45085</v>
      </c>
      <c r="H29" s="569">
        <f>num!AJ23</f>
        <v>45101</v>
      </c>
      <c r="I29" s="570"/>
      <c r="J29" s="567" t="str">
        <f>Menu!$C$4</f>
        <v>الخليل</v>
      </c>
      <c r="K29" s="571"/>
      <c r="L29" s="747">
        <f>num!AD23</f>
        <v>14</v>
      </c>
      <c r="M29" s="748">
        <f>inf!S14</f>
        <v>14</v>
      </c>
      <c r="N29" s="749">
        <f t="shared" si="2"/>
        <v>196</v>
      </c>
      <c r="O29" s="750">
        <f>F29*Menu!$C$11</f>
        <v>1442</v>
      </c>
      <c r="P29" s="750">
        <f t="shared" si="3"/>
        <v>1638</v>
      </c>
      <c r="Q29" s="572" t="str">
        <f>inf!G14</f>
        <v>ضاحية الزيتون</v>
      </c>
      <c r="R29" s="573" t="str">
        <f>inf!F14</f>
        <v>خديجة عابدين الثانوية للبنات</v>
      </c>
      <c r="S29" s="712" t="str">
        <f t="shared" si="4"/>
        <v>ضاحية الزيتون</v>
      </c>
      <c r="T29" s="570" t="str">
        <f>inf!T14</f>
        <v>ضاحية الزيتون - باب الزاوية - مركز التصحيح - -</v>
      </c>
      <c r="U29" s="570" t="str">
        <f>IF(dwam1!C23&lt;&gt;0,dwam1!$C$8,"")</f>
        <v>الخميس</v>
      </c>
      <c r="V29" s="576">
        <f>IF(U29="","",num!$E$10)</f>
        <v>45085</v>
      </c>
      <c r="W29" s="570" t="str">
        <f>IF(dwam1!E23&lt;&gt;0,dwam1!$E$8,"")</f>
        <v>السبت</v>
      </c>
      <c r="X29" s="576">
        <f>IF(W29="","",num!$F$10)</f>
        <v>45087</v>
      </c>
      <c r="Y29" s="570" t="str">
        <f>IF(dwam1!G23&lt;&gt;0,dwam1!$G$8,"")</f>
        <v>الأحد</v>
      </c>
      <c r="Z29" s="576">
        <f>IF(Y29="","",num!$G$10)</f>
        <v>45088</v>
      </c>
      <c r="AA29" s="570" t="str">
        <f>IF(dwam1!I23&lt;&gt;0,dwam1!$I$8,"")</f>
        <v>الإثنين</v>
      </c>
      <c r="AB29" s="714">
        <f>IF(AA29="","",num!$H$10)</f>
        <v>45089</v>
      </c>
      <c r="AC29" s="570" t="str">
        <f>IF(dwam1!K23&lt;&gt;0,dwam1!$K$8,"")</f>
        <v>الثلاثاء</v>
      </c>
      <c r="AD29" s="576">
        <f>IF(AC29="","",num!$I$10)</f>
        <v>45090</v>
      </c>
      <c r="AE29" s="570" t="str">
        <f>IF(dwam1!M23&lt;&gt;0,dwam1!$M$8,"")</f>
        <v>الأربعاء</v>
      </c>
      <c r="AF29" s="576">
        <f>IF(AE29="","",num!$J$10)</f>
        <v>45091</v>
      </c>
      <c r="AG29" s="570" t="str">
        <f>IF(dwam1!O23&lt;&gt;0,dwam1!$O$8,"")</f>
        <v>الخميس</v>
      </c>
      <c r="AH29" s="576">
        <f>IF(AG29="","",num!$K$10)</f>
        <v>45092</v>
      </c>
      <c r="AI29" s="570" t="str">
        <f>IF(dwam1!Q23&lt;&gt;0,dwam1!$Q$8,"")</f>
        <v>السبت</v>
      </c>
      <c r="AJ29" s="576">
        <f>IF(AI29="","",num!$L$10)</f>
        <v>45094</v>
      </c>
      <c r="AK29" s="570" t="str">
        <f>IF(dwam1!S23&lt;&gt;0,dwam1!$S$8,"")</f>
        <v>الأحد</v>
      </c>
      <c r="AL29" s="576">
        <f>IF(AK29="","",num!$M$10)</f>
        <v>45095</v>
      </c>
      <c r="AM29" s="570" t="str">
        <f>IF(dwam1!U23&lt;&gt;0,dwam1!$U$8,"")</f>
        <v>الإثنين</v>
      </c>
      <c r="AN29" s="576">
        <f>IF(AM29="","",num!$N$10)</f>
        <v>45096</v>
      </c>
      <c r="AO29" s="570" t="str">
        <f>IF(dwam1!W23&lt;&gt;0,dwam1!$W$8,"")</f>
        <v>الثلاثاء</v>
      </c>
      <c r="AP29" s="576">
        <f>IF(AO29="","",num!$O$10)</f>
        <v>45097</v>
      </c>
      <c r="AQ29" s="570" t="str">
        <f>IF(dwam1!Y23&lt;&gt;0,dwam1!$Y$8,"")</f>
        <v>الأربعاء</v>
      </c>
      <c r="AR29" s="576">
        <f>IF(AQ29="","",num!$P$10)</f>
        <v>45098</v>
      </c>
      <c r="AS29" s="570" t="str">
        <f>IF(dwam1!AA23&lt;&gt;0,dwam1!$AA$8,"")</f>
        <v>الخميس</v>
      </c>
      <c r="AT29" s="576">
        <f>IF(AS29="","",num!$Q$10)</f>
        <v>45099</v>
      </c>
      <c r="AU29" s="570" t="str">
        <f>IF(dwam1!AC23&lt;&gt;0,dwam1!$AC$8,"")</f>
        <v>السبت</v>
      </c>
      <c r="AV29" s="576">
        <f>IF(AU29="","",num!$R$10)</f>
        <v>45101</v>
      </c>
      <c r="AW29" s="570" t="str">
        <f>IF(dwam1!AE23&lt;&gt;0,dwam1!$AE$8,"")</f>
        <v/>
      </c>
      <c r="AX29" s="576" t="str">
        <f>IF(AW29="","",num!$S$10)</f>
        <v/>
      </c>
      <c r="AY29" s="570" t="str">
        <f>IF(dwam1!AG23&lt;&gt;0,dwam1!$AG$8,"")</f>
        <v/>
      </c>
      <c r="AZ29" s="575" t="str">
        <f>IF(AY29="","",num!$T$10)</f>
        <v/>
      </c>
      <c r="BA29" s="570" t="str">
        <f>IF(dwam1!AI23&lt;&gt;0,dwam1!$AI$8,"")</f>
        <v/>
      </c>
      <c r="BB29" s="576" t="str">
        <f>IF(BA29="","",num!$U$10)</f>
        <v/>
      </c>
      <c r="BC29" s="570" t="str">
        <f>IF(dwam1!AK23&lt;&gt;0,dwam1!$AK$8,"")</f>
        <v/>
      </c>
      <c r="BD29" s="576" t="str">
        <f>IF(BC29="","",num!$V$10)</f>
        <v/>
      </c>
      <c r="BE29" s="570" t="str">
        <f>IF(dwam1!AM23&lt;&gt;0,dwam1!$AM$8,"")</f>
        <v/>
      </c>
      <c r="BF29" s="576" t="str">
        <f>IF(BE29="","",num!$W$10)</f>
        <v/>
      </c>
      <c r="BG29" s="570" t="str">
        <f>IF(dwam1!AO23&lt;&gt;0,dwam1!$AO$8,"")</f>
        <v/>
      </c>
      <c r="BH29" s="576" t="str">
        <f>IF(BG29="","",num!$X$10)</f>
        <v/>
      </c>
    </row>
    <row r="30" spans="2:60" s="574" customFormat="1" ht="96.6" customHeight="1" x14ac:dyDescent="0.7">
      <c r="B30" s="566">
        <v>14</v>
      </c>
      <c r="C30" s="1101" t="str">
        <f>inf!B15</f>
        <v>أنوار جهاد عز الدين عوده</v>
      </c>
      <c r="D30" s="1101"/>
      <c r="E30" s="567">
        <f>inf!C15</f>
        <v>900474123</v>
      </c>
      <c r="F30" s="568">
        <f>dwam1!AQ24</f>
        <v>112.5</v>
      </c>
      <c r="G30" s="569">
        <f>num!AF24</f>
        <v>45085</v>
      </c>
      <c r="H30" s="569">
        <f>num!AJ24</f>
        <v>45102</v>
      </c>
      <c r="I30" s="570"/>
      <c r="J30" s="567" t="str">
        <f>Menu!$C$4</f>
        <v>الخليل</v>
      </c>
      <c r="K30" s="571"/>
      <c r="L30" s="747">
        <f>num!AD24</f>
        <v>15</v>
      </c>
      <c r="M30" s="748">
        <f>inf!S15</f>
        <v>13</v>
      </c>
      <c r="N30" s="749">
        <f t="shared" si="2"/>
        <v>195</v>
      </c>
      <c r="O30" s="750">
        <f>F30*Menu!$C$11</f>
        <v>1575</v>
      </c>
      <c r="P30" s="750">
        <f t="shared" si="3"/>
        <v>1770</v>
      </c>
      <c r="Q30" s="572" t="str">
        <f>inf!G15</f>
        <v>جبل الرحمة</v>
      </c>
      <c r="R30" s="573" t="str">
        <f>inf!F15</f>
        <v>ياسر عمرو الثنوية للبنات</v>
      </c>
      <c r="S30" s="712" t="str">
        <f t="shared" si="4"/>
        <v>جبل الرحمة</v>
      </c>
      <c r="T30" s="570" t="str">
        <f>inf!T15</f>
        <v>جبل الرحمة - باب الزاوية - مركز التصحيح - -</v>
      </c>
      <c r="U30" s="570" t="str">
        <f>IF(dwam1!C24&lt;&gt;0,dwam1!$C$8,"")</f>
        <v>الخميس</v>
      </c>
      <c r="V30" s="576">
        <f>IF(U30="","",num!$E$10)</f>
        <v>45085</v>
      </c>
      <c r="W30" s="570" t="str">
        <f>IF(dwam1!E24&lt;&gt;0,dwam1!$E$8,"")</f>
        <v>السبت</v>
      </c>
      <c r="X30" s="576">
        <f>IF(W30="","",num!$F$10)</f>
        <v>45087</v>
      </c>
      <c r="Y30" s="570" t="str">
        <f>IF(dwam1!G24&lt;&gt;0,dwam1!$G$8,"")</f>
        <v>الأحد</v>
      </c>
      <c r="Z30" s="576">
        <f>IF(Y30="","",num!$G$10)</f>
        <v>45088</v>
      </c>
      <c r="AA30" s="570" t="str">
        <f>IF(dwam1!I24&lt;&gt;0,dwam1!$I$8,"")</f>
        <v>الإثنين</v>
      </c>
      <c r="AB30" s="714">
        <f>IF(AA30="","",num!$H$10)</f>
        <v>45089</v>
      </c>
      <c r="AC30" s="570" t="str">
        <f>IF(dwam1!K24&lt;&gt;0,dwam1!$K$8,"")</f>
        <v>الثلاثاء</v>
      </c>
      <c r="AD30" s="576">
        <f>IF(AC30="","",num!$I$10)</f>
        <v>45090</v>
      </c>
      <c r="AE30" s="570" t="str">
        <f>IF(dwam1!M24&lt;&gt;0,dwam1!$M$8,"")</f>
        <v>الأربعاء</v>
      </c>
      <c r="AF30" s="576">
        <f>IF(AE30="","",num!$J$10)</f>
        <v>45091</v>
      </c>
      <c r="AG30" s="570" t="str">
        <f>IF(dwam1!O24&lt;&gt;0,dwam1!$O$8,"")</f>
        <v>الخميس</v>
      </c>
      <c r="AH30" s="576">
        <f>IF(AG30="","",num!$K$10)</f>
        <v>45092</v>
      </c>
      <c r="AI30" s="570" t="str">
        <f>IF(dwam1!Q24&lt;&gt;0,dwam1!$Q$8,"")</f>
        <v>السبت</v>
      </c>
      <c r="AJ30" s="576">
        <f>IF(AI30="","",num!$L$10)</f>
        <v>45094</v>
      </c>
      <c r="AK30" s="570" t="str">
        <f>IF(dwam1!S24&lt;&gt;0,dwam1!$S$8,"")</f>
        <v>الأحد</v>
      </c>
      <c r="AL30" s="576">
        <f>IF(AK30="","",num!$M$10)</f>
        <v>45095</v>
      </c>
      <c r="AM30" s="570" t="str">
        <f>IF(dwam1!U24&lt;&gt;0,dwam1!$U$8,"")</f>
        <v>الإثنين</v>
      </c>
      <c r="AN30" s="576">
        <f>IF(AM30="","",num!$N$10)</f>
        <v>45096</v>
      </c>
      <c r="AO30" s="570" t="str">
        <f>IF(dwam1!W24&lt;&gt;0,dwam1!$W$8,"")</f>
        <v>الثلاثاء</v>
      </c>
      <c r="AP30" s="576">
        <f>IF(AO30="","",num!$O$10)</f>
        <v>45097</v>
      </c>
      <c r="AQ30" s="570" t="str">
        <f>IF(dwam1!Y24&lt;&gt;0,dwam1!$Y$8,"")</f>
        <v>الأربعاء</v>
      </c>
      <c r="AR30" s="576">
        <f>IF(AQ30="","",num!$P$10)</f>
        <v>45098</v>
      </c>
      <c r="AS30" s="570" t="str">
        <f>IF(dwam1!AA24&lt;&gt;0,dwam1!$AA$8,"")</f>
        <v>الخميس</v>
      </c>
      <c r="AT30" s="576">
        <f>IF(AS30="","",num!$Q$10)</f>
        <v>45099</v>
      </c>
      <c r="AU30" s="570" t="str">
        <f>IF(dwam1!AC24&lt;&gt;0,dwam1!$AC$8,"")</f>
        <v>السبت</v>
      </c>
      <c r="AV30" s="576">
        <f>IF(AU30="","",num!$R$10)</f>
        <v>45101</v>
      </c>
      <c r="AW30" s="570" t="str">
        <f>IF(dwam1!AE24&lt;&gt;0,dwam1!$AE$8,"")</f>
        <v>الأحد</v>
      </c>
      <c r="AX30" s="576">
        <f>IF(AW30="","",num!$S$10)</f>
        <v>45102</v>
      </c>
      <c r="AY30" s="570" t="str">
        <f>IF(dwam1!AG24&lt;&gt;0,dwam1!$AG$8,"")</f>
        <v/>
      </c>
      <c r="AZ30" s="575" t="str">
        <f>IF(AY30="","",num!$T$10)</f>
        <v/>
      </c>
      <c r="BA30" s="570" t="str">
        <f>IF(dwam1!AI24&lt;&gt;0,dwam1!$AI$8,"")</f>
        <v/>
      </c>
      <c r="BB30" s="576" t="str">
        <f>IF(BA30="","",num!$U$10)</f>
        <v/>
      </c>
      <c r="BC30" s="570" t="str">
        <f>IF(dwam1!AK24&lt;&gt;0,dwam1!$AK$8,"")</f>
        <v/>
      </c>
      <c r="BD30" s="576" t="str">
        <f>IF(BC30="","",num!$V$10)</f>
        <v/>
      </c>
      <c r="BE30" s="570" t="str">
        <f>IF(dwam1!AM24&lt;&gt;0,dwam1!$AM$8,"")</f>
        <v/>
      </c>
      <c r="BF30" s="576" t="str">
        <f>IF(BE30="","",num!$W$10)</f>
        <v/>
      </c>
      <c r="BG30" s="570" t="str">
        <f>IF(dwam1!AO24&lt;&gt;0,dwam1!$AO$8,"")</f>
        <v/>
      </c>
      <c r="BH30" s="576" t="str">
        <f>IF(BG30="","",num!$X$10)</f>
        <v/>
      </c>
    </row>
    <row r="31" spans="2:60" s="574" customFormat="1" ht="96.6" customHeight="1" x14ac:dyDescent="0.7">
      <c r="B31" s="566">
        <v>15</v>
      </c>
      <c r="C31" s="1101" t="str">
        <f>inf!B16</f>
        <v>بلال طعمه ذيب طرايره</v>
      </c>
      <c r="D31" s="1101"/>
      <c r="E31" s="567">
        <f>inf!C16</f>
        <v>850578238</v>
      </c>
      <c r="F31" s="568">
        <f>dwam1!AQ25</f>
        <v>82.5</v>
      </c>
      <c r="G31" s="569">
        <f>num!AF25</f>
        <v>45087</v>
      </c>
      <c r="H31" s="569">
        <f>num!AJ25</f>
        <v>45099</v>
      </c>
      <c r="I31" s="570"/>
      <c r="J31" s="567" t="str">
        <f>Menu!$C$4</f>
        <v>الخليل</v>
      </c>
      <c r="K31" s="571"/>
      <c r="L31" s="747">
        <f>num!AD25</f>
        <v>11</v>
      </c>
      <c r="M31" s="748">
        <f>inf!S16</f>
        <v>19</v>
      </c>
      <c r="N31" s="749">
        <f t="shared" si="2"/>
        <v>209</v>
      </c>
      <c r="O31" s="750">
        <f>F31*Menu!$C$11</f>
        <v>1155</v>
      </c>
      <c r="P31" s="750">
        <f t="shared" si="3"/>
        <v>1364</v>
      </c>
      <c r="Q31" s="572" t="str">
        <f>inf!G16</f>
        <v>بني نعيم</v>
      </c>
      <c r="R31" s="573" t="str">
        <f>inf!F16</f>
        <v>طارق بن زياد</v>
      </c>
      <c r="S31" s="712" t="str">
        <f t="shared" si="4"/>
        <v>بني نعيم</v>
      </c>
      <c r="T31" s="570" t="str">
        <f>inf!T16</f>
        <v>بني نعيم - بني نعيم - مركز التصحيح - -</v>
      </c>
      <c r="U31" s="570" t="str">
        <f>IF(dwam1!C25&lt;&gt;0,dwam1!$C$8,"")</f>
        <v/>
      </c>
      <c r="V31" s="576" t="str">
        <f>IF(U31="","",num!$E$10)</f>
        <v/>
      </c>
      <c r="W31" s="570" t="str">
        <f>IF(dwam1!E25&lt;&gt;0,dwam1!$E$8,"")</f>
        <v>السبت</v>
      </c>
      <c r="X31" s="576">
        <f>IF(W31="","",num!$F$10)</f>
        <v>45087</v>
      </c>
      <c r="Y31" s="570" t="str">
        <f>IF(dwam1!G25&lt;&gt;0,dwam1!$G$8,"")</f>
        <v>الأحد</v>
      </c>
      <c r="Z31" s="576">
        <f>IF(Y31="","",num!$G$10)</f>
        <v>45088</v>
      </c>
      <c r="AA31" s="570" t="str">
        <f>IF(dwam1!I25&lt;&gt;0,dwam1!$I$8,"")</f>
        <v>الإثنين</v>
      </c>
      <c r="AB31" s="714">
        <f>IF(AA31="","",num!$H$10)</f>
        <v>45089</v>
      </c>
      <c r="AC31" s="570" t="str">
        <f>IF(dwam1!K25&lt;&gt;0,dwam1!$K$8,"")</f>
        <v>الثلاثاء</v>
      </c>
      <c r="AD31" s="576">
        <f>IF(AC31="","",num!$I$10)</f>
        <v>45090</v>
      </c>
      <c r="AE31" s="570" t="str">
        <f>IF(dwam1!M25&lt;&gt;0,dwam1!$M$8,"")</f>
        <v>الأربعاء</v>
      </c>
      <c r="AF31" s="576">
        <f>IF(AE31="","",num!$J$10)</f>
        <v>45091</v>
      </c>
      <c r="AG31" s="570" t="str">
        <f>IF(dwam1!O25&lt;&gt;0,dwam1!$O$8,"")</f>
        <v>الخميس</v>
      </c>
      <c r="AH31" s="576">
        <f>IF(AG31="","",num!$K$10)</f>
        <v>45092</v>
      </c>
      <c r="AI31" s="570" t="str">
        <f>IF(dwam1!Q25&lt;&gt;0,dwam1!$Q$8,"")</f>
        <v>السبت</v>
      </c>
      <c r="AJ31" s="576">
        <f>IF(AI31="","",num!$L$10)</f>
        <v>45094</v>
      </c>
      <c r="AK31" s="570" t="str">
        <f>IF(dwam1!S25&lt;&gt;0,dwam1!$S$8,"")</f>
        <v>الأحد</v>
      </c>
      <c r="AL31" s="576">
        <f>IF(AK31="","",num!$M$10)</f>
        <v>45095</v>
      </c>
      <c r="AM31" s="570" t="str">
        <f>IF(dwam1!U25&lt;&gt;0,dwam1!$U$8,"")</f>
        <v>الإثنين</v>
      </c>
      <c r="AN31" s="576">
        <f>IF(AM31="","",num!$N$10)</f>
        <v>45096</v>
      </c>
      <c r="AO31" s="570" t="str">
        <f>IF(dwam1!W25&lt;&gt;0,dwam1!$W$8,"")</f>
        <v/>
      </c>
      <c r="AP31" s="576" t="str">
        <f>IF(AO31="","",num!$O$10)</f>
        <v/>
      </c>
      <c r="AQ31" s="570" t="str">
        <f>IF(dwam1!Y25&lt;&gt;0,dwam1!$Y$8,"")</f>
        <v>الأربعاء</v>
      </c>
      <c r="AR31" s="576">
        <f>IF(AQ31="","",num!$P$10)</f>
        <v>45098</v>
      </c>
      <c r="AS31" s="570" t="str">
        <f>IF(dwam1!AA25&lt;&gt;0,dwam1!$AA$8,"")</f>
        <v>الخميس</v>
      </c>
      <c r="AT31" s="576">
        <f>IF(AS31="","",num!$Q$10)</f>
        <v>45099</v>
      </c>
      <c r="AU31" s="570" t="str">
        <f>IF(dwam1!AC25&lt;&gt;0,dwam1!$AC$8,"")</f>
        <v/>
      </c>
      <c r="AV31" s="576" t="str">
        <f>IF(AU31="","",num!$R$10)</f>
        <v/>
      </c>
      <c r="AW31" s="570" t="str">
        <f>IF(dwam1!AE25&lt;&gt;0,dwam1!$AE$8,"")</f>
        <v/>
      </c>
      <c r="AX31" s="576" t="str">
        <f>IF(AW31="","",num!$S$10)</f>
        <v/>
      </c>
      <c r="AY31" s="570" t="str">
        <f>IF(dwam1!AG25&lt;&gt;0,dwam1!$AG$8,"")</f>
        <v/>
      </c>
      <c r="AZ31" s="575" t="str">
        <f>IF(AY31="","",num!$T$10)</f>
        <v/>
      </c>
      <c r="BA31" s="570" t="str">
        <f>IF(dwam1!AI25&lt;&gt;0,dwam1!$AI$8,"")</f>
        <v/>
      </c>
      <c r="BB31" s="576" t="str">
        <f>IF(BA31="","",num!$U$10)</f>
        <v/>
      </c>
      <c r="BC31" s="570" t="str">
        <f>IF(dwam1!AK25&lt;&gt;0,dwam1!$AK$8,"")</f>
        <v/>
      </c>
      <c r="BD31" s="576" t="str">
        <f>IF(BC31="","",num!$V$10)</f>
        <v/>
      </c>
      <c r="BE31" s="570" t="str">
        <f>IF(dwam1!AM25&lt;&gt;0,dwam1!$AM$8,"")</f>
        <v/>
      </c>
      <c r="BF31" s="576" t="str">
        <f>IF(BE31="","",num!$W$10)</f>
        <v/>
      </c>
      <c r="BG31" s="570" t="str">
        <f>IF(dwam1!AO25&lt;&gt;0,dwam1!$AO$8,"")</f>
        <v/>
      </c>
      <c r="BH31" s="576" t="str">
        <f>IF(BG31="","",num!$X$10)</f>
        <v/>
      </c>
    </row>
    <row r="32" spans="2:60" s="574" customFormat="1" ht="96.6" customHeight="1" x14ac:dyDescent="0.7">
      <c r="B32" s="566">
        <v>16</v>
      </c>
      <c r="C32" s="1101" t="str">
        <f>inf!B17</f>
        <v>بيان يوسف مطاوع ترتوري</v>
      </c>
      <c r="D32" s="1101"/>
      <c r="E32" s="567">
        <f>inf!C17</f>
        <v>854260940</v>
      </c>
      <c r="F32" s="568">
        <f>dwam1!AQ26</f>
        <v>72.5</v>
      </c>
      <c r="G32" s="569">
        <f>num!AF26</f>
        <v>45087</v>
      </c>
      <c r="H32" s="569">
        <f>num!AJ26</f>
        <v>45101</v>
      </c>
      <c r="I32" s="570"/>
      <c r="J32" s="567" t="str">
        <f>Menu!$C$4</f>
        <v>الخليل</v>
      </c>
      <c r="K32" s="571"/>
      <c r="L32" s="747">
        <f>num!AD26</f>
        <v>11</v>
      </c>
      <c r="M32" s="748">
        <f>inf!S17</f>
        <v>20</v>
      </c>
      <c r="N32" s="749">
        <f t="shared" si="2"/>
        <v>220</v>
      </c>
      <c r="O32" s="750">
        <f>F32*Menu!$C$11</f>
        <v>1015</v>
      </c>
      <c r="P32" s="750">
        <f t="shared" si="3"/>
        <v>1235</v>
      </c>
      <c r="Q32" s="572" t="str">
        <f>inf!G17</f>
        <v>الفوار</v>
      </c>
      <c r="R32" s="573" t="str">
        <f>inf!F17</f>
        <v>الشهيد عبد العزيز الثانوية للبنات</v>
      </c>
      <c r="S32" s="712" t="str">
        <f t="shared" si="4"/>
        <v>الفوار</v>
      </c>
      <c r="T32" s="570" t="str">
        <f>inf!T17</f>
        <v>الفوار - باب الزاوية - مركز التصحيح - -</v>
      </c>
      <c r="U32" s="570" t="str">
        <f>IF(dwam1!C26&lt;&gt;0,dwam1!$C$8,"")</f>
        <v/>
      </c>
      <c r="V32" s="576" t="str">
        <f>IF(U32="","",num!$E$10)</f>
        <v/>
      </c>
      <c r="W32" s="570" t="str">
        <f>IF(dwam1!E26&lt;&gt;0,dwam1!$E$8,"")</f>
        <v>السبت</v>
      </c>
      <c r="X32" s="576">
        <f>IF(W32="","",num!$F$10)</f>
        <v>45087</v>
      </c>
      <c r="Y32" s="570" t="str">
        <f>IF(dwam1!G26&lt;&gt;0,dwam1!$G$8,"")</f>
        <v>الأحد</v>
      </c>
      <c r="Z32" s="576">
        <f>IF(Y32="","",num!$G$10)</f>
        <v>45088</v>
      </c>
      <c r="AA32" s="570" t="str">
        <f>IF(dwam1!I26&lt;&gt;0,dwam1!$I$8,"")</f>
        <v>الإثنين</v>
      </c>
      <c r="AB32" s="714">
        <f>IF(AA32="","",num!$H$10)</f>
        <v>45089</v>
      </c>
      <c r="AC32" s="570" t="str">
        <f>IF(dwam1!K26&lt;&gt;0,dwam1!$K$8,"")</f>
        <v/>
      </c>
      <c r="AD32" s="576" t="str">
        <f>IF(AC32="","",num!$I$10)</f>
        <v/>
      </c>
      <c r="AE32" s="570" t="str">
        <f>IF(dwam1!M26&lt;&gt;0,dwam1!$M$8,"")</f>
        <v>الأربعاء</v>
      </c>
      <c r="AF32" s="576">
        <f>IF(AE32="","",num!$J$10)</f>
        <v>45091</v>
      </c>
      <c r="AG32" s="570" t="str">
        <f>IF(dwam1!O26&lt;&gt;0,dwam1!$O$8,"")</f>
        <v>الخميس</v>
      </c>
      <c r="AH32" s="576">
        <f>IF(AG32="","",num!$K$10)</f>
        <v>45092</v>
      </c>
      <c r="AI32" s="570" t="str">
        <f>IF(dwam1!Q26&lt;&gt;0,dwam1!$Q$8,"")</f>
        <v>السبت</v>
      </c>
      <c r="AJ32" s="576">
        <f>IF(AI32="","",num!$L$10)</f>
        <v>45094</v>
      </c>
      <c r="AK32" s="570" t="str">
        <f>IF(dwam1!S26&lt;&gt;0,dwam1!$S$8,"")</f>
        <v>الأحد</v>
      </c>
      <c r="AL32" s="576">
        <f>IF(AK32="","",num!$M$10)</f>
        <v>45095</v>
      </c>
      <c r="AM32" s="570" t="str">
        <f>IF(dwam1!U26&lt;&gt;0,dwam1!$U$8,"")</f>
        <v/>
      </c>
      <c r="AN32" s="576" t="str">
        <f>IF(AM32="","",num!$N$10)</f>
        <v/>
      </c>
      <c r="AO32" s="570" t="str">
        <f>IF(dwam1!W26&lt;&gt;0,dwam1!$W$8,"")</f>
        <v>الثلاثاء</v>
      </c>
      <c r="AP32" s="576">
        <f>IF(AO32="","",num!$O$10)</f>
        <v>45097</v>
      </c>
      <c r="AQ32" s="570" t="str">
        <f>IF(dwam1!Y26&lt;&gt;0,dwam1!$Y$8,"")</f>
        <v>الأربعاء</v>
      </c>
      <c r="AR32" s="576">
        <f>IF(AQ32="","",num!$P$10)</f>
        <v>45098</v>
      </c>
      <c r="AS32" s="570" t="str">
        <f>IF(dwam1!AA26&lt;&gt;0,dwam1!$AA$8,"")</f>
        <v>الخميس</v>
      </c>
      <c r="AT32" s="576">
        <f>IF(AS32="","",num!$Q$10)</f>
        <v>45099</v>
      </c>
      <c r="AU32" s="570" t="str">
        <f>IF(dwam1!AC26&lt;&gt;0,dwam1!$AC$8,"")</f>
        <v>السبت</v>
      </c>
      <c r="AV32" s="576">
        <f>IF(AU32="","",num!$R$10)</f>
        <v>45101</v>
      </c>
      <c r="AW32" s="570" t="str">
        <f>IF(dwam1!AE26&lt;&gt;0,dwam1!$AE$8,"")</f>
        <v/>
      </c>
      <c r="AX32" s="576" t="str">
        <f>IF(AW32="","",num!$S$10)</f>
        <v/>
      </c>
      <c r="AY32" s="570" t="str">
        <f>IF(dwam1!AG26&lt;&gt;0,dwam1!$AG$8,"")</f>
        <v/>
      </c>
      <c r="AZ32" s="575" t="str">
        <f>IF(AY32="","",num!$T$10)</f>
        <v/>
      </c>
      <c r="BA32" s="570" t="str">
        <f>IF(dwam1!AI26&lt;&gt;0,dwam1!$AI$8,"")</f>
        <v/>
      </c>
      <c r="BB32" s="576" t="str">
        <f>IF(BA32="","",num!$U$10)</f>
        <v/>
      </c>
      <c r="BC32" s="570" t="str">
        <f>IF(dwam1!AK26&lt;&gt;0,dwam1!$AK$8,"")</f>
        <v/>
      </c>
      <c r="BD32" s="576" t="str">
        <f>IF(BC32="","",num!$V$10)</f>
        <v/>
      </c>
      <c r="BE32" s="570" t="str">
        <f>IF(dwam1!AM26&lt;&gt;0,dwam1!$AM$8,"")</f>
        <v/>
      </c>
      <c r="BF32" s="576" t="str">
        <f>IF(BE32="","",num!$W$10)</f>
        <v/>
      </c>
      <c r="BG32" s="570" t="str">
        <f>IF(dwam1!AO26&lt;&gt;0,dwam1!$AO$8,"")</f>
        <v/>
      </c>
      <c r="BH32" s="576" t="str">
        <f>IF(BG32="","",num!$X$10)</f>
        <v/>
      </c>
    </row>
    <row r="33" spans="2:60" s="574" customFormat="1" ht="96.6" customHeight="1" x14ac:dyDescent="0.7">
      <c r="B33" s="566">
        <v>17</v>
      </c>
      <c r="C33" s="1101" t="str">
        <f>inf!B18</f>
        <v>ثروت حاتم أحمد بدر</v>
      </c>
      <c r="D33" s="1101"/>
      <c r="E33" s="567" t="str">
        <f>inf!C18</f>
        <v>852020734</v>
      </c>
      <c r="F33" s="568">
        <f>dwam1!AQ27</f>
        <v>120</v>
      </c>
      <c r="G33" s="569">
        <f>num!AF27</f>
        <v>45085</v>
      </c>
      <c r="H33" s="569">
        <f>num!AJ27</f>
        <v>45103</v>
      </c>
      <c r="I33" s="570"/>
      <c r="J33" s="567" t="str">
        <f>Menu!$C$4</f>
        <v>الخليل</v>
      </c>
      <c r="K33" s="571"/>
      <c r="L33" s="747">
        <f>num!AD27</f>
        <v>16</v>
      </c>
      <c r="M33" s="748">
        <f>inf!S18</f>
        <v>12</v>
      </c>
      <c r="N33" s="749">
        <f t="shared" si="2"/>
        <v>192</v>
      </c>
      <c r="O33" s="750">
        <f>F33*Menu!$C$11</f>
        <v>1680</v>
      </c>
      <c r="P33" s="750">
        <f t="shared" si="3"/>
        <v>1872</v>
      </c>
      <c r="Q33" s="572" t="str">
        <f>inf!G18</f>
        <v>قرن الثور</v>
      </c>
      <c r="R33" s="573" t="str">
        <f>inf!F18</f>
        <v>سارة الثانوية للبنات</v>
      </c>
      <c r="S33" s="712" t="str">
        <f t="shared" si="4"/>
        <v>قرن الثور</v>
      </c>
      <c r="T33" s="570" t="str">
        <f>inf!T18</f>
        <v>قرن الثور - باب الزاوية - مركز التصحيح - -</v>
      </c>
      <c r="U33" s="570" t="str">
        <f>IF(dwam1!C27&lt;&gt;0,dwam1!$C$8,"")</f>
        <v>الخميس</v>
      </c>
      <c r="V33" s="576">
        <f>IF(U33="","",num!$E$10)</f>
        <v>45085</v>
      </c>
      <c r="W33" s="570" t="str">
        <f>IF(dwam1!E27&lt;&gt;0,dwam1!$E$8,"")</f>
        <v>السبت</v>
      </c>
      <c r="X33" s="576">
        <f>IF(W33="","",num!$F$10)</f>
        <v>45087</v>
      </c>
      <c r="Y33" s="570" t="str">
        <f>IF(dwam1!G27&lt;&gt;0,dwam1!$G$8,"")</f>
        <v>الأحد</v>
      </c>
      <c r="Z33" s="576">
        <f>IF(Y33="","",num!$G$10)</f>
        <v>45088</v>
      </c>
      <c r="AA33" s="570" t="str">
        <f>IF(dwam1!I27&lt;&gt;0,dwam1!$I$8,"")</f>
        <v>الإثنين</v>
      </c>
      <c r="AB33" s="714">
        <f>IF(AA33="","",num!$H$10)</f>
        <v>45089</v>
      </c>
      <c r="AC33" s="570" t="str">
        <f>IF(dwam1!K27&lt;&gt;0,dwam1!$K$8,"")</f>
        <v>الثلاثاء</v>
      </c>
      <c r="AD33" s="576">
        <f>IF(AC33="","",num!$I$10)</f>
        <v>45090</v>
      </c>
      <c r="AE33" s="570" t="str">
        <f>IF(dwam1!M27&lt;&gt;0,dwam1!$M$8,"")</f>
        <v>الأربعاء</v>
      </c>
      <c r="AF33" s="576">
        <f>IF(AE33="","",num!$J$10)</f>
        <v>45091</v>
      </c>
      <c r="AG33" s="570" t="str">
        <f>IF(dwam1!O27&lt;&gt;0,dwam1!$O$8,"")</f>
        <v>الخميس</v>
      </c>
      <c r="AH33" s="576">
        <f>IF(AG33="","",num!$K$10)</f>
        <v>45092</v>
      </c>
      <c r="AI33" s="570" t="str">
        <f>IF(dwam1!Q27&lt;&gt;0,dwam1!$Q$8,"")</f>
        <v>السبت</v>
      </c>
      <c r="AJ33" s="576">
        <f>IF(AI33="","",num!$L$10)</f>
        <v>45094</v>
      </c>
      <c r="AK33" s="570" t="str">
        <f>IF(dwam1!S27&lt;&gt;0,dwam1!$S$8,"")</f>
        <v>الأحد</v>
      </c>
      <c r="AL33" s="576">
        <f>IF(AK33="","",num!$M$10)</f>
        <v>45095</v>
      </c>
      <c r="AM33" s="570" t="str">
        <f>IF(dwam1!U27&lt;&gt;0,dwam1!$U$8,"")</f>
        <v>الإثنين</v>
      </c>
      <c r="AN33" s="576">
        <f>IF(AM33="","",num!$N$10)</f>
        <v>45096</v>
      </c>
      <c r="AO33" s="570" t="str">
        <f>IF(dwam1!W27&lt;&gt;0,dwam1!$W$8,"")</f>
        <v>الثلاثاء</v>
      </c>
      <c r="AP33" s="576">
        <f>IF(AO33="","",num!$O$10)</f>
        <v>45097</v>
      </c>
      <c r="AQ33" s="570" t="str">
        <f>IF(dwam1!Y27&lt;&gt;0,dwam1!$Y$8,"")</f>
        <v>الأربعاء</v>
      </c>
      <c r="AR33" s="576">
        <f>IF(AQ33="","",num!$P$10)</f>
        <v>45098</v>
      </c>
      <c r="AS33" s="570" t="str">
        <f>IF(dwam1!AA27&lt;&gt;0,dwam1!$AA$8,"")</f>
        <v>الخميس</v>
      </c>
      <c r="AT33" s="576">
        <f>IF(AS33="","",num!$Q$10)</f>
        <v>45099</v>
      </c>
      <c r="AU33" s="570" t="str">
        <f>IF(dwam1!AC27&lt;&gt;0,dwam1!$AC$8,"")</f>
        <v>السبت</v>
      </c>
      <c r="AV33" s="576">
        <f>IF(AU33="","",num!$R$10)</f>
        <v>45101</v>
      </c>
      <c r="AW33" s="570" t="str">
        <f>IF(dwam1!AE27&lt;&gt;0,dwam1!$AE$8,"")</f>
        <v>الأحد</v>
      </c>
      <c r="AX33" s="576">
        <f>IF(AW33="","",num!$S$10)</f>
        <v>45102</v>
      </c>
      <c r="AY33" s="570" t="str">
        <f>IF(dwam1!AG27&lt;&gt;0,dwam1!$AG$8,"")</f>
        <v>الإثنين</v>
      </c>
      <c r="AZ33" s="575">
        <f>IF(AY33="","",num!$T$10)</f>
        <v>45103</v>
      </c>
      <c r="BA33" s="570" t="str">
        <f>IF(dwam1!AI27&lt;&gt;0,dwam1!$AI$8,"")</f>
        <v/>
      </c>
      <c r="BB33" s="576" t="str">
        <f>IF(BA33="","",num!$U$10)</f>
        <v/>
      </c>
      <c r="BC33" s="570" t="str">
        <f>IF(dwam1!AK27&lt;&gt;0,dwam1!$AK$8,"")</f>
        <v/>
      </c>
      <c r="BD33" s="576" t="str">
        <f>IF(BC33="","",num!$V$10)</f>
        <v/>
      </c>
      <c r="BE33" s="570" t="str">
        <f>IF(dwam1!AM27&lt;&gt;0,dwam1!$AM$8,"")</f>
        <v/>
      </c>
      <c r="BF33" s="576" t="str">
        <f>IF(BE33="","",num!$W$10)</f>
        <v/>
      </c>
      <c r="BG33" s="570" t="str">
        <f>IF(dwam1!AO27&lt;&gt;0,dwam1!$AO$8,"")</f>
        <v/>
      </c>
      <c r="BH33" s="576" t="str">
        <f>IF(BG33="","",num!$X$10)</f>
        <v/>
      </c>
    </row>
    <row r="34" spans="2:60" s="574" customFormat="1" ht="96.6" customHeight="1" x14ac:dyDescent="0.7">
      <c r="B34" s="566">
        <v>18</v>
      </c>
      <c r="C34" s="1101" t="str">
        <f>inf!B19</f>
        <v>جمال نعيم احمد ابو فارة</v>
      </c>
      <c r="D34" s="1101"/>
      <c r="E34" s="567">
        <f>inf!C19</f>
        <v>990400194</v>
      </c>
      <c r="F34" s="568">
        <f>dwam1!AQ28</f>
        <v>120</v>
      </c>
      <c r="G34" s="569">
        <f>num!AF28</f>
        <v>45085</v>
      </c>
      <c r="H34" s="569">
        <f>num!AJ28</f>
        <v>45103</v>
      </c>
      <c r="I34" s="570"/>
      <c r="J34" s="567" t="str">
        <f>Menu!$C$4</f>
        <v>الخليل</v>
      </c>
      <c r="K34" s="571"/>
      <c r="L34" s="747">
        <f>num!AD28</f>
        <v>16</v>
      </c>
      <c r="M34" s="748">
        <f>inf!S19</f>
        <v>23</v>
      </c>
      <c r="N34" s="749">
        <f t="shared" si="2"/>
        <v>368</v>
      </c>
      <c r="O34" s="750">
        <f>F34*Menu!$C$11</f>
        <v>1680</v>
      </c>
      <c r="P34" s="750">
        <f t="shared" si="3"/>
        <v>2048</v>
      </c>
      <c r="Q34" s="572" t="str">
        <f>inf!G19</f>
        <v>صوريف</v>
      </c>
      <c r="R34" s="573" t="str">
        <f>inf!F19</f>
        <v>مصباح أبو حنك ث</v>
      </c>
      <c r="S34" s="712" t="str">
        <f t="shared" si="4"/>
        <v>صوريف</v>
      </c>
      <c r="T34" s="570" t="str">
        <f>inf!T19</f>
        <v>صوريف - مركز التصحيح - باب الزاوية - -</v>
      </c>
      <c r="U34" s="570" t="str">
        <f>IF(dwam1!C28&lt;&gt;0,dwam1!$C$8,"")</f>
        <v>الخميس</v>
      </c>
      <c r="V34" s="576">
        <f>IF(U34="","",num!$E$10)</f>
        <v>45085</v>
      </c>
      <c r="W34" s="570" t="str">
        <f>IF(dwam1!E28&lt;&gt;0,dwam1!$E$8,"")</f>
        <v>السبت</v>
      </c>
      <c r="X34" s="576">
        <f>IF(W34="","",num!$F$10)</f>
        <v>45087</v>
      </c>
      <c r="Y34" s="570" t="str">
        <f>IF(dwam1!G28&lt;&gt;0,dwam1!$G$8,"")</f>
        <v>الأحد</v>
      </c>
      <c r="Z34" s="576">
        <f>IF(Y34="","",num!$G$10)</f>
        <v>45088</v>
      </c>
      <c r="AA34" s="570" t="str">
        <f>IF(dwam1!I28&lt;&gt;0,dwam1!$I$8,"")</f>
        <v>الإثنين</v>
      </c>
      <c r="AB34" s="714">
        <f>IF(AA34="","",num!$H$10)</f>
        <v>45089</v>
      </c>
      <c r="AC34" s="570" t="str">
        <f>IF(dwam1!K28&lt;&gt;0,dwam1!$K$8,"")</f>
        <v>الثلاثاء</v>
      </c>
      <c r="AD34" s="576">
        <f>IF(AC34="","",num!$I$10)</f>
        <v>45090</v>
      </c>
      <c r="AE34" s="570" t="str">
        <f>IF(dwam1!M28&lt;&gt;0,dwam1!$M$8,"")</f>
        <v>الأربعاء</v>
      </c>
      <c r="AF34" s="576">
        <f>IF(AE34="","",num!$J$10)</f>
        <v>45091</v>
      </c>
      <c r="AG34" s="570" t="str">
        <f>IF(dwam1!O28&lt;&gt;0,dwam1!$O$8,"")</f>
        <v>الخميس</v>
      </c>
      <c r="AH34" s="576">
        <f>IF(AG34="","",num!$K$10)</f>
        <v>45092</v>
      </c>
      <c r="AI34" s="570" t="str">
        <f>IF(dwam1!Q28&lt;&gt;0,dwam1!$Q$8,"")</f>
        <v>السبت</v>
      </c>
      <c r="AJ34" s="576">
        <f>IF(AI34="","",num!$L$10)</f>
        <v>45094</v>
      </c>
      <c r="AK34" s="570" t="str">
        <f>IF(dwam1!S28&lt;&gt;0,dwam1!$S$8,"")</f>
        <v>الأحد</v>
      </c>
      <c r="AL34" s="576">
        <f>IF(AK34="","",num!$M$10)</f>
        <v>45095</v>
      </c>
      <c r="AM34" s="570" t="str">
        <f>IF(dwam1!U28&lt;&gt;0,dwam1!$U$8,"")</f>
        <v>الإثنين</v>
      </c>
      <c r="AN34" s="576">
        <f>IF(AM34="","",num!$N$10)</f>
        <v>45096</v>
      </c>
      <c r="AO34" s="570" t="str">
        <f>IF(dwam1!W28&lt;&gt;0,dwam1!$W$8,"")</f>
        <v>الثلاثاء</v>
      </c>
      <c r="AP34" s="576">
        <f>IF(AO34="","",num!$O$10)</f>
        <v>45097</v>
      </c>
      <c r="AQ34" s="570" t="str">
        <f>IF(dwam1!Y28&lt;&gt;0,dwam1!$Y$8,"")</f>
        <v>الأربعاء</v>
      </c>
      <c r="AR34" s="576">
        <f>IF(AQ34="","",num!$P$10)</f>
        <v>45098</v>
      </c>
      <c r="AS34" s="570" t="str">
        <f>IF(dwam1!AA28&lt;&gt;0,dwam1!$AA$8,"")</f>
        <v>الخميس</v>
      </c>
      <c r="AT34" s="576">
        <f>IF(AS34="","",num!$Q$10)</f>
        <v>45099</v>
      </c>
      <c r="AU34" s="570" t="str">
        <f>IF(dwam1!AC28&lt;&gt;0,dwam1!$AC$8,"")</f>
        <v>السبت</v>
      </c>
      <c r="AV34" s="576">
        <f>IF(AU34="","",num!$R$10)</f>
        <v>45101</v>
      </c>
      <c r="AW34" s="570" t="str">
        <f>IF(dwam1!AE28&lt;&gt;0,dwam1!$AE$8,"")</f>
        <v>الأحد</v>
      </c>
      <c r="AX34" s="576">
        <f>IF(AW34="","",num!$S$10)</f>
        <v>45102</v>
      </c>
      <c r="AY34" s="570" t="str">
        <f>IF(dwam1!AG28&lt;&gt;0,dwam1!$AG$8,"")</f>
        <v>الإثنين</v>
      </c>
      <c r="AZ34" s="575">
        <f>IF(AY34="","",num!$T$10)</f>
        <v>45103</v>
      </c>
      <c r="BA34" s="570" t="str">
        <f>IF(dwam1!AI28&lt;&gt;0,dwam1!$AI$8,"")</f>
        <v/>
      </c>
      <c r="BB34" s="576" t="str">
        <f>IF(BA34="","",num!$U$10)</f>
        <v/>
      </c>
      <c r="BC34" s="570" t="str">
        <f>IF(dwam1!AK28&lt;&gt;0,dwam1!$AK$8,"")</f>
        <v/>
      </c>
      <c r="BD34" s="576" t="str">
        <f>IF(BC34="","",num!$V$10)</f>
        <v/>
      </c>
      <c r="BE34" s="570" t="str">
        <f>IF(dwam1!AM28&lt;&gt;0,dwam1!$AM$8,"")</f>
        <v/>
      </c>
      <c r="BF34" s="576" t="str">
        <f>IF(BE34="","",num!$W$10)</f>
        <v/>
      </c>
      <c r="BG34" s="570" t="str">
        <f>IF(dwam1!AO28&lt;&gt;0,dwam1!$AO$8,"")</f>
        <v/>
      </c>
      <c r="BH34" s="576" t="str">
        <f>IF(BG34="","",num!$X$10)</f>
        <v/>
      </c>
    </row>
    <row r="35" spans="2:60" s="574" customFormat="1" ht="96.6" customHeight="1" x14ac:dyDescent="0.7">
      <c r="B35" s="566">
        <v>19</v>
      </c>
      <c r="C35" s="1101" t="str">
        <f>inf!B20</f>
        <v>جميلة عماد جودت نتشه</v>
      </c>
      <c r="D35" s="1101"/>
      <c r="E35" s="567" t="str">
        <f>inf!C20</f>
        <v>999853716</v>
      </c>
      <c r="F35" s="568">
        <f>dwam1!AQ29</f>
        <v>114</v>
      </c>
      <c r="G35" s="569">
        <f>num!AF29</f>
        <v>45085</v>
      </c>
      <c r="H35" s="569">
        <f>num!AJ29</f>
        <v>45103</v>
      </c>
      <c r="I35" s="570"/>
      <c r="J35" s="567" t="str">
        <f>Menu!$C$4</f>
        <v>الخليل</v>
      </c>
      <c r="K35" s="571"/>
      <c r="L35" s="747">
        <f>num!AD29</f>
        <v>16</v>
      </c>
      <c r="M35" s="748">
        <f>inf!S20</f>
        <v>12</v>
      </c>
      <c r="N35" s="749">
        <f t="shared" si="2"/>
        <v>192</v>
      </c>
      <c r="O35" s="750">
        <f>F35*Menu!$C$11</f>
        <v>1596</v>
      </c>
      <c r="P35" s="750">
        <f t="shared" si="3"/>
        <v>1788</v>
      </c>
      <c r="Q35" s="572" t="str">
        <f>inf!G20</f>
        <v>راس الجورة</v>
      </c>
      <c r="R35" s="573" t="str">
        <f>inf!F20</f>
        <v>مكتب التربية / الخليل</v>
      </c>
      <c r="S35" s="712" t="str">
        <f t="shared" si="4"/>
        <v>راس الجورة</v>
      </c>
      <c r="T35" s="570" t="str">
        <f>inf!T20</f>
        <v>شارع السلام - باب الزاوية - مركز التصحيح - -</v>
      </c>
      <c r="U35" s="570" t="str">
        <f>IF(dwam1!C29&lt;&gt;0,dwam1!$C$8,"")</f>
        <v>الخميس</v>
      </c>
      <c r="V35" s="576">
        <f>IF(U35="","",num!$E$10)</f>
        <v>45085</v>
      </c>
      <c r="W35" s="570" t="str">
        <f>IF(dwam1!E29&lt;&gt;0,dwam1!$E$8,"")</f>
        <v>السبت</v>
      </c>
      <c r="X35" s="576">
        <f>IF(W35="","",num!$F$10)</f>
        <v>45087</v>
      </c>
      <c r="Y35" s="570" t="str">
        <f>IF(dwam1!G29&lt;&gt;0,dwam1!$G$8,"")</f>
        <v>الأحد</v>
      </c>
      <c r="Z35" s="576">
        <f>IF(Y35="","",num!$G$10)</f>
        <v>45088</v>
      </c>
      <c r="AA35" s="570" t="str">
        <f>IF(dwam1!I29&lt;&gt;0,dwam1!$I$8,"")</f>
        <v>الإثنين</v>
      </c>
      <c r="AB35" s="714">
        <f>IF(AA35="","",num!$H$10)</f>
        <v>45089</v>
      </c>
      <c r="AC35" s="570" t="str">
        <f>IF(dwam1!K29&lt;&gt;0,dwam1!$K$8,"")</f>
        <v>الثلاثاء</v>
      </c>
      <c r="AD35" s="576">
        <f>IF(AC35="","",num!$I$10)</f>
        <v>45090</v>
      </c>
      <c r="AE35" s="570" t="str">
        <f>IF(dwam1!M29&lt;&gt;0,dwam1!$M$8,"")</f>
        <v>الأربعاء</v>
      </c>
      <c r="AF35" s="576">
        <f>IF(AE35="","",num!$J$10)</f>
        <v>45091</v>
      </c>
      <c r="AG35" s="570" t="str">
        <f>IF(dwam1!O29&lt;&gt;0,dwam1!$O$8,"")</f>
        <v>الخميس</v>
      </c>
      <c r="AH35" s="576">
        <f>IF(AG35="","",num!$K$10)</f>
        <v>45092</v>
      </c>
      <c r="AI35" s="570" t="str">
        <f>IF(dwam1!Q29&lt;&gt;0,dwam1!$Q$8,"")</f>
        <v>السبت</v>
      </c>
      <c r="AJ35" s="576">
        <f>IF(AI35="","",num!$L$10)</f>
        <v>45094</v>
      </c>
      <c r="AK35" s="570" t="str">
        <f>IF(dwam1!S29&lt;&gt;0,dwam1!$S$8,"")</f>
        <v>الأحد</v>
      </c>
      <c r="AL35" s="576">
        <f>IF(AK35="","",num!$M$10)</f>
        <v>45095</v>
      </c>
      <c r="AM35" s="570" t="str">
        <f>IF(dwam1!U29&lt;&gt;0,dwam1!$U$8,"")</f>
        <v>الإثنين</v>
      </c>
      <c r="AN35" s="576">
        <f>IF(AM35="","",num!$N$10)</f>
        <v>45096</v>
      </c>
      <c r="AO35" s="570" t="str">
        <f>IF(dwam1!W29&lt;&gt;0,dwam1!$W$8,"")</f>
        <v>الثلاثاء</v>
      </c>
      <c r="AP35" s="576">
        <f>IF(AO35="","",num!$O$10)</f>
        <v>45097</v>
      </c>
      <c r="AQ35" s="570" t="str">
        <f>IF(dwam1!Y29&lt;&gt;0,dwam1!$Y$8,"")</f>
        <v>الأربعاء</v>
      </c>
      <c r="AR35" s="576">
        <f>IF(AQ35="","",num!$P$10)</f>
        <v>45098</v>
      </c>
      <c r="AS35" s="570" t="str">
        <f>IF(dwam1!AA29&lt;&gt;0,dwam1!$AA$8,"")</f>
        <v>الخميس</v>
      </c>
      <c r="AT35" s="576">
        <f>IF(AS35="","",num!$Q$10)</f>
        <v>45099</v>
      </c>
      <c r="AU35" s="570" t="str">
        <f>IF(dwam1!AC29&lt;&gt;0,dwam1!$AC$8,"")</f>
        <v>السبت</v>
      </c>
      <c r="AV35" s="576">
        <f>IF(AU35="","",num!$R$10)</f>
        <v>45101</v>
      </c>
      <c r="AW35" s="570" t="str">
        <f>IF(dwam1!AE29&lt;&gt;0,dwam1!$AE$8,"")</f>
        <v>الأحد</v>
      </c>
      <c r="AX35" s="576">
        <f>IF(AW35="","",num!$S$10)</f>
        <v>45102</v>
      </c>
      <c r="AY35" s="570" t="str">
        <f>IF(dwam1!AG29&lt;&gt;0,dwam1!$AG$8,"")</f>
        <v>الإثنين</v>
      </c>
      <c r="AZ35" s="575">
        <f>IF(AY35="","",num!$T$10)</f>
        <v>45103</v>
      </c>
      <c r="BA35" s="570" t="str">
        <f>IF(dwam1!AI29&lt;&gt;0,dwam1!$AI$8,"")</f>
        <v/>
      </c>
      <c r="BB35" s="576" t="str">
        <f>IF(BA35="","",num!$U$10)</f>
        <v/>
      </c>
      <c r="BC35" s="570" t="str">
        <f>IF(dwam1!AK29&lt;&gt;0,dwam1!$AK$8,"")</f>
        <v/>
      </c>
      <c r="BD35" s="576" t="str">
        <f>IF(BC35="","",num!$V$10)</f>
        <v/>
      </c>
      <c r="BE35" s="570" t="str">
        <f>IF(dwam1!AM29&lt;&gt;0,dwam1!$AM$8,"")</f>
        <v/>
      </c>
      <c r="BF35" s="576" t="str">
        <f>IF(BE35="","",num!$W$10)</f>
        <v/>
      </c>
      <c r="BG35" s="570" t="str">
        <f>IF(dwam1!AO29&lt;&gt;0,dwam1!$AO$8,"")</f>
        <v/>
      </c>
      <c r="BH35" s="576" t="str">
        <f>IF(BG35="","",num!$X$10)</f>
        <v/>
      </c>
    </row>
    <row r="36" spans="2:60" s="574" customFormat="1" ht="96.6" customHeight="1" x14ac:dyDescent="0.7">
      <c r="B36" s="566">
        <v>20</v>
      </c>
      <c r="C36" s="1101" t="str">
        <f>inf!B21</f>
        <v>دعاء عبد الغفار عبد الرحمن الفاخوري</v>
      </c>
      <c r="D36" s="1101"/>
      <c r="E36" s="567">
        <f>inf!C21</f>
        <v>854383031</v>
      </c>
      <c r="F36" s="568">
        <f>dwam1!AQ30</f>
        <v>118.5</v>
      </c>
      <c r="G36" s="569">
        <f>num!AF30</f>
        <v>45085</v>
      </c>
      <c r="H36" s="569">
        <f>num!AJ30</f>
        <v>45103</v>
      </c>
      <c r="I36" s="570"/>
      <c r="J36" s="567" t="str">
        <f>Menu!$C$4</f>
        <v>الخليل</v>
      </c>
      <c r="K36" s="571"/>
      <c r="L36" s="747">
        <f>num!AD30</f>
        <v>16</v>
      </c>
      <c r="M36" s="748">
        <f>inf!S21</f>
        <v>13</v>
      </c>
      <c r="N36" s="749">
        <f t="shared" si="2"/>
        <v>208</v>
      </c>
      <c r="O36" s="750">
        <f>F36*Menu!$C$11</f>
        <v>1659</v>
      </c>
      <c r="P36" s="750">
        <f t="shared" si="3"/>
        <v>1867</v>
      </c>
      <c r="Q36" s="572" t="str">
        <f>inf!G21</f>
        <v>الخليل</v>
      </c>
      <c r="R36" s="573" t="str">
        <f>inf!F21</f>
        <v>الخوارزمي ث للبنات</v>
      </c>
      <c r="S36" s="712" t="str">
        <f t="shared" si="4"/>
        <v>الخليل</v>
      </c>
      <c r="T36" s="570" t="str">
        <f>inf!T21</f>
        <v>واد الهرية - باب الزاوية - مركز التصحيح - -</v>
      </c>
      <c r="U36" s="570" t="str">
        <f>IF(dwam1!C30&lt;&gt;0,dwam1!$C$8,"")</f>
        <v>الخميس</v>
      </c>
      <c r="V36" s="576">
        <f>IF(U36="","",num!$E$10)</f>
        <v>45085</v>
      </c>
      <c r="W36" s="570" t="str">
        <f>IF(dwam1!E30&lt;&gt;0,dwam1!$E$8,"")</f>
        <v>السبت</v>
      </c>
      <c r="X36" s="576">
        <f>IF(W36="","",num!$F$10)</f>
        <v>45087</v>
      </c>
      <c r="Y36" s="570" t="str">
        <f>IF(dwam1!G30&lt;&gt;0,dwam1!$G$8,"")</f>
        <v>الأحد</v>
      </c>
      <c r="Z36" s="576">
        <f>IF(Y36="","",num!$G$10)</f>
        <v>45088</v>
      </c>
      <c r="AA36" s="570" t="str">
        <f>IF(dwam1!I30&lt;&gt;0,dwam1!$I$8,"")</f>
        <v>الإثنين</v>
      </c>
      <c r="AB36" s="714">
        <f>IF(AA36="","",num!$H$10)</f>
        <v>45089</v>
      </c>
      <c r="AC36" s="570" t="str">
        <f>IF(dwam1!K30&lt;&gt;0,dwam1!$K$8,"")</f>
        <v>الثلاثاء</v>
      </c>
      <c r="AD36" s="576">
        <f>IF(AC36="","",num!$I$10)</f>
        <v>45090</v>
      </c>
      <c r="AE36" s="570" t="str">
        <f>IF(dwam1!M30&lt;&gt;0,dwam1!$M$8,"")</f>
        <v>الأربعاء</v>
      </c>
      <c r="AF36" s="576">
        <f>IF(AE36="","",num!$J$10)</f>
        <v>45091</v>
      </c>
      <c r="AG36" s="570" t="str">
        <f>IF(dwam1!O30&lt;&gt;0,dwam1!$O$8,"")</f>
        <v>الخميس</v>
      </c>
      <c r="AH36" s="576">
        <f>IF(AG36="","",num!$K$10)</f>
        <v>45092</v>
      </c>
      <c r="AI36" s="570" t="str">
        <f>IF(dwam1!Q30&lt;&gt;0,dwam1!$Q$8,"")</f>
        <v>السبت</v>
      </c>
      <c r="AJ36" s="576">
        <f>IF(AI36="","",num!$L$10)</f>
        <v>45094</v>
      </c>
      <c r="AK36" s="570" t="str">
        <f>IF(dwam1!S30&lt;&gt;0,dwam1!$S$8,"")</f>
        <v>الأحد</v>
      </c>
      <c r="AL36" s="576">
        <f>IF(AK36="","",num!$M$10)</f>
        <v>45095</v>
      </c>
      <c r="AM36" s="570" t="str">
        <f>IF(dwam1!U30&lt;&gt;0,dwam1!$U$8,"")</f>
        <v>الإثنين</v>
      </c>
      <c r="AN36" s="576">
        <f>IF(AM36="","",num!$N$10)</f>
        <v>45096</v>
      </c>
      <c r="AO36" s="570" t="str">
        <f>IF(dwam1!W30&lt;&gt;0,dwam1!$W$8,"")</f>
        <v>الثلاثاء</v>
      </c>
      <c r="AP36" s="576">
        <f>IF(AO36="","",num!$O$10)</f>
        <v>45097</v>
      </c>
      <c r="AQ36" s="570" t="str">
        <f>IF(dwam1!Y30&lt;&gt;0,dwam1!$Y$8,"")</f>
        <v>الأربعاء</v>
      </c>
      <c r="AR36" s="576">
        <f>IF(AQ36="","",num!$P$10)</f>
        <v>45098</v>
      </c>
      <c r="AS36" s="570" t="str">
        <f>IF(dwam1!AA30&lt;&gt;0,dwam1!$AA$8,"")</f>
        <v>الخميس</v>
      </c>
      <c r="AT36" s="576">
        <f>IF(AS36="","",num!$Q$10)</f>
        <v>45099</v>
      </c>
      <c r="AU36" s="570" t="str">
        <f>IF(dwam1!AC30&lt;&gt;0,dwam1!$AC$8,"")</f>
        <v>السبت</v>
      </c>
      <c r="AV36" s="576">
        <f>IF(AU36="","",num!$R$10)</f>
        <v>45101</v>
      </c>
      <c r="AW36" s="570" t="str">
        <f>IF(dwam1!AE30&lt;&gt;0,dwam1!$AE$8,"")</f>
        <v>الأحد</v>
      </c>
      <c r="AX36" s="576">
        <f>IF(AW36="","",num!$S$10)</f>
        <v>45102</v>
      </c>
      <c r="AY36" s="570" t="str">
        <f>IF(dwam1!AG30&lt;&gt;0,dwam1!$AG$8,"")</f>
        <v>الإثنين</v>
      </c>
      <c r="AZ36" s="575">
        <f>IF(AY36="","",num!$T$10)</f>
        <v>45103</v>
      </c>
      <c r="BA36" s="570" t="str">
        <f>IF(dwam1!AI30&lt;&gt;0,dwam1!$AI$8,"")</f>
        <v/>
      </c>
      <c r="BB36" s="576" t="str">
        <f>IF(BA36="","",num!$U$10)</f>
        <v/>
      </c>
      <c r="BC36" s="570" t="str">
        <f>IF(dwam1!AK30&lt;&gt;0,dwam1!$AK$8,"")</f>
        <v/>
      </c>
      <c r="BD36" s="576" t="str">
        <f>IF(BC36="","",num!$V$10)</f>
        <v/>
      </c>
      <c r="BE36" s="570" t="str">
        <f>IF(dwam1!AM30&lt;&gt;0,dwam1!$AM$8,"")</f>
        <v/>
      </c>
      <c r="BF36" s="576" t="str">
        <f>IF(BE36="","",num!$W$10)</f>
        <v/>
      </c>
      <c r="BG36" s="570" t="str">
        <f>IF(dwam1!AO30&lt;&gt;0,dwam1!$AO$8,"")</f>
        <v/>
      </c>
      <c r="BH36" s="576" t="str">
        <f>IF(BG36="","",num!$X$10)</f>
        <v/>
      </c>
    </row>
    <row r="37" spans="2:60" s="574" customFormat="1" ht="96.6" customHeight="1" x14ac:dyDescent="0.7">
      <c r="B37" s="566">
        <v>21</v>
      </c>
      <c r="C37" s="1101" t="str">
        <f>inf!B22</f>
        <v>روان وليد توفيق الأيوبي</v>
      </c>
      <c r="D37" s="1101"/>
      <c r="E37" s="567">
        <f>inf!C22</f>
        <v>401377361</v>
      </c>
      <c r="F37" s="568">
        <f>dwam1!AQ31</f>
        <v>105</v>
      </c>
      <c r="G37" s="569">
        <f>num!AF31</f>
        <v>45085</v>
      </c>
      <c r="H37" s="569">
        <f>num!AJ31</f>
        <v>45102</v>
      </c>
      <c r="I37" s="570"/>
      <c r="J37" s="567" t="str">
        <f>Menu!$C$4</f>
        <v>الخليل</v>
      </c>
      <c r="K37" s="571"/>
      <c r="L37" s="747">
        <f>num!AD31</f>
        <v>14</v>
      </c>
      <c r="M37" s="748">
        <f>inf!S22</f>
        <v>6</v>
      </c>
      <c r="N37" s="749">
        <f t="shared" ref="N37:N43" si="5">L37*M37</f>
        <v>84</v>
      </c>
      <c r="O37" s="750">
        <f>F37*Menu!$C$11</f>
        <v>1470</v>
      </c>
      <c r="P37" s="750">
        <f t="shared" ref="P37:P43" si="6">O37+N37</f>
        <v>1554</v>
      </c>
      <c r="Q37" s="572" t="str">
        <f>inf!G22</f>
        <v>راس الجورة</v>
      </c>
      <c r="R37" s="573" t="str">
        <f>inf!F22</f>
        <v>خديجة عابدين الثانوية للبنات</v>
      </c>
      <c r="S37" s="712" t="str">
        <f t="shared" ref="S37:S43" si="7">Q37</f>
        <v>راس الجورة</v>
      </c>
      <c r="T37" s="570" t="str">
        <f>inf!T22</f>
        <v>رأس الجورة - مركز التصحيح - - -</v>
      </c>
      <c r="U37" s="570" t="str">
        <f>IF(dwam1!C31&lt;&gt;0,dwam1!$C$8,"")</f>
        <v>الخميس</v>
      </c>
      <c r="V37" s="576">
        <f>IF(U37="","",num!$E$10)</f>
        <v>45085</v>
      </c>
      <c r="W37" s="570" t="str">
        <f>IF(dwam1!E31&lt;&gt;0,dwam1!$E$8,"")</f>
        <v>السبت</v>
      </c>
      <c r="X37" s="576">
        <f>IF(W37="","",num!$F$10)</f>
        <v>45087</v>
      </c>
      <c r="Y37" s="570" t="str">
        <f>IF(dwam1!G31&lt;&gt;0,dwam1!$G$8,"")</f>
        <v>الأحد</v>
      </c>
      <c r="Z37" s="576">
        <f>IF(Y37="","",num!$G$10)</f>
        <v>45088</v>
      </c>
      <c r="AA37" s="570" t="str">
        <f>IF(dwam1!I31&lt;&gt;0,dwam1!$I$8,"")</f>
        <v>الإثنين</v>
      </c>
      <c r="AB37" s="714">
        <f>IF(AA37="","",num!$H$10)</f>
        <v>45089</v>
      </c>
      <c r="AC37" s="570" t="str">
        <f>IF(dwam1!K31&lt;&gt;0,dwam1!$K$8,"")</f>
        <v>الثلاثاء</v>
      </c>
      <c r="AD37" s="576">
        <f>IF(AC37="","",num!$I$10)</f>
        <v>45090</v>
      </c>
      <c r="AE37" s="570" t="str">
        <f>IF(dwam1!M31&lt;&gt;0,dwam1!$M$8,"")</f>
        <v>الأربعاء</v>
      </c>
      <c r="AF37" s="576">
        <f>IF(AE37="","",num!$J$10)</f>
        <v>45091</v>
      </c>
      <c r="AG37" s="570" t="str">
        <f>IF(dwam1!O31&lt;&gt;0,dwam1!$O$8,"")</f>
        <v>الخميس</v>
      </c>
      <c r="AH37" s="576">
        <f>IF(AG37="","",num!$K$10)</f>
        <v>45092</v>
      </c>
      <c r="AI37" s="570" t="str">
        <f>IF(dwam1!Q31&lt;&gt;0,dwam1!$Q$8,"")</f>
        <v>السبت</v>
      </c>
      <c r="AJ37" s="576">
        <f>IF(AI37="","",num!$L$10)</f>
        <v>45094</v>
      </c>
      <c r="AK37" s="570" t="str">
        <f>IF(dwam1!S31&lt;&gt;0,dwam1!$S$8,"")</f>
        <v>الأحد</v>
      </c>
      <c r="AL37" s="576">
        <f>IF(AK37="","",num!$M$10)</f>
        <v>45095</v>
      </c>
      <c r="AM37" s="570" t="str">
        <f>IF(dwam1!U31&lt;&gt;0,dwam1!$U$8,"")</f>
        <v>الإثنين</v>
      </c>
      <c r="AN37" s="576">
        <f>IF(AM37="","",num!$N$10)</f>
        <v>45096</v>
      </c>
      <c r="AO37" s="570" t="str">
        <f>IF(dwam1!W31&lt;&gt;0,dwam1!$W$8,"")</f>
        <v>الثلاثاء</v>
      </c>
      <c r="AP37" s="576">
        <f>IF(AO37="","",num!$O$10)</f>
        <v>45097</v>
      </c>
      <c r="AQ37" s="570" t="str">
        <f>IF(dwam1!Y31&lt;&gt;0,dwam1!$Y$8,"")</f>
        <v>الأربعاء</v>
      </c>
      <c r="AR37" s="576">
        <f>IF(AQ37="","",num!$P$10)</f>
        <v>45098</v>
      </c>
      <c r="AS37" s="570" t="str">
        <f>IF(dwam1!AA31&lt;&gt;0,dwam1!$AA$8,"")</f>
        <v>الخميس</v>
      </c>
      <c r="AT37" s="576">
        <f>IF(AS37="","",num!$Q$10)</f>
        <v>45099</v>
      </c>
      <c r="AU37" s="570" t="str">
        <f>IF(dwam1!AC31&lt;&gt;0,dwam1!$AC$8,"")</f>
        <v/>
      </c>
      <c r="AV37" s="576" t="str">
        <f>IF(AU37="","",num!$R$10)</f>
        <v/>
      </c>
      <c r="AW37" s="570" t="str">
        <f>IF(dwam1!AE31&lt;&gt;0,dwam1!$AE$8,"")</f>
        <v>الأحد</v>
      </c>
      <c r="AX37" s="576">
        <f>IF(AW37="","",num!$S$10)</f>
        <v>45102</v>
      </c>
      <c r="AY37" s="570" t="str">
        <f>IF(dwam1!AG31&lt;&gt;0,dwam1!$AG$8,"")</f>
        <v/>
      </c>
      <c r="AZ37" s="575" t="str">
        <f>IF(AY37="","",num!$T$10)</f>
        <v/>
      </c>
      <c r="BA37" s="570" t="str">
        <f>IF(dwam1!AI31&lt;&gt;0,dwam1!$AI$8,"")</f>
        <v/>
      </c>
      <c r="BB37" s="576" t="str">
        <f>IF(BA37="","",num!$U$10)</f>
        <v/>
      </c>
      <c r="BC37" s="570" t="str">
        <f>IF(dwam1!AK31&lt;&gt;0,dwam1!$AK$8,"")</f>
        <v/>
      </c>
      <c r="BD37" s="576" t="str">
        <f>IF(BC37="","",num!$V$10)</f>
        <v/>
      </c>
      <c r="BE37" s="570" t="str">
        <f>IF(dwam1!AM31&lt;&gt;0,dwam1!$AM$8,"")</f>
        <v/>
      </c>
      <c r="BF37" s="576" t="str">
        <f>IF(BE37="","",num!$W$10)</f>
        <v/>
      </c>
      <c r="BG37" s="570" t="str">
        <f>IF(dwam1!AO31&lt;&gt;0,dwam1!$AO$8,"")</f>
        <v/>
      </c>
      <c r="BH37" s="576" t="str">
        <f>IF(BG37="","",num!$X$10)</f>
        <v/>
      </c>
    </row>
    <row r="38" spans="2:60" s="574" customFormat="1" ht="96.6" customHeight="1" x14ac:dyDescent="0.7">
      <c r="B38" s="566">
        <v>22</v>
      </c>
      <c r="C38" s="1101" t="str">
        <f>inf!B23</f>
        <v>سامية محمد نمر غيث</v>
      </c>
      <c r="D38" s="1101"/>
      <c r="E38" s="567">
        <f>inf!C23</f>
        <v>905056529</v>
      </c>
      <c r="F38" s="568">
        <f>dwam1!AQ32</f>
        <v>112.5</v>
      </c>
      <c r="G38" s="569">
        <f>num!AF32</f>
        <v>45085</v>
      </c>
      <c r="H38" s="569">
        <f>num!AJ32</f>
        <v>45102</v>
      </c>
      <c r="I38" s="570"/>
      <c r="J38" s="567" t="str">
        <f>Menu!$C$4</f>
        <v>الخليل</v>
      </c>
      <c r="K38" s="571"/>
      <c r="L38" s="747">
        <f>num!AD32</f>
        <v>15</v>
      </c>
      <c r="M38" s="748">
        <f>inf!S23</f>
        <v>6</v>
      </c>
      <c r="N38" s="749">
        <f t="shared" si="5"/>
        <v>90</v>
      </c>
      <c r="O38" s="750">
        <f>F38*Menu!$C$11</f>
        <v>1575</v>
      </c>
      <c r="P38" s="750">
        <f t="shared" si="6"/>
        <v>1665</v>
      </c>
      <c r="Q38" s="572" t="str">
        <f>inf!G23</f>
        <v>الخليل</v>
      </c>
      <c r="R38" s="573" t="str">
        <f>inf!F23</f>
        <v>بنات الشهيد عبد العزيز الثانوية</v>
      </c>
      <c r="S38" s="712" t="str">
        <f t="shared" si="7"/>
        <v>الخليل</v>
      </c>
      <c r="T38" s="570" t="str">
        <f>inf!T23</f>
        <v>رأس الجورة - مركز التصحيح - - -</v>
      </c>
      <c r="U38" s="570" t="str">
        <f>IF(dwam1!C32&lt;&gt;0,dwam1!$C$8,"")</f>
        <v>الخميس</v>
      </c>
      <c r="V38" s="576">
        <f>IF(U38="","",num!$E$10)</f>
        <v>45085</v>
      </c>
      <c r="W38" s="570" t="str">
        <f>IF(dwam1!E32&lt;&gt;0,dwam1!$E$8,"")</f>
        <v>السبت</v>
      </c>
      <c r="X38" s="576">
        <f>IF(W38="","",num!$F$10)</f>
        <v>45087</v>
      </c>
      <c r="Y38" s="570" t="str">
        <f>IF(dwam1!G32&lt;&gt;0,dwam1!$G$8,"")</f>
        <v>الأحد</v>
      </c>
      <c r="Z38" s="576">
        <f>IF(Y38="","",num!$G$10)</f>
        <v>45088</v>
      </c>
      <c r="AA38" s="570" t="str">
        <f>IF(dwam1!I32&lt;&gt;0,dwam1!$I$8,"")</f>
        <v>الإثنين</v>
      </c>
      <c r="AB38" s="714">
        <f>IF(AA38="","",num!$H$10)</f>
        <v>45089</v>
      </c>
      <c r="AC38" s="570" t="str">
        <f>IF(dwam1!K32&lt;&gt;0,dwam1!$K$8,"")</f>
        <v>الثلاثاء</v>
      </c>
      <c r="AD38" s="576">
        <f>IF(AC38="","",num!$I$10)</f>
        <v>45090</v>
      </c>
      <c r="AE38" s="570" t="str">
        <f>IF(dwam1!M32&lt;&gt;0,dwam1!$M$8,"")</f>
        <v>الأربعاء</v>
      </c>
      <c r="AF38" s="576">
        <f>IF(AE38="","",num!$J$10)</f>
        <v>45091</v>
      </c>
      <c r="AG38" s="570" t="str">
        <f>IF(dwam1!O32&lt;&gt;0,dwam1!$O$8,"")</f>
        <v>الخميس</v>
      </c>
      <c r="AH38" s="576">
        <f>IF(AG38="","",num!$K$10)</f>
        <v>45092</v>
      </c>
      <c r="AI38" s="570" t="str">
        <f>IF(dwam1!Q32&lt;&gt;0,dwam1!$Q$8,"")</f>
        <v>السبت</v>
      </c>
      <c r="AJ38" s="576">
        <f>IF(AI38="","",num!$L$10)</f>
        <v>45094</v>
      </c>
      <c r="AK38" s="570" t="str">
        <f>IF(dwam1!S32&lt;&gt;0,dwam1!$S$8,"")</f>
        <v>الأحد</v>
      </c>
      <c r="AL38" s="576">
        <f>IF(AK38="","",num!$M$10)</f>
        <v>45095</v>
      </c>
      <c r="AM38" s="570" t="str">
        <f>IF(dwam1!U32&lt;&gt;0,dwam1!$U$8,"")</f>
        <v>الإثنين</v>
      </c>
      <c r="AN38" s="576">
        <f>IF(AM38="","",num!$N$10)</f>
        <v>45096</v>
      </c>
      <c r="AO38" s="570" t="str">
        <f>IF(dwam1!W32&lt;&gt;0,dwam1!$W$8,"")</f>
        <v>الثلاثاء</v>
      </c>
      <c r="AP38" s="576">
        <f>IF(AO38="","",num!$O$10)</f>
        <v>45097</v>
      </c>
      <c r="AQ38" s="570" t="str">
        <f>IF(dwam1!Y32&lt;&gt;0,dwam1!$Y$8,"")</f>
        <v>الأربعاء</v>
      </c>
      <c r="AR38" s="576">
        <f>IF(AQ38="","",num!$P$10)</f>
        <v>45098</v>
      </c>
      <c r="AS38" s="570" t="str">
        <f>IF(dwam1!AA32&lt;&gt;0,dwam1!$AA$8,"")</f>
        <v>الخميس</v>
      </c>
      <c r="AT38" s="576">
        <f>IF(AS38="","",num!$Q$10)</f>
        <v>45099</v>
      </c>
      <c r="AU38" s="570" t="str">
        <f>IF(dwam1!AC32&lt;&gt;0,dwam1!$AC$8,"")</f>
        <v>السبت</v>
      </c>
      <c r="AV38" s="576">
        <f>IF(AU38="","",num!$R$10)</f>
        <v>45101</v>
      </c>
      <c r="AW38" s="570" t="str">
        <f>IF(dwam1!AE32&lt;&gt;0,dwam1!$AE$8,"")</f>
        <v>الأحد</v>
      </c>
      <c r="AX38" s="576">
        <f>IF(AW38="","",num!$S$10)</f>
        <v>45102</v>
      </c>
      <c r="AY38" s="570" t="str">
        <f>IF(dwam1!AG32&lt;&gt;0,dwam1!$AG$8,"")</f>
        <v/>
      </c>
      <c r="AZ38" s="575" t="str">
        <f>IF(AY38="","",num!$T$10)</f>
        <v/>
      </c>
      <c r="BA38" s="570" t="str">
        <f>IF(dwam1!AI32&lt;&gt;0,dwam1!$AI$8,"")</f>
        <v/>
      </c>
      <c r="BB38" s="576" t="str">
        <f>IF(BA38="","",num!$U$10)</f>
        <v/>
      </c>
      <c r="BC38" s="570" t="str">
        <f>IF(dwam1!AK32&lt;&gt;0,dwam1!$AK$8,"")</f>
        <v/>
      </c>
      <c r="BD38" s="576" t="str">
        <f>IF(BC38="","",num!$V$10)</f>
        <v/>
      </c>
      <c r="BE38" s="570" t="str">
        <f>IF(dwam1!AM32&lt;&gt;0,dwam1!$AM$8,"")</f>
        <v/>
      </c>
      <c r="BF38" s="576" t="str">
        <f>IF(BE38="","",num!$W$10)</f>
        <v/>
      </c>
      <c r="BG38" s="570" t="str">
        <f>IF(dwam1!AO32&lt;&gt;0,dwam1!$AO$8,"")</f>
        <v/>
      </c>
      <c r="BH38" s="576" t="str">
        <f>IF(BG38="","",num!$X$10)</f>
        <v/>
      </c>
    </row>
    <row r="39" spans="2:60" s="574" customFormat="1" ht="96.6" customHeight="1" x14ac:dyDescent="0.7">
      <c r="B39" s="566">
        <v>23</v>
      </c>
      <c r="C39" s="1101" t="str">
        <f>inf!B24</f>
        <v>سحر سعدي سعيد أبو الحلاوه</v>
      </c>
      <c r="D39" s="1101"/>
      <c r="E39" s="567">
        <f>inf!C24</f>
        <v>964105183</v>
      </c>
      <c r="F39" s="568">
        <f>dwam1!AQ33</f>
        <v>112.5</v>
      </c>
      <c r="G39" s="569">
        <f>num!AF33</f>
        <v>45085</v>
      </c>
      <c r="H39" s="569">
        <f>num!AJ33</f>
        <v>45102</v>
      </c>
      <c r="I39" s="570"/>
      <c r="J39" s="567" t="str">
        <f>Menu!$C$4</f>
        <v>الخليل</v>
      </c>
      <c r="K39" s="571"/>
      <c r="L39" s="747">
        <f>num!AD33</f>
        <v>15</v>
      </c>
      <c r="M39" s="748">
        <f>inf!S24</f>
        <v>6</v>
      </c>
      <c r="N39" s="749">
        <f t="shared" si="5"/>
        <v>90</v>
      </c>
      <c r="O39" s="750">
        <f>F39*Menu!$C$11</f>
        <v>1575</v>
      </c>
      <c r="P39" s="750">
        <f t="shared" si="6"/>
        <v>1665</v>
      </c>
      <c r="Q39" s="572" t="str">
        <f>inf!G24</f>
        <v>الخليل</v>
      </c>
      <c r="R39" s="573" t="str">
        <f>inf!F24</f>
        <v>بنات وداد ناصر الدين الثانوية</v>
      </c>
      <c r="S39" s="712" t="str">
        <f t="shared" si="7"/>
        <v>الخليل</v>
      </c>
      <c r="T39" s="570" t="str">
        <f>inf!T24</f>
        <v>حارة الشيخ - مركز التصحيح - - -</v>
      </c>
      <c r="U39" s="570" t="str">
        <f>IF(dwam1!C33&lt;&gt;0,dwam1!$C$8,"")</f>
        <v>الخميس</v>
      </c>
      <c r="V39" s="576">
        <f>IF(U39="","",num!$E$10)</f>
        <v>45085</v>
      </c>
      <c r="W39" s="570" t="str">
        <f>IF(dwam1!E33&lt;&gt;0,dwam1!$E$8,"")</f>
        <v>السبت</v>
      </c>
      <c r="X39" s="576">
        <f>IF(W39="","",num!$F$10)</f>
        <v>45087</v>
      </c>
      <c r="Y39" s="570" t="str">
        <f>IF(dwam1!G33&lt;&gt;0,dwam1!$G$8,"")</f>
        <v>الأحد</v>
      </c>
      <c r="Z39" s="576">
        <f>IF(Y39="","",num!$G$10)</f>
        <v>45088</v>
      </c>
      <c r="AA39" s="570" t="str">
        <f>IF(dwam1!I33&lt;&gt;0,dwam1!$I$8,"")</f>
        <v>الإثنين</v>
      </c>
      <c r="AB39" s="714">
        <f>IF(AA39="","",num!$H$10)</f>
        <v>45089</v>
      </c>
      <c r="AC39" s="570" t="str">
        <f>IF(dwam1!K33&lt;&gt;0,dwam1!$K$8,"")</f>
        <v>الثلاثاء</v>
      </c>
      <c r="AD39" s="576">
        <f>IF(AC39="","",num!$I$10)</f>
        <v>45090</v>
      </c>
      <c r="AE39" s="570" t="str">
        <f>IF(dwam1!M33&lt;&gt;0,dwam1!$M$8,"")</f>
        <v>الأربعاء</v>
      </c>
      <c r="AF39" s="576">
        <f>IF(AE39="","",num!$J$10)</f>
        <v>45091</v>
      </c>
      <c r="AG39" s="570" t="str">
        <f>IF(dwam1!O33&lt;&gt;0,dwam1!$O$8,"")</f>
        <v>الخميس</v>
      </c>
      <c r="AH39" s="576">
        <f>IF(AG39="","",num!$K$10)</f>
        <v>45092</v>
      </c>
      <c r="AI39" s="570" t="str">
        <f>IF(dwam1!Q33&lt;&gt;0,dwam1!$Q$8,"")</f>
        <v>السبت</v>
      </c>
      <c r="AJ39" s="576">
        <f>IF(AI39="","",num!$L$10)</f>
        <v>45094</v>
      </c>
      <c r="AK39" s="570" t="str">
        <f>IF(dwam1!S33&lt;&gt;0,dwam1!$S$8,"")</f>
        <v>الأحد</v>
      </c>
      <c r="AL39" s="576">
        <f>IF(AK39="","",num!$M$10)</f>
        <v>45095</v>
      </c>
      <c r="AM39" s="570" t="str">
        <f>IF(dwam1!U33&lt;&gt;0,dwam1!$U$8,"")</f>
        <v>الإثنين</v>
      </c>
      <c r="AN39" s="576">
        <f>IF(AM39="","",num!$N$10)</f>
        <v>45096</v>
      </c>
      <c r="AO39" s="570" t="str">
        <f>IF(dwam1!W33&lt;&gt;0,dwam1!$W$8,"")</f>
        <v>الثلاثاء</v>
      </c>
      <c r="AP39" s="576">
        <f>IF(AO39="","",num!$O$10)</f>
        <v>45097</v>
      </c>
      <c r="AQ39" s="570" t="str">
        <f>IF(dwam1!Y33&lt;&gt;0,dwam1!$Y$8,"")</f>
        <v>الأربعاء</v>
      </c>
      <c r="AR39" s="576">
        <f>IF(AQ39="","",num!$P$10)</f>
        <v>45098</v>
      </c>
      <c r="AS39" s="570" t="str">
        <f>IF(dwam1!AA33&lt;&gt;0,dwam1!$AA$8,"")</f>
        <v>الخميس</v>
      </c>
      <c r="AT39" s="576">
        <f>IF(AS39="","",num!$Q$10)</f>
        <v>45099</v>
      </c>
      <c r="AU39" s="570" t="str">
        <f>IF(dwam1!AC33&lt;&gt;0,dwam1!$AC$8,"")</f>
        <v>السبت</v>
      </c>
      <c r="AV39" s="576">
        <f>IF(AU39="","",num!$R$10)</f>
        <v>45101</v>
      </c>
      <c r="AW39" s="570" t="str">
        <f>IF(dwam1!AE33&lt;&gt;0,dwam1!$AE$8,"")</f>
        <v>الأحد</v>
      </c>
      <c r="AX39" s="576">
        <f>IF(AW39="","",num!$S$10)</f>
        <v>45102</v>
      </c>
      <c r="AY39" s="570" t="str">
        <f>IF(dwam1!AG33&lt;&gt;0,dwam1!$AG$8,"")</f>
        <v/>
      </c>
      <c r="AZ39" s="575" t="str">
        <f>IF(AY39="","",num!$T$10)</f>
        <v/>
      </c>
      <c r="BA39" s="570" t="str">
        <f>IF(dwam1!AI33&lt;&gt;0,dwam1!$AI$8,"")</f>
        <v/>
      </c>
      <c r="BB39" s="576" t="str">
        <f>IF(BA39="","",num!$U$10)</f>
        <v/>
      </c>
      <c r="BC39" s="570" t="str">
        <f>IF(dwam1!AK33&lt;&gt;0,dwam1!$AK$8,"")</f>
        <v/>
      </c>
      <c r="BD39" s="576" t="str">
        <f>IF(BC39="","",num!$V$10)</f>
        <v/>
      </c>
      <c r="BE39" s="570" t="str">
        <f>IF(dwam1!AM33&lt;&gt;0,dwam1!$AM$8,"")</f>
        <v/>
      </c>
      <c r="BF39" s="576" t="str">
        <f>IF(BE39="","",num!$W$10)</f>
        <v/>
      </c>
      <c r="BG39" s="570" t="str">
        <f>IF(dwam1!AO33&lt;&gt;0,dwam1!$AO$8,"")</f>
        <v/>
      </c>
      <c r="BH39" s="576" t="str">
        <f>IF(BG39="","",num!$X$10)</f>
        <v/>
      </c>
    </row>
    <row r="40" spans="2:60" s="574" customFormat="1" ht="96.6" customHeight="1" x14ac:dyDescent="0.7">
      <c r="B40" s="566">
        <v>24</v>
      </c>
      <c r="C40" s="1101" t="str">
        <f>inf!B25</f>
        <v>سمية عبد الفتاح عبد الله عصافرة</v>
      </c>
      <c r="D40" s="1101"/>
      <c r="E40" s="567">
        <f>inf!C25</f>
        <v>992241679</v>
      </c>
      <c r="F40" s="568">
        <f>dwam1!AQ34</f>
        <v>120</v>
      </c>
      <c r="G40" s="569">
        <f>num!AF34</f>
        <v>45085</v>
      </c>
      <c r="H40" s="569">
        <f>num!AJ34</f>
        <v>45103</v>
      </c>
      <c r="I40" s="570"/>
      <c r="J40" s="567" t="str">
        <f>Menu!$C$4</f>
        <v>الخليل</v>
      </c>
      <c r="K40" s="571"/>
      <c r="L40" s="747">
        <f>num!AD34</f>
        <v>16</v>
      </c>
      <c r="M40" s="748">
        <f>inf!S25</f>
        <v>14</v>
      </c>
      <c r="N40" s="749">
        <f t="shared" si="5"/>
        <v>224</v>
      </c>
      <c r="O40" s="750">
        <f>F40*Menu!$C$11</f>
        <v>1680</v>
      </c>
      <c r="P40" s="750">
        <f t="shared" si="6"/>
        <v>1904</v>
      </c>
      <c r="Q40" s="572" t="str">
        <f>inf!G25</f>
        <v>بيت كاحل</v>
      </c>
      <c r="R40" s="573" t="str">
        <f>inf!F25</f>
        <v>بنات نصار العصافرة الثانوية</v>
      </c>
      <c r="S40" s="712" t="str">
        <f t="shared" si="7"/>
        <v>بيت كاحل</v>
      </c>
      <c r="T40" s="570" t="str">
        <f>inf!T25</f>
        <v>بيت كاحل - مركز التصحيح - - -</v>
      </c>
      <c r="U40" s="570" t="str">
        <f>IF(dwam1!C34&lt;&gt;0,dwam1!$C$8,"")</f>
        <v>الخميس</v>
      </c>
      <c r="V40" s="576">
        <f>IF(U40="","",num!$E$10)</f>
        <v>45085</v>
      </c>
      <c r="W40" s="570" t="str">
        <f>IF(dwam1!E34&lt;&gt;0,dwam1!$E$8,"")</f>
        <v>السبت</v>
      </c>
      <c r="X40" s="576">
        <f>IF(W40="","",num!$F$10)</f>
        <v>45087</v>
      </c>
      <c r="Y40" s="570" t="str">
        <f>IF(dwam1!G34&lt;&gt;0,dwam1!$G$8,"")</f>
        <v>الأحد</v>
      </c>
      <c r="Z40" s="576">
        <f>IF(Y40="","",num!$G$10)</f>
        <v>45088</v>
      </c>
      <c r="AA40" s="570" t="str">
        <f>IF(dwam1!I34&lt;&gt;0,dwam1!$I$8,"")</f>
        <v>الإثنين</v>
      </c>
      <c r="AB40" s="714">
        <f>IF(AA40="","",num!$H$10)</f>
        <v>45089</v>
      </c>
      <c r="AC40" s="570" t="str">
        <f>IF(dwam1!K34&lt;&gt;0,dwam1!$K$8,"")</f>
        <v>الثلاثاء</v>
      </c>
      <c r="AD40" s="576">
        <f>IF(AC40="","",num!$I$10)</f>
        <v>45090</v>
      </c>
      <c r="AE40" s="570" t="str">
        <f>IF(dwam1!M34&lt;&gt;0,dwam1!$M$8,"")</f>
        <v>الأربعاء</v>
      </c>
      <c r="AF40" s="576">
        <f>IF(AE40="","",num!$J$10)</f>
        <v>45091</v>
      </c>
      <c r="AG40" s="570" t="str">
        <f>IF(dwam1!O34&lt;&gt;0,dwam1!$O$8,"")</f>
        <v>الخميس</v>
      </c>
      <c r="AH40" s="576">
        <f>IF(AG40="","",num!$K$10)</f>
        <v>45092</v>
      </c>
      <c r="AI40" s="570" t="str">
        <f>IF(dwam1!Q34&lt;&gt;0,dwam1!$Q$8,"")</f>
        <v>السبت</v>
      </c>
      <c r="AJ40" s="576">
        <f>IF(AI40="","",num!$L$10)</f>
        <v>45094</v>
      </c>
      <c r="AK40" s="570" t="str">
        <f>IF(dwam1!S34&lt;&gt;0,dwam1!$S$8,"")</f>
        <v>الأحد</v>
      </c>
      <c r="AL40" s="576">
        <f>IF(AK40="","",num!$M$10)</f>
        <v>45095</v>
      </c>
      <c r="AM40" s="570" t="str">
        <f>IF(dwam1!U34&lt;&gt;0,dwam1!$U$8,"")</f>
        <v>الإثنين</v>
      </c>
      <c r="AN40" s="576">
        <f>IF(AM40="","",num!$N$10)</f>
        <v>45096</v>
      </c>
      <c r="AO40" s="570" t="str">
        <f>IF(dwam1!W34&lt;&gt;0,dwam1!$W$8,"")</f>
        <v>الثلاثاء</v>
      </c>
      <c r="AP40" s="576">
        <f>IF(AO40="","",num!$O$10)</f>
        <v>45097</v>
      </c>
      <c r="AQ40" s="570" t="str">
        <f>IF(dwam1!Y34&lt;&gt;0,dwam1!$Y$8,"")</f>
        <v>الأربعاء</v>
      </c>
      <c r="AR40" s="576">
        <f>IF(AQ40="","",num!$P$10)</f>
        <v>45098</v>
      </c>
      <c r="AS40" s="570" t="str">
        <f>IF(dwam1!AA34&lt;&gt;0,dwam1!$AA$8,"")</f>
        <v>الخميس</v>
      </c>
      <c r="AT40" s="576">
        <f>IF(AS40="","",num!$Q$10)</f>
        <v>45099</v>
      </c>
      <c r="AU40" s="570" t="str">
        <f>IF(dwam1!AC34&lt;&gt;0,dwam1!$AC$8,"")</f>
        <v>السبت</v>
      </c>
      <c r="AV40" s="576">
        <f>IF(AU40="","",num!$R$10)</f>
        <v>45101</v>
      </c>
      <c r="AW40" s="570" t="str">
        <f>IF(dwam1!AE34&lt;&gt;0,dwam1!$AE$8,"")</f>
        <v>الأحد</v>
      </c>
      <c r="AX40" s="576">
        <f>IF(AW40="","",num!$S$10)</f>
        <v>45102</v>
      </c>
      <c r="AY40" s="570" t="str">
        <f>IF(dwam1!AG34&lt;&gt;0,dwam1!$AG$8,"")</f>
        <v>الإثنين</v>
      </c>
      <c r="AZ40" s="575">
        <f>IF(AY40="","",num!$T$10)</f>
        <v>45103</v>
      </c>
      <c r="BA40" s="570" t="str">
        <f>IF(dwam1!AI34&lt;&gt;0,dwam1!$AI$8,"")</f>
        <v/>
      </c>
      <c r="BB40" s="576" t="str">
        <f>IF(BA40="","",num!$U$10)</f>
        <v/>
      </c>
      <c r="BC40" s="570" t="str">
        <f>IF(dwam1!AK34&lt;&gt;0,dwam1!$AK$8,"")</f>
        <v/>
      </c>
      <c r="BD40" s="576" t="str">
        <f>IF(BC40="","",num!$V$10)</f>
        <v/>
      </c>
      <c r="BE40" s="570" t="str">
        <f>IF(dwam1!AM34&lt;&gt;0,dwam1!$AM$8,"")</f>
        <v/>
      </c>
      <c r="BF40" s="576" t="str">
        <f>IF(BE40="","",num!$W$10)</f>
        <v/>
      </c>
      <c r="BG40" s="570" t="str">
        <f>IF(dwam1!AO34&lt;&gt;0,dwam1!$AO$8,"")</f>
        <v/>
      </c>
      <c r="BH40" s="576" t="str">
        <f>IF(BG40="","",num!$X$10)</f>
        <v/>
      </c>
    </row>
    <row r="41" spans="2:60" s="574" customFormat="1" ht="96.6" customHeight="1" x14ac:dyDescent="0.7">
      <c r="B41" s="566">
        <v>25</v>
      </c>
      <c r="C41" s="1101" t="str">
        <f>inf!B26</f>
        <v>صالح جبرين عطا الله جويلس</v>
      </c>
      <c r="D41" s="1101"/>
      <c r="E41" s="567">
        <f>inf!C26</f>
        <v>921504916</v>
      </c>
      <c r="F41" s="568">
        <f>dwam1!AQ35</f>
        <v>118.5</v>
      </c>
      <c r="G41" s="569">
        <f>num!AF35</f>
        <v>45085</v>
      </c>
      <c r="H41" s="569">
        <f>num!AJ35</f>
        <v>45103</v>
      </c>
      <c r="I41" s="570"/>
      <c r="J41" s="567" t="str">
        <f>Menu!$C$4</f>
        <v>الخليل</v>
      </c>
      <c r="K41" s="571"/>
      <c r="L41" s="747">
        <f>num!AD35</f>
        <v>16</v>
      </c>
      <c r="M41" s="748">
        <f>inf!S26</f>
        <v>12</v>
      </c>
      <c r="N41" s="749">
        <f t="shared" si="5"/>
        <v>192</v>
      </c>
      <c r="O41" s="750">
        <f>F41*Menu!$C$11</f>
        <v>1659</v>
      </c>
      <c r="P41" s="750">
        <f t="shared" si="6"/>
        <v>1851</v>
      </c>
      <c r="Q41" s="572" t="str">
        <f>inf!G26</f>
        <v>لوزة / عيصى</v>
      </c>
      <c r="R41" s="573" t="str">
        <f>inf!F26</f>
        <v>ذكور الحسين الثانوية</v>
      </c>
      <c r="S41" s="712" t="str">
        <f t="shared" si="7"/>
        <v>لوزة / عيصى</v>
      </c>
      <c r="T41" s="570" t="str">
        <f>inf!T26</f>
        <v>لوزة / عيصى - باب الزاوية - مركز التصحيح - -</v>
      </c>
      <c r="U41" s="570" t="str">
        <f>IF(dwam1!C35&lt;&gt;0,dwam1!$C$8,"")</f>
        <v>الخميس</v>
      </c>
      <c r="V41" s="576">
        <f>IF(U41="","",num!$E$10)</f>
        <v>45085</v>
      </c>
      <c r="W41" s="570" t="str">
        <f>IF(dwam1!E35&lt;&gt;0,dwam1!$E$8,"")</f>
        <v>السبت</v>
      </c>
      <c r="X41" s="576">
        <f>IF(W41="","",num!$F$10)</f>
        <v>45087</v>
      </c>
      <c r="Y41" s="570" t="str">
        <f>IF(dwam1!G35&lt;&gt;0,dwam1!$G$8,"")</f>
        <v>الأحد</v>
      </c>
      <c r="Z41" s="576">
        <f>IF(Y41="","",num!$G$10)</f>
        <v>45088</v>
      </c>
      <c r="AA41" s="570" t="str">
        <f>IF(dwam1!I35&lt;&gt;0,dwam1!$I$8,"")</f>
        <v>الإثنين</v>
      </c>
      <c r="AB41" s="714">
        <f>IF(AA41="","",num!$H$10)</f>
        <v>45089</v>
      </c>
      <c r="AC41" s="570" t="str">
        <f>IF(dwam1!K35&lt;&gt;0,dwam1!$K$8,"")</f>
        <v>الثلاثاء</v>
      </c>
      <c r="AD41" s="576">
        <f>IF(AC41="","",num!$I$10)</f>
        <v>45090</v>
      </c>
      <c r="AE41" s="570" t="str">
        <f>IF(dwam1!M35&lt;&gt;0,dwam1!$M$8,"")</f>
        <v>الأربعاء</v>
      </c>
      <c r="AF41" s="576">
        <f>IF(AE41="","",num!$J$10)</f>
        <v>45091</v>
      </c>
      <c r="AG41" s="570" t="str">
        <f>IF(dwam1!O35&lt;&gt;0,dwam1!$O$8,"")</f>
        <v>الخميس</v>
      </c>
      <c r="AH41" s="576">
        <f>IF(AG41="","",num!$K$10)</f>
        <v>45092</v>
      </c>
      <c r="AI41" s="570" t="str">
        <f>IF(dwam1!Q35&lt;&gt;0,dwam1!$Q$8,"")</f>
        <v>السبت</v>
      </c>
      <c r="AJ41" s="576">
        <f>IF(AI41="","",num!$L$10)</f>
        <v>45094</v>
      </c>
      <c r="AK41" s="570" t="str">
        <f>IF(dwam1!S35&lt;&gt;0,dwam1!$S$8,"")</f>
        <v>الأحد</v>
      </c>
      <c r="AL41" s="576">
        <f>IF(AK41="","",num!$M$10)</f>
        <v>45095</v>
      </c>
      <c r="AM41" s="570" t="str">
        <f>IF(dwam1!U35&lt;&gt;0,dwam1!$U$8,"")</f>
        <v>الإثنين</v>
      </c>
      <c r="AN41" s="576">
        <f>IF(AM41="","",num!$N$10)</f>
        <v>45096</v>
      </c>
      <c r="AO41" s="570" t="str">
        <f>IF(dwam1!W35&lt;&gt;0,dwam1!$W$8,"")</f>
        <v>الثلاثاء</v>
      </c>
      <c r="AP41" s="576">
        <f>IF(AO41="","",num!$O$10)</f>
        <v>45097</v>
      </c>
      <c r="AQ41" s="570" t="str">
        <f>IF(dwam1!Y35&lt;&gt;0,dwam1!$Y$8,"")</f>
        <v>الأربعاء</v>
      </c>
      <c r="AR41" s="576">
        <f>IF(AQ41="","",num!$P$10)</f>
        <v>45098</v>
      </c>
      <c r="AS41" s="570" t="str">
        <f>IF(dwam1!AA35&lt;&gt;0,dwam1!$AA$8,"")</f>
        <v>الخميس</v>
      </c>
      <c r="AT41" s="576">
        <f>IF(AS41="","",num!$Q$10)</f>
        <v>45099</v>
      </c>
      <c r="AU41" s="570" t="str">
        <f>IF(dwam1!AC35&lt;&gt;0,dwam1!$AC$8,"")</f>
        <v>السبت</v>
      </c>
      <c r="AV41" s="576">
        <f>IF(AU41="","",num!$R$10)</f>
        <v>45101</v>
      </c>
      <c r="AW41" s="570" t="str">
        <f>IF(dwam1!AE35&lt;&gt;0,dwam1!$AE$8,"")</f>
        <v>الأحد</v>
      </c>
      <c r="AX41" s="576">
        <f>IF(AW41="","",num!$S$10)</f>
        <v>45102</v>
      </c>
      <c r="AY41" s="570" t="str">
        <f>IF(dwam1!AG35&lt;&gt;0,dwam1!$AG$8,"")</f>
        <v>الإثنين</v>
      </c>
      <c r="AZ41" s="575">
        <f>IF(AY41="","",num!$T$10)</f>
        <v>45103</v>
      </c>
      <c r="BA41" s="570" t="str">
        <f>IF(dwam1!AI35&lt;&gt;0,dwam1!$AI$8,"")</f>
        <v/>
      </c>
      <c r="BB41" s="576" t="str">
        <f>IF(BA41="","",num!$U$10)</f>
        <v/>
      </c>
      <c r="BC41" s="570" t="str">
        <f>IF(dwam1!AK35&lt;&gt;0,dwam1!$AK$8,"")</f>
        <v/>
      </c>
      <c r="BD41" s="576" t="str">
        <f>IF(BC41="","",num!$V$10)</f>
        <v/>
      </c>
      <c r="BE41" s="570" t="str">
        <f>IF(dwam1!AM35&lt;&gt;0,dwam1!$AM$8,"")</f>
        <v/>
      </c>
      <c r="BF41" s="576" t="str">
        <f>IF(BE41="","",num!$W$10)</f>
        <v/>
      </c>
      <c r="BG41" s="570" t="str">
        <f>IF(dwam1!AO35&lt;&gt;0,dwam1!$AO$8,"")</f>
        <v/>
      </c>
      <c r="BH41" s="576" t="str">
        <f>IF(BG41="","",num!$X$10)</f>
        <v/>
      </c>
    </row>
    <row r="42" spans="2:60" s="574" customFormat="1" ht="96.6" customHeight="1" x14ac:dyDescent="0.7">
      <c r="B42" s="566">
        <v>26</v>
      </c>
      <c r="C42" s="1101" t="str">
        <f>inf!B27</f>
        <v>صالح عبد الفتاح حسن شعراوي</v>
      </c>
      <c r="D42" s="1101"/>
      <c r="E42" s="567">
        <f>inf!C27</f>
        <v>995745700</v>
      </c>
      <c r="F42" s="568">
        <f>dwam1!AQ36</f>
        <v>120</v>
      </c>
      <c r="G42" s="569">
        <f>num!AF36</f>
        <v>45085</v>
      </c>
      <c r="H42" s="569">
        <f>num!AJ36</f>
        <v>45103</v>
      </c>
      <c r="I42" s="570"/>
      <c r="J42" s="567" t="str">
        <f>Menu!$C$4</f>
        <v>الخليل</v>
      </c>
      <c r="K42" s="571"/>
      <c r="L42" s="747">
        <f>num!AD36</f>
        <v>16</v>
      </c>
      <c r="M42" s="748">
        <f>inf!S27</f>
        <v>14</v>
      </c>
      <c r="N42" s="749">
        <f t="shared" si="5"/>
        <v>224</v>
      </c>
      <c r="O42" s="750">
        <f>F42*Menu!$C$11</f>
        <v>1680</v>
      </c>
      <c r="P42" s="750">
        <f t="shared" si="6"/>
        <v>1904</v>
      </c>
      <c r="Q42" s="572" t="str">
        <f>inf!G27</f>
        <v>حلحول</v>
      </c>
      <c r="R42" s="573" t="str">
        <f>inf!F27</f>
        <v>مكتب التربية / الخليل</v>
      </c>
      <c r="S42" s="712" t="str">
        <f t="shared" si="7"/>
        <v>حلحول</v>
      </c>
      <c r="T42" s="570" t="str">
        <f>inf!T27</f>
        <v>حلحول - باب الزاوية - مركز التصحيح - -</v>
      </c>
      <c r="U42" s="570" t="str">
        <f>IF(dwam1!C36&lt;&gt;0,dwam1!$C$8,"")</f>
        <v>الخميس</v>
      </c>
      <c r="V42" s="576">
        <f>IF(U42="","",num!$E$10)</f>
        <v>45085</v>
      </c>
      <c r="W42" s="570" t="str">
        <f>IF(dwam1!E36&lt;&gt;0,dwam1!$E$8,"")</f>
        <v>السبت</v>
      </c>
      <c r="X42" s="576">
        <f>IF(W42="","",num!$F$10)</f>
        <v>45087</v>
      </c>
      <c r="Y42" s="570" t="str">
        <f>IF(dwam1!G36&lt;&gt;0,dwam1!$G$8,"")</f>
        <v>الأحد</v>
      </c>
      <c r="Z42" s="576">
        <f>IF(Y42="","",num!$G$10)</f>
        <v>45088</v>
      </c>
      <c r="AA42" s="570" t="str">
        <f>IF(dwam1!I36&lt;&gt;0,dwam1!$I$8,"")</f>
        <v>الإثنين</v>
      </c>
      <c r="AB42" s="714">
        <f>IF(AA42="","",num!$H$10)</f>
        <v>45089</v>
      </c>
      <c r="AC42" s="570" t="str">
        <f>IF(dwam1!K36&lt;&gt;0,dwam1!$K$8,"")</f>
        <v>الثلاثاء</v>
      </c>
      <c r="AD42" s="576">
        <f>IF(AC42="","",num!$I$10)</f>
        <v>45090</v>
      </c>
      <c r="AE42" s="570" t="str">
        <f>IF(dwam1!M36&lt;&gt;0,dwam1!$M$8,"")</f>
        <v>الأربعاء</v>
      </c>
      <c r="AF42" s="576">
        <f>IF(AE42="","",num!$J$10)</f>
        <v>45091</v>
      </c>
      <c r="AG42" s="570" t="str">
        <f>IF(dwam1!O36&lt;&gt;0,dwam1!$O$8,"")</f>
        <v>الخميس</v>
      </c>
      <c r="AH42" s="576">
        <f>IF(AG42="","",num!$K$10)</f>
        <v>45092</v>
      </c>
      <c r="AI42" s="570" t="str">
        <f>IF(dwam1!Q36&lt;&gt;0,dwam1!$Q$8,"")</f>
        <v>السبت</v>
      </c>
      <c r="AJ42" s="576">
        <f>IF(AI42="","",num!$L$10)</f>
        <v>45094</v>
      </c>
      <c r="AK42" s="570" t="str">
        <f>IF(dwam1!S36&lt;&gt;0,dwam1!$S$8,"")</f>
        <v>الأحد</v>
      </c>
      <c r="AL42" s="576">
        <f>IF(AK42="","",num!$M$10)</f>
        <v>45095</v>
      </c>
      <c r="AM42" s="570" t="str">
        <f>IF(dwam1!U36&lt;&gt;0,dwam1!$U$8,"")</f>
        <v>الإثنين</v>
      </c>
      <c r="AN42" s="576">
        <f>IF(AM42="","",num!$N$10)</f>
        <v>45096</v>
      </c>
      <c r="AO42" s="570" t="str">
        <f>IF(dwam1!W36&lt;&gt;0,dwam1!$W$8,"")</f>
        <v>الثلاثاء</v>
      </c>
      <c r="AP42" s="576">
        <f>IF(AO42="","",num!$O$10)</f>
        <v>45097</v>
      </c>
      <c r="AQ42" s="570" t="str">
        <f>IF(dwam1!Y36&lt;&gt;0,dwam1!$Y$8,"")</f>
        <v>الأربعاء</v>
      </c>
      <c r="AR42" s="576">
        <f>IF(AQ42="","",num!$P$10)</f>
        <v>45098</v>
      </c>
      <c r="AS42" s="570" t="str">
        <f>IF(dwam1!AA36&lt;&gt;0,dwam1!$AA$8,"")</f>
        <v>الخميس</v>
      </c>
      <c r="AT42" s="576">
        <f>IF(AS42="","",num!$Q$10)</f>
        <v>45099</v>
      </c>
      <c r="AU42" s="570" t="str">
        <f>IF(dwam1!AC36&lt;&gt;0,dwam1!$AC$8,"")</f>
        <v>السبت</v>
      </c>
      <c r="AV42" s="576">
        <f>IF(AU42="","",num!$R$10)</f>
        <v>45101</v>
      </c>
      <c r="AW42" s="570" t="str">
        <f>IF(dwam1!AE36&lt;&gt;0,dwam1!$AE$8,"")</f>
        <v>الأحد</v>
      </c>
      <c r="AX42" s="576">
        <f>IF(AW42="","",num!$S$10)</f>
        <v>45102</v>
      </c>
      <c r="AY42" s="570" t="str">
        <f>IF(dwam1!AG36&lt;&gt;0,dwam1!$AG$8,"")</f>
        <v>الإثنين</v>
      </c>
      <c r="AZ42" s="575">
        <f>IF(AY42="","",num!$T$10)</f>
        <v>45103</v>
      </c>
      <c r="BA42" s="570" t="str">
        <f>IF(dwam1!AI36&lt;&gt;0,dwam1!$AI$8,"")</f>
        <v/>
      </c>
      <c r="BB42" s="576" t="str">
        <f>IF(BA42="","",num!$U$10)</f>
        <v/>
      </c>
      <c r="BC42" s="570" t="str">
        <f>IF(dwam1!AK36&lt;&gt;0,dwam1!$AK$8,"")</f>
        <v/>
      </c>
      <c r="BD42" s="576" t="str">
        <f>IF(BC42="","",num!$V$10)</f>
        <v/>
      </c>
      <c r="BE42" s="570" t="str">
        <f>IF(dwam1!AM36&lt;&gt;0,dwam1!$AM$8,"")</f>
        <v/>
      </c>
      <c r="BF42" s="576" t="str">
        <f>IF(BE42="","",num!$W$10)</f>
        <v/>
      </c>
      <c r="BG42" s="570" t="str">
        <f>IF(dwam1!AO36&lt;&gt;0,dwam1!$AO$8,"")</f>
        <v/>
      </c>
      <c r="BH42" s="576" t="str">
        <f>IF(BG42="","",num!$X$10)</f>
        <v/>
      </c>
    </row>
    <row r="43" spans="2:60" s="574" customFormat="1" ht="96.6" customHeight="1" x14ac:dyDescent="0.7">
      <c r="B43" s="566">
        <v>27</v>
      </c>
      <c r="C43" s="1101" t="str">
        <f>inf!B28</f>
        <v>عبد الرحيم بركات اسعد بدر</v>
      </c>
      <c r="D43" s="1101"/>
      <c r="E43" s="567" t="str">
        <f>inf!C28</f>
        <v>854995024</v>
      </c>
      <c r="F43" s="568">
        <f>dwam1!AQ37</f>
        <v>91.5</v>
      </c>
      <c r="G43" s="569">
        <f>num!AF37</f>
        <v>45085</v>
      </c>
      <c r="H43" s="569">
        <f>num!AJ37</f>
        <v>45099</v>
      </c>
      <c r="I43" s="570"/>
      <c r="J43" s="567" t="str">
        <f>Menu!$C$4</f>
        <v>الخليل</v>
      </c>
      <c r="K43" s="571"/>
      <c r="L43" s="747">
        <f>num!AD37</f>
        <v>13</v>
      </c>
      <c r="M43" s="748">
        <f>inf!S28</f>
        <v>13</v>
      </c>
      <c r="N43" s="749">
        <f t="shared" si="5"/>
        <v>169</v>
      </c>
      <c r="O43" s="750">
        <f>F43*Menu!$C$11</f>
        <v>1281</v>
      </c>
      <c r="P43" s="750">
        <f t="shared" si="6"/>
        <v>1450</v>
      </c>
      <c r="Q43" s="572" t="str">
        <f>inf!G28</f>
        <v>الخليل</v>
      </c>
      <c r="R43" s="573" t="str">
        <f>inf!F28</f>
        <v>ابو دية الثانوية  للبنين</v>
      </c>
      <c r="S43" s="712" t="str">
        <f t="shared" si="7"/>
        <v>الخليل</v>
      </c>
      <c r="T43" s="570" t="str">
        <f>inf!T28</f>
        <v>الحاووز الثاني - باب الزاوية - - -</v>
      </c>
      <c r="U43" s="570" t="str">
        <f>IF(dwam1!C37&lt;&gt;0,dwam1!$C$8,"")</f>
        <v>الخميس</v>
      </c>
      <c r="V43" s="576">
        <f>IF(U43="","",num!$E$10)</f>
        <v>45085</v>
      </c>
      <c r="W43" s="570" t="str">
        <f>IF(dwam1!E37&lt;&gt;0,dwam1!$E$8,"")</f>
        <v>السبت</v>
      </c>
      <c r="X43" s="576">
        <f>IF(W43="","",num!$F$10)</f>
        <v>45087</v>
      </c>
      <c r="Y43" s="570" t="str">
        <f>IF(dwam1!G37&lt;&gt;0,dwam1!$G$8,"")</f>
        <v>الأحد</v>
      </c>
      <c r="Z43" s="576">
        <f>IF(Y43="","",num!$G$10)</f>
        <v>45088</v>
      </c>
      <c r="AA43" s="570" t="str">
        <f>IF(dwam1!I37&lt;&gt;0,dwam1!$I$8,"")</f>
        <v>الإثنين</v>
      </c>
      <c r="AB43" s="714">
        <f>IF(AA43="","",num!$H$10)</f>
        <v>45089</v>
      </c>
      <c r="AC43" s="570" t="str">
        <f>IF(dwam1!K37&lt;&gt;0,dwam1!$K$8,"")</f>
        <v>الثلاثاء</v>
      </c>
      <c r="AD43" s="576">
        <f>IF(AC43="","",num!$I$10)</f>
        <v>45090</v>
      </c>
      <c r="AE43" s="570" t="str">
        <f>IF(dwam1!M37&lt;&gt;0,dwam1!$M$8,"")</f>
        <v>الأربعاء</v>
      </c>
      <c r="AF43" s="576">
        <f>IF(AE43="","",num!$J$10)</f>
        <v>45091</v>
      </c>
      <c r="AG43" s="570" t="str">
        <f>IF(dwam1!O37&lt;&gt;0,dwam1!$O$8,"")</f>
        <v>الخميس</v>
      </c>
      <c r="AH43" s="576">
        <f>IF(AG43="","",num!$K$10)</f>
        <v>45092</v>
      </c>
      <c r="AI43" s="570" t="str">
        <f>IF(dwam1!Q37&lt;&gt;0,dwam1!$Q$8,"")</f>
        <v>السبت</v>
      </c>
      <c r="AJ43" s="576">
        <f>IF(AI43="","",num!$L$10)</f>
        <v>45094</v>
      </c>
      <c r="AK43" s="570" t="str">
        <f>IF(dwam1!S37&lt;&gt;0,dwam1!$S$8,"")</f>
        <v>الأحد</v>
      </c>
      <c r="AL43" s="576">
        <f>IF(AK43="","",num!$M$10)</f>
        <v>45095</v>
      </c>
      <c r="AM43" s="570" t="str">
        <f>IF(dwam1!U37&lt;&gt;0,dwam1!$U$8,"")</f>
        <v>الإثنين</v>
      </c>
      <c r="AN43" s="576">
        <f>IF(AM43="","",num!$N$10)</f>
        <v>45096</v>
      </c>
      <c r="AO43" s="570" t="str">
        <f>IF(dwam1!W37&lt;&gt;0,dwam1!$W$8,"")</f>
        <v>الثلاثاء</v>
      </c>
      <c r="AP43" s="576">
        <f>IF(AO43="","",num!$O$10)</f>
        <v>45097</v>
      </c>
      <c r="AQ43" s="570" t="str">
        <f>IF(dwam1!Y37&lt;&gt;0,dwam1!$Y$8,"")</f>
        <v>الأربعاء</v>
      </c>
      <c r="AR43" s="576">
        <f>IF(AQ43="","",num!$P$10)</f>
        <v>45098</v>
      </c>
      <c r="AS43" s="570" t="str">
        <f>IF(dwam1!AA37&lt;&gt;0,dwam1!$AA$8,"")</f>
        <v>الخميس</v>
      </c>
      <c r="AT43" s="576">
        <f>IF(AS43="","",num!$Q$10)</f>
        <v>45099</v>
      </c>
      <c r="AU43" s="570" t="str">
        <f>IF(dwam1!AC37&lt;&gt;0,dwam1!$AC$8,"")</f>
        <v/>
      </c>
      <c r="AV43" s="576" t="str">
        <f>IF(AU43="","",num!$R$10)</f>
        <v/>
      </c>
      <c r="AW43" s="570" t="str">
        <f>IF(dwam1!AE37&lt;&gt;0,dwam1!$AE$8,"")</f>
        <v/>
      </c>
      <c r="AX43" s="576" t="str">
        <f>IF(AW43="","",num!$S$10)</f>
        <v/>
      </c>
      <c r="AY43" s="570" t="str">
        <f>IF(dwam1!AG37&lt;&gt;0,dwam1!$AG$8,"")</f>
        <v/>
      </c>
      <c r="AZ43" s="575" t="str">
        <f>IF(AY43="","",num!$T$10)</f>
        <v/>
      </c>
      <c r="BA43" s="570" t="str">
        <f>IF(dwam1!AI37&lt;&gt;0,dwam1!$AI$8,"")</f>
        <v/>
      </c>
      <c r="BB43" s="576" t="str">
        <f>IF(BA43="","",num!$U$10)</f>
        <v/>
      </c>
      <c r="BC43" s="570" t="str">
        <f>IF(dwam1!AK37&lt;&gt;0,dwam1!$AK$8,"")</f>
        <v/>
      </c>
      <c r="BD43" s="576" t="str">
        <f>IF(BC43="","",num!$V$10)</f>
        <v/>
      </c>
      <c r="BE43" s="570" t="str">
        <f>IF(dwam1!AM37&lt;&gt;0,dwam1!$AM$8,"")</f>
        <v/>
      </c>
      <c r="BF43" s="576" t="str">
        <f>IF(BE43="","",num!$W$10)</f>
        <v/>
      </c>
      <c r="BG43" s="570" t="str">
        <f>IF(dwam1!AO37&lt;&gt;0,dwam1!$AO$8,"")</f>
        <v/>
      </c>
      <c r="BH43" s="576" t="str">
        <f>IF(BG43="","",num!$X$10)</f>
        <v/>
      </c>
    </row>
    <row r="44" spans="2:60" s="574" customFormat="1" ht="96.6" customHeight="1" x14ac:dyDescent="0.7">
      <c r="B44" s="566">
        <v>28</v>
      </c>
      <c r="C44" s="1101" t="str">
        <f>inf!B29</f>
        <v>عدي رائد محمود عصافره</v>
      </c>
      <c r="D44" s="1101"/>
      <c r="E44" s="567" t="str">
        <f>inf!C29</f>
        <v>853745610</v>
      </c>
      <c r="F44" s="568">
        <f>dwam1!AQ38</f>
        <v>97.5</v>
      </c>
      <c r="G44" s="569">
        <f>num!AF38</f>
        <v>45085</v>
      </c>
      <c r="H44" s="569">
        <f>num!AJ38</f>
        <v>45101</v>
      </c>
      <c r="I44" s="570"/>
      <c r="J44" s="567" t="str">
        <f>Menu!$C$4</f>
        <v>الخليل</v>
      </c>
      <c r="K44" s="571"/>
      <c r="L44" s="747">
        <f>num!AD38</f>
        <v>13</v>
      </c>
      <c r="M44" s="748">
        <f>inf!S29</f>
        <v>14</v>
      </c>
      <c r="N44" s="749">
        <f t="shared" ref="N44:N56" si="8">L44*M44</f>
        <v>182</v>
      </c>
      <c r="O44" s="750">
        <f>F44*Menu!$C$11</f>
        <v>1365</v>
      </c>
      <c r="P44" s="750">
        <f t="shared" ref="P44:P56" si="9">O44+N44</f>
        <v>1547</v>
      </c>
      <c r="Q44" s="572" t="str">
        <f>inf!G29</f>
        <v>بيت كاحل</v>
      </c>
      <c r="R44" s="573" t="str">
        <f>inf!F29</f>
        <v>داود العطاونه الثانوية للبنين</v>
      </c>
      <c r="S44" s="712" t="str">
        <f t="shared" ref="S44:S56" si="10">Q44</f>
        <v>بيت كاحل</v>
      </c>
      <c r="T44" s="570" t="str">
        <f>inf!T29</f>
        <v>بيت كاحل - باب الزاوية - - -</v>
      </c>
      <c r="U44" s="570" t="str">
        <f>IF(dwam1!C38&lt;&gt;0,dwam1!$C$8,"")</f>
        <v>الخميس</v>
      </c>
      <c r="V44" s="576">
        <f>IF(U44="","",num!$E$10)</f>
        <v>45085</v>
      </c>
      <c r="W44" s="570" t="str">
        <f>IF(dwam1!E38&lt;&gt;0,dwam1!$E$8,"")</f>
        <v>السبت</v>
      </c>
      <c r="X44" s="576">
        <f>IF(W44="","",num!$F$10)</f>
        <v>45087</v>
      </c>
      <c r="Y44" s="570" t="str">
        <f>IF(dwam1!G38&lt;&gt;0,dwam1!$G$8,"")</f>
        <v>الأحد</v>
      </c>
      <c r="Z44" s="576">
        <f>IF(Y44="","",num!$G$10)</f>
        <v>45088</v>
      </c>
      <c r="AA44" s="570" t="str">
        <f>IF(dwam1!I38&lt;&gt;0,dwam1!$I$8,"")</f>
        <v>الإثنين</v>
      </c>
      <c r="AB44" s="714">
        <f>IF(AA44="","",num!$H$10)</f>
        <v>45089</v>
      </c>
      <c r="AC44" s="570" t="str">
        <f>IF(dwam1!K38&lt;&gt;0,dwam1!$K$8,"")</f>
        <v>الثلاثاء</v>
      </c>
      <c r="AD44" s="576">
        <f>IF(AC44="","",num!$I$10)</f>
        <v>45090</v>
      </c>
      <c r="AE44" s="570" t="str">
        <f>IF(dwam1!M38&lt;&gt;0,dwam1!$M$8,"")</f>
        <v>الأربعاء</v>
      </c>
      <c r="AF44" s="576">
        <f>IF(AE44="","",num!$J$10)</f>
        <v>45091</v>
      </c>
      <c r="AG44" s="570" t="str">
        <f>IF(dwam1!O38&lt;&gt;0,dwam1!$O$8,"")</f>
        <v>الخميس</v>
      </c>
      <c r="AH44" s="576">
        <f>IF(AG44="","",num!$K$10)</f>
        <v>45092</v>
      </c>
      <c r="AI44" s="570" t="str">
        <f>IF(dwam1!Q38&lt;&gt;0,dwam1!$Q$8,"")</f>
        <v/>
      </c>
      <c r="AJ44" s="576" t="str">
        <f>IF(AI44="","",num!$L$10)</f>
        <v/>
      </c>
      <c r="AK44" s="570" t="str">
        <f>IF(dwam1!S38&lt;&gt;0,dwam1!$S$8,"")</f>
        <v>الأحد</v>
      </c>
      <c r="AL44" s="576">
        <f>IF(AK44="","",num!$M$10)</f>
        <v>45095</v>
      </c>
      <c r="AM44" s="570" t="str">
        <f>IF(dwam1!U38&lt;&gt;0,dwam1!$U$8,"")</f>
        <v>الإثنين</v>
      </c>
      <c r="AN44" s="576">
        <f>IF(AM44="","",num!$N$10)</f>
        <v>45096</v>
      </c>
      <c r="AO44" s="570" t="str">
        <f>IF(dwam1!W38&lt;&gt;0,dwam1!$W$8,"")</f>
        <v>الثلاثاء</v>
      </c>
      <c r="AP44" s="576">
        <f>IF(AO44="","",num!$O$10)</f>
        <v>45097</v>
      </c>
      <c r="AQ44" s="570" t="str">
        <f>IF(dwam1!Y38&lt;&gt;0,dwam1!$Y$8,"")</f>
        <v>الأربعاء</v>
      </c>
      <c r="AR44" s="576">
        <f>IF(AQ44="","",num!$P$10)</f>
        <v>45098</v>
      </c>
      <c r="AS44" s="570" t="str">
        <f>IF(dwam1!AA38&lt;&gt;0,dwam1!$AA$8,"")</f>
        <v>الخميس</v>
      </c>
      <c r="AT44" s="576">
        <f>IF(AS44="","",num!$Q$10)</f>
        <v>45099</v>
      </c>
      <c r="AU44" s="570" t="str">
        <f>IF(dwam1!AC38&lt;&gt;0,dwam1!$AC$8,"")</f>
        <v>السبت</v>
      </c>
      <c r="AV44" s="576">
        <f>IF(AU44="","",num!$R$10)</f>
        <v>45101</v>
      </c>
      <c r="AW44" s="570" t="str">
        <f>IF(dwam1!AE38&lt;&gt;0,dwam1!$AE$8,"")</f>
        <v/>
      </c>
      <c r="AX44" s="576" t="str">
        <f>IF(AW44="","",num!$S$10)</f>
        <v/>
      </c>
      <c r="AY44" s="570" t="str">
        <f>IF(dwam1!AG38&lt;&gt;0,dwam1!$AG$8,"")</f>
        <v/>
      </c>
      <c r="AZ44" s="575" t="str">
        <f>IF(AY44="","",num!$T$10)</f>
        <v/>
      </c>
      <c r="BA44" s="570" t="str">
        <f>IF(dwam1!AI38&lt;&gt;0,dwam1!$AI$8,"")</f>
        <v/>
      </c>
      <c r="BB44" s="576" t="str">
        <f>IF(BA44="","",num!$U$10)</f>
        <v/>
      </c>
      <c r="BC44" s="570" t="str">
        <f>IF(dwam1!AK38&lt;&gt;0,dwam1!$AK$8,"")</f>
        <v/>
      </c>
      <c r="BD44" s="576" t="str">
        <f>IF(BC44="","",num!$V$10)</f>
        <v/>
      </c>
      <c r="BE44" s="570" t="str">
        <f>IF(dwam1!AM38&lt;&gt;0,dwam1!$AM$8,"")</f>
        <v/>
      </c>
      <c r="BF44" s="576" t="str">
        <f>IF(BE44="","",num!$W$10)</f>
        <v/>
      </c>
      <c r="BG44" s="570" t="str">
        <f>IF(dwam1!AO38&lt;&gt;0,dwam1!$AO$8,"")</f>
        <v/>
      </c>
      <c r="BH44" s="576" t="str">
        <f>IF(BG44="","",num!$X$10)</f>
        <v/>
      </c>
    </row>
    <row r="45" spans="2:60" s="574" customFormat="1" ht="96.6" customHeight="1" x14ac:dyDescent="0.7">
      <c r="B45" s="566">
        <v>29</v>
      </c>
      <c r="C45" s="1101" t="str">
        <f>inf!B30</f>
        <v>فاتن جهاد سعيد ابو الحلاوه</v>
      </c>
      <c r="D45" s="1101"/>
      <c r="E45" s="567" t="str">
        <f>inf!C30</f>
        <v>919686535</v>
      </c>
      <c r="F45" s="568">
        <f>dwam1!AQ39</f>
        <v>105</v>
      </c>
      <c r="G45" s="569">
        <f>num!AF39</f>
        <v>45085</v>
      </c>
      <c r="H45" s="569">
        <f>num!AJ39</f>
        <v>45101</v>
      </c>
      <c r="I45" s="570"/>
      <c r="J45" s="567" t="str">
        <f>Menu!$C$4</f>
        <v>الخليل</v>
      </c>
      <c r="K45" s="571"/>
      <c r="L45" s="747">
        <f>num!AD39</f>
        <v>14</v>
      </c>
      <c r="M45" s="748">
        <f>inf!S30</f>
        <v>12</v>
      </c>
      <c r="N45" s="749">
        <f t="shared" si="8"/>
        <v>168</v>
      </c>
      <c r="O45" s="750">
        <f>F45*Menu!$C$11</f>
        <v>1470</v>
      </c>
      <c r="P45" s="750">
        <f t="shared" si="9"/>
        <v>1638</v>
      </c>
      <c r="Q45" s="572" t="str">
        <f>inf!G30</f>
        <v>حارة الشيخ</v>
      </c>
      <c r="R45" s="573" t="str">
        <f>inf!F30</f>
        <v>خديجة عابدين الثانوية للبنات</v>
      </c>
      <c r="S45" s="712" t="str">
        <f t="shared" si="10"/>
        <v>حارة الشيخ</v>
      </c>
      <c r="T45" s="570" t="str">
        <f>inf!T30</f>
        <v>حارة الشيخ - باب الزاوية - مركز التصحيح - -</v>
      </c>
      <c r="U45" s="570" t="str">
        <f>IF(dwam1!C39&lt;&gt;0,dwam1!$C$8,"")</f>
        <v>الخميس</v>
      </c>
      <c r="V45" s="576">
        <f>IF(U45="","",num!$E$10)</f>
        <v>45085</v>
      </c>
      <c r="W45" s="570" t="str">
        <f>IF(dwam1!E39&lt;&gt;0,dwam1!$E$8,"")</f>
        <v>السبت</v>
      </c>
      <c r="X45" s="576">
        <f>IF(W45="","",num!$F$10)</f>
        <v>45087</v>
      </c>
      <c r="Y45" s="570" t="str">
        <f>IF(dwam1!G39&lt;&gt;0,dwam1!$G$8,"")</f>
        <v>الأحد</v>
      </c>
      <c r="Z45" s="576">
        <f>IF(Y45="","",num!$G$10)</f>
        <v>45088</v>
      </c>
      <c r="AA45" s="570" t="str">
        <f>IF(dwam1!I39&lt;&gt;0,dwam1!$I$8,"")</f>
        <v>الإثنين</v>
      </c>
      <c r="AB45" s="714">
        <f>IF(AA45="","",num!$H$10)</f>
        <v>45089</v>
      </c>
      <c r="AC45" s="570" t="str">
        <f>IF(dwam1!K39&lt;&gt;0,dwam1!$K$8,"")</f>
        <v>الثلاثاء</v>
      </c>
      <c r="AD45" s="576">
        <f>IF(AC45="","",num!$I$10)</f>
        <v>45090</v>
      </c>
      <c r="AE45" s="570" t="str">
        <f>IF(dwam1!M39&lt;&gt;0,dwam1!$M$8,"")</f>
        <v>الأربعاء</v>
      </c>
      <c r="AF45" s="576">
        <f>IF(AE45="","",num!$J$10)</f>
        <v>45091</v>
      </c>
      <c r="AG45" s="570" t="str">
        <f>IF(dwam1!O39&lt;&gt;0,dwam1!$O$8,"")</f>
        <v>الخميس</v>
      </c>
      <c r="AH45" s="576">
        <f>IF(AG45="","",num!$K$10)</f>
        <v>45092</v>
      </c>
      <c r="AI45" s="570" t="str">
        <f>IF(dwam1!Q39&lt;&gt;0,dwam1!$Q$8,"")</f>
        <v>السبت</v>
      </c>
      <c r="AJ45" s="576">
        <f>IF(AI45="","",num!$L$10)</f>
        <v>45094</v>
      </c>
      <c r="AK45" s="570" t="str">
        <f>IF(dwam1!S39&lt;&gt;0,dwam1!$S$8,"")</f>
        <v>الأحد</v>
      </c>
      <c r="AL45" s="576">
        <f>IF(AK45="","",num!$M$10)</f>
        <v>45095</v>
      </c>
      <c r="AM45" s="570" t="str">
        <f>IF(dwam1!U39&lt;&gt;0,dwam1!$U$8,"")</f>
        <v>الإثنين</v>
      </c>
      <c r="AN45" s="576">
        <f>IF(AM45="","",num!$N$10)</f>
        <v>45096</v>
      </c>
      <c r="AO45" s="570" t="str">
        <f>IF(dwam1!W39&lt;&gt;0,dwam1!$W$8,"")</f>
        <v>الثلاثاء</v>
      </c>
      <c r="AP45" s="576">
        <f>IF(AO45="","",num!$O$10)</f>
        <v>45097</v>
      </c>
      <c r="AQ45" s="570" t="str">
        <f>IF(dwam1!Y39&lt;&gt;0,dwam1!$Y$8,"")</f>
        <v>الأربعاء</v>
      </c>
      <c r="AR45" s="576">
        <f>IF(AQ45="","",num!$P$10)</f>
        <v>45098</v>
      </c>
      <c r="AS45" s="570" t="str">
        <f>IF(dwam1!AA39&lt;&gt;0,dwam1!$AA$8,"")</f>
        <v>الخميس</v>
      </c>
      <c r="AT45" s="576">
        <f>IF(AS45="","",num!$Q$10)</f>
        <v>45099</v>
      </c>
      <c r="AU45" s="570" t="str">
        <f>IF(dwam1!AC39&lt;&gt;0,dwam1!$AC$8,"")</f>
        <v>السبت</v>
      </c>
      <c r="AV45" s="576">
        <f>IF(AU45="","",num!$R$10)</f>
        <v>45101</v>
      </c>
      <c r="AW45" s="570" t="str">
        <f>IF(dwam1!AE39&lt;&gt;0,dwam1!$AE$8,"")</f>
        <v/>
      </c>
      <c r="AX45" s="576" t="str">
        <f>IF(AW45="","",num!$S$10)</f>
        <v/>
      </c>
      <c r="AY45" s="570" t="str">
        <f>IF(dwam1!AG39&lt;&gt;0,dwam1!$AG$8,"")</f>
        <v/>
      </c>
      <c r="AZ45" s="575" t="str">
        <f>IF(AY45="","",num!$T$10)</f>
        <v/>
      </c>
      <c r="BA45" s="570" t="str">
        <f>IF(dwam1!AI39&lt;&gt;0,dwam1!$AI$8,"")</f>
        <v/>
      </c>
      <c r="BB45" s="576" t="str">
        <f>IF(BA45="","",num!$U$10)</f>
        <v/>
      </c>
      <c r="BC45" s="570" t="str">
        <f>IF(dwam1!AK39&lt;&gt;0,dwam1!$AK$8,"")</f>
        <v/>
      </c>
      <c r="BD45" s="576" t="str">
        <f>IF(BC45="","",num!$V$10)</f>
        <v/>
      </c>
      <c r="BE45" s="570" t="str">
        <f>IF(dwam1!AM39&lt;&gt;0,dwam1!$AM$8,"")</f>
        <v/>
      </c>
      <c r="BF45" s="576" t="str">
        <f>IF(BE45="","",num!$W$10)</f>
        <v/>
      </c>
      <c r="BG45" s="570" t="str">
        <f>IF(dwam1!AO39&lt;&gt;0,dwam1!$AO$8,"")</f>
        <v/>
      </c>
      <c r="BH45" s="576" t="str">
        <f>IF(BG45="","",num!$X$10)</f>
        <v/>
      </c>
    </row>
    <row r="46" spans="2:60" s="574" customFormat="1" ht="96.6" customHeight="1" x14ac:dyDescent="0.7">
      <c r="B46" s="566">
        <v>30</v>
      </c>
      <c r="C46" s="1101" t="str">
        <f>inf!B31</f>
        <v>فايز عطا احمد ابو شكر</v>
      </c>
      <c r="D46" s="1101"/>
      <c r="E46" s="567">
        <f>inf!C31</f>
        <v>905175568</v>
      </c>
      <c r="F46" s="568">
        <f>dwam1!AQ40</f>
        <v>120</v>
      </c>
      <c r="G46" s="569">
        <f>num!AF40</f>
        <v>45085</v>
      </c>
      <c r="H46" s="569">
        <f>num!AJ40</f>
        <v>45103</v>
      </c>
      <c r="I46" s="570"/>
      <c r="J46" s="567" t="str">
        <f>Menu!$C$4</f>
        <v>الخليل</v>
      </c>
      <c r="K46" s="571"/>
      <c r="L46" s="747">
        <f>num!AD40</f>
        <v>16</v>
      </c>
      <c r="M46" s="748">
        <f>inf!S31</f>
        <v>12</v>
      </c>
      <c r="N46" s="749">
        <f t="shared" si="8"/>
        <v>192</v>
      </c>
      <c r="O46" s="750">
        <f>F46*Menu!$C$11</f>
        <v>1680</v>
      </c>
      <c r="P46" s="750">
        <f t="shared" si="9"/>
        <v>1872</v>
      </c>
      <c r="Q46" s="572" t="str">
        <f>inf!G31</f>
        <v>الخليل</v>
      </c>
      <c r="R46" s="573" t="str">
        <f>inf!F31</f>
        <v>ذكور الحسين الثانوية</v>
      </c>
      <c r="S46" s="712" t="str">
        <f t="shared" si="10"/>
        <v>الخليل</v>
      </c>
      <c r="T46" s="570" t="str">
        <f>inf!T31</f>
        <v>خلة المغاربة - باب الزاوية - مركز التصحيح - -</v>
      </c>
      <c r="U46" s="570" t="str">
        <f>IF(dwam1!C40&lt;&gt;0,dwam1!$C$8,"")</f>
        <v>الخميس</v>
      </c>
      <c r="V46" s="576">
        <f>IF(U46="","",num!$E$10)</f>
        <v>45085</v>
      </c>
      <c r="W46" s="570" t="str">
        <f>IF(dwam1!E40&lt;&gt;0,dwam1!$E$8,"")</f>
        <v>السبت</v>
      </c>
      <c r="X46" s="576">
        <f>IF(W46="","",num!$F$10)</f>
        <v>45087</v>
      </c>
      <c r="Y46" s="570" t="str">
        <f>IF(dwam1!G40&lt;&gt;0,dwam1!$G$8,"")</f>
        <v>الأحد</v>
      </c>
      <c r="Z46" s="576">
        <f>IF(Y46="","",num!$G$10)</f>
        <v>45088</v>
      </c>
      <c r="AA46" s="570" t="str">
        <f>IF(dwam1!I40&lt;&gt;0,dwam1!$I$8,"")</f>
        <v>الإثنين</v>
      </c>
      <c r="AB46" s="714">
        <f>IF(AA46="","",num!$H$10)</f>
        <v>45089</v>
      </c>
      <c r="AC46" s="570" t="str">
        <f>IF(dwam1!K40&lt;&gt;0,dwam1!$K$8,"")</f>
        <v>الثلاثاء</v>
      </c>
      <c r="AD46" s="576">
        <f>IF(AC46="","",num!$I$10)</f>
        <v>45090</v>
      </c>
      <c r="AE46" s="570" t="str">
        <f>IF(dwam1!M40&lt;&gt;0,dwam1!$M$8,"")</f>
        <v>الأربعاء</v>
      </c>
      <c r="AF46" s="576">
        <f>IF(AE46="","",num!$J$10)</f>
        <v>45091</v>
      </c>
      <c r="AG46" s="570" t="str">
        <f>IF(dwam1!O40&lt;&gt;0,dwam1!$O$8,"")</f>
        <v>الخميس</v>
      </c>
      <c r="AH46" s="576">
        <f>IF(AG46="","",num!$K$10)</f>
        <v>45092</v>
      </c>
      <c r="AI46" s="570" t="str">
        <f>IF(dwam1!Q40&lt;&gt;0,dwam1!$Q$8,"")</f>
        <v>السبت</v>
      </c>
      <c r="AJ46" s="576">
        <f>IF(AI46="","",num!$L$10)</f>
        <v>45094</v>
      </c>
      <c r="AK46" s="570" t="str">
        <f>IF(dwam1!S40&lt;&gt;0,dwam1!$S$8,"")</f>
        <v>الأحد</v>
      </c>
      <c r="AL46" s="576">
        <f>IF(AK46="","",num!$M$10)</f>
        <v>45095</v>
      </c>
      <c r="AM46" s="570" t="str">
        <f>IF(dwam1!U40&lt;&gt;0,dwam1!$U$8,"")</f>
        <v>الإثنين</v>
      </c>
      <c r="AN46" s="576">
        <f>IF(AM46="","",num!$N$10)</f>
        <v>45096</v>
      </c>
      <c r="AO46" s="570" t="str">
        <f>IF(dwam1!W40&lt;&gt;0,dwam1!$W$8,"")</f>
        <v>الثلاثاء</v>
      </c>
      <c r="AP46" s="576">
        <f>IF(AO46="","",num!$O$10)</f>
        <v>45097</v>
      </c>
      <c r="AQ46" s="570" t="str">
        <f>IF(dwam1!Y40&lt;&gt;0,dwam1!$Y$8,"")</f>
        <v>الأربعاء</v>
      </c>
      <c r="AR46" s="576">
        <f>IF(AQ46="","",num!$P$10)</f>
        <v>45098</v>
      </c>
      <c r="AS46" s="570" t="str">
        <f>IF(dwam1!AA40&lt;&gt;0,dwam1!$AA$8,"")</f>
        <v>الخميس</v>
      </c>
      <c r="AT46" s="576">
        <f>IF(AS46="","",num!$Q$10)</f>
        <v>45099</v>
      </c>
      <c r="AU46" s="570" t="str">
        <f>IF(dwam1!AC40&lt;&gt;0,dwam1!$AC$8,"")</f>
        <v>السبت</v>
      </c>
      <c r="AV46" s="576">
        <f>IF(AU46="","",num!$R$10)</f>
        <v>45101</v>
      </c>
      <c r="AW46" s="570" t="str">
        <f>IF(dwam1!AE40&lt;&gt;0,dwam1!$AE$8,"")</f>
        <v>الأحد</v>
      </c>
      <c r="AX46" s="576">
        <f>IF(AW46="","",num!$S$10)</f>
        <v>45102</v>
      </c>
      <c r="AY46" s="570" t="str">
        <f>IF(dwam1!AG40&lt;&gt;0,dwam1!$AG$8,"")</f>
        <v>الإثنين</v>
      </c>
      <c r="AZ46" s="575">
        <f>IF(AY46="","",num!$T$10)</f>
        <v>45103</v>
      </c>
      <c r="BA46" s="570" t="str">
        <f>IF(dwam1!AI40&lt;&gt;0,dwam1!$AI$8,"")</f>
        <v/>
      </c>
      <c r="BB46" s="576" t="str">
        <f>IF(BA46="","",num!$U$10)</f>
        <v/>
      </c>
      <c r="BC46" s="570" t="str">
        <f>IF(dwam1!AK40&lt;&gt;0,dwam1!$AK$8,"")</f>
        <v/>
      </c>
      <c r="BD46" s="576" t="str">
        <f>IF(BC46="","",num!$V$10)</f>
        <v/>
      </c>
      <c r="BE46" s="570" t="str">
        <f>IF(dwam1!AM40&lt;&gt;0,dwam1!$AM$8,"")</f>
        <v/>
      </c>
      <c r="BF46" s="576" t="str">
        <f>IF(BE46="","",num!$W$10)</f>
        <v/>
      </c>
      <c r="BG46" s="570" t="str">
        <f>IF(dwam1!AO40&lt;&gt;0,dwam1!$AO$8,"")</f>
        <v/>
      </c>
      <c r="BH46" s="576" t="str">
        <f>IF(BG46="","",num!$X$10)</f>
        <v/>
      </c>
    </row>
    <row r="47" spans="2:60" s="709" customFormat="1" ht="96.6" customHeight="1" x14ac:dyDescent="0.7">
      <c r="B47" s="566">
        <v>31</v>
      </c>
      <c r="C47" s="1101" t="str">
        <f>inf!B32</f>
        <v>فداء نبيل عيسى شاور</v>
      </c>
      <c r="D47" s="1101"/>
      <c r="E47" s="567">
        <f>inf!C32</f>
        <v>946902947</v>
      </c>
      <c r="F47" s="568">
        <f>dwam1!AQ45</f>
        <v>97.5</v>
      </c>
      <c r="G47" s="569">
        <f>num!AF45</f>
        <v>45085</v>
      </c>
      <c r="H47" s="569">
        <f>num!AJ45</f>
        <v>45099</v>
      </c>
      <c r="I47" s="570"/>
      <c r="J47" s="567" t="str">
        <f>Menu!$C$4</f>
        <v>الخليل</v>
      </c>
      <c r="K47" s="571"/>
      <c r="L47" s="747">
        <f>num!AD45</f>
        <v>13</v>
      </c>
      <c r="M47" s="748">
        <f>inf!S32</f>
        <v>12</v>
      </c>
      <c r="N47" s="749">
        <f t="shared" si="8"/>
        <v>156</v>
      </c>
      <c r="O47" s="750">
        <f>F47*Menu!$C$11</f>
        <v>1365</v>
      </c>
      <c r="P47" s="750">
        <f t="shared" si="9"/>
        <v>1521</v>
      </c>
      <c r="Q47" s="644" t="str">
        <f>inf!G32</f>
        <v>شارع السلام</v>
      </c>
      <c r="R47" s="708" t="str">
        <f>inf!F32</f>
        <v>خديجة عابدين الثانوية للبنات</v>
      </c>
      <c r="S47" s="713" t="str">
        <f t="shared" si="10"/>
        <v>شارع السلام</v>
      </c>
      <c r="T47" s="707" t="str">
        <f>inf!T32</f>
        <v>شارع السلام - باب الزاوية - مركز التصحيح - -</v>
      </c>
      <c r="U47" s="707" t="str">
        <f>IF(dwam1!C45&lt;&gt;0,dwam1!$C$8,"")</f>
        <v>الخميس</v>
      </c>
      <c r="V47" s="711">
        <f>IF(U47="","",num!$E$10)</f>
        <v>45085</v>
      </c>
      <c r="W47" s="707" t="str">
        <f>IF(dwam1!E45&lt;&gt;0,dwam1!$E$8,"")</f>
        <v>السبت</v>
      </c>
      <c r="X47" s="711">
        <f>IF(W47="","",num!$F$10)</f>
        <v>45087</v>
      </c>
      <c r="Y47" s="707" t="str">
        <f>IF(dwam1!G45&lt;&gt;0,dwam1!$G$8,"")</f>
        <v>الأحد</v>
      </c>
      <c r="Z47" s="711">
        <f>IF(Y47="","",num!$G$10)</f>
        <v>45088</v>
      </c>
      <c r="AA47" s="707" t="str">
        <f>IF(dwam1!I45&lt;&gt;0,dwam1!$I$8,"")</f>
        <v>الإثنين</v>
      </c>
      <c r="AB47" s="715">
        <f>IF(AA47="","",num!$H$10)</f>
        <v>45089</v>
      </c>
      <c r="AC47" s="707" t="str">
        <f>IF(dwam1!K45&lt;&gt;0,dwam1!$K$8,"")</f>
        <v>الثلاثاء</v>
      </c>
      <c r="AD47" s="711">
        <f>IF(AC47="","",num!$I$10)</f>
        <v>45090</v>
      </c>
      <c r="AE47" s="707" t="str">
        <f>IF(dwam1!M45&lt;&gt;0,dwam1!$M$8,"")</f>
        <v>الأربعاء</v>
      </c>
      <c r="AF47" s="711">
        <f>IF(AE47="","",num!$J$10)</f>
        <v>45091</v>
      </c>
      <c r="AG47" s="707" t="str">
        <f>IF(dwam1!O45&lt;&gt;0,dwam1!$O$8,"")</f>
        <v>الخميس</v>
      </c>
      <c r="AH47" s="711">
        <f>IF(AG47="","",num!$K$10)</f>
        <v>45092</v>
      </c>
      <c r="AI47" s="707" t="str">
        <f>IF(dwam1!Q45&lt;&gt;0,dwam1!$Q$8,"")</f>
        <v>السبت</v>
      </c>
      <c r="AJ47" s="711">
        <f>IF(AI47="","",num!$L$10)</f>
        <v>45094</v>
      </c>
      <c r="AK47" s="707" t="str">
        <f>IF(dwam1!S45&lt;&gt;0,dwam1!$S$8,"")</f>
        <v>الأحد</v>
      </c>
      <c r="AL47" s="711">
        <f>IF(AK47="","",num!$M$10)</f>
        <v>45095</v>
      </c>
      <c r="AM47" s="707" t="str">
        <f>IF(dwam1!U45&lt;&gt;0,dwam1!$U$8,"")</f>
        <v>الإثنين</v>
      </c>
      <c r="AN47" s="711">
        <f>IF(AM47="","",num!$N$10)</f>
        <v>45096</v>
      </c>
      <c r="AO47" s="707" t="str">
        <f>IF(dwam1!W45&lt;&gt;0,dwam1!$W$8,"")</f>
        <v>الثلاثاء</v>
      </c>
      <c r="AP47" s="711">
        <f>IF(AO47="","",num!$O$10)</f>
        <v>45097</v>
      </c>
      <c r="AQ47" s="707" t="str">
        <f>IF(dwam1!Y45&lt;&gt;0,dwam1!$Y$8,"")</f>
        <v>الأربعاء</v>
      </c>
      <c r="AR47" s="711">
        <f>IF(AQ47="","",num!$P$10)</f>
        <v>45098</v>
      </c>
      <c r="AS47" s="707" t="str">
        <f>IF(dwam1!AA45&lt;&gt;0,dwam1!$AA$8,"")</f>
        <v>الخميس</v>
      </c>
      <c r="AT47" s="711">
        <f>IF(AS47="","",num!$Q$10)</f>
        <v>45099</v>
      </c>
      <c r="AU47" s="707" t="str">
        <f>IF(dwam1!AC45&lt;&gt;0,dwam1!$AC$8,"")</f>
        <v/>
      </c>
      <c r="AV47" s="711" t="str">
        <f>IF(AU47="","",num!$R$10)</f>
        <v/>
      </c>
      <c r="AW47" s="707" t="str">
        <f>IF(dwam1!AE45&lt;&gt;0,dwam1!$AE$8,"")</f>
        <v/>
      </c>
      <c r="AX47" s="711" t="str">
        <f>IF(AW47="","",num!$S$10)</f>
        <v/>
      </c>
      <c r="AY47" s="707" t="str">
        <f>IF(dwam1!AG45&lt;&gt;0,dwam1!$AG$8,"")</f>
        <v/>
      </c>
      <c r="AZ47" s="710" t="str">
        <f>IF(AY47="","",num!$T$10)</f>
        <v/>
      </c>
      <c r="BA47" s="707" t="str">
        <f>IF(dwam1!AI45&lt;&gt;0,dwam1!$AI$8,"")</f>
        <v/>
      </c>
      <c r="BB47" s="711" t="str">
        <f>IF(BA47="","",num!$U$10)</f>
        <v/>
      </c>
      <c r="BC47" s="707" t="str">
        <f>IF(dwam1!AK45&lt;&gt;0,dwam1!$AK$8,"")</f>
        <v/>
      </c>
      <c r="BD47" s="711" t="str">
        <f>IF(BC47="","",num!$V$10)</f>
        <v/>
      </c>
      <c r="BE47" s="707" t="str">
        <f>IF(dwam1!AM45&lt;&gt;0,dwam1!$AM$8,"")</f>
        <v/>
      </c>
      <c r="BF47" s="711" t="str">
        <f>IF(BE47="","",num!$W$10)</f>
        <v/>
      </c>
      <c r="BG47" s="707" t="str">
        <f>IF(dwam1!AO45&lt;&gt;0,dwam1!$AO$8,"")</f>
        <v/>
      </c>
      <c r="BH47" s="711" t="str">
        <f>IF(BG47="","",num!$X$10)</f>
        <v/>
      </c>
    </row>
    <row r="48" spans="2:60" s="574" customFormat="1" ht="96.6" customHeight="1" x14ac:dyDescent="0.7">
      <c r="B48" s="566">
        <v>32</v>
      </c>
      <c r="C48" s="1101" t="str">
        <f>inf!B33</f>
        <v>لؤي محمد حسن شلالفة</v>
      </c>
      <c r="D48" s="1101"/>
      <c r="E48" s="567">
        <f>inf!C33</f>
        <v>920318011</v>
      </c>
      <c r="F48" s="568">
        <f>dwam1!AQ46</f>
        <v>67.5</v>
      </c>
      <c r="G48" s="569">
        <f>num!AF46</f>
        <v>45085</v>
      </c>
      <c r="H48" s="569">
        <f>num!AJ46</f>
        <v>45095</v>
      </c>
      <c r="I48" s="570"/>
      <c r="J48" s="567" t="str">
        <f>Menu!$C$4</f>
        <v>الخليل</v>
      </c>
      <c r="K48" s="571"/>
      <c r="L48" s="747">
        <f>num!AD46</f>
        <v>9</v>
      </c>
      <c r="M48" s="748">
        <f>inf!S33</f>
        <v>19</v>
      </c>
      <c r="N48" s="749">
        <f t="shared" si="8"/>
        <v>171</v>
      </c>
      <c r="O48" s="750">
        <f>F48*Menu!$C$11</f>
        <v>945</v>
      </c>
      <c r="P48" s="750">
        <f t="shared" si="9"/>
        <v>1116</v>
      </c>
      <c r="Q48" s="644" t="str">
        <f>inf!G33</f>
        <v>ترقوميا</v>
      </c>
      <c r="R48" s="708" t="str">
        <f>inf!F33</f>
        <v>ذكور ترقوميا الثانوية</v>
      </c>
      <c r="S48" s="713" t="str">
        <f t="shared" si="10"/>
        <v>ترقوميا</v>
      </c>
      <c r="T48" s="707" t="str">
        <f>inf!T33</f>
        <v>ترقوميا - مركز التصحيح - باب الزاوية - ترقوميا-</v>
      </c>
      <c r="U48" s="707" t="str">
        <f>IF(dwam1!C46&lt;&gt;0,dwam1!$C$8,"")</f>
        <v>الخميس</v>
      </c>
      <c r="V48" s="711">
        <f>IF(U48="","",num!$E$10)</f>
        <v>45085</v>
      </c>
      <c r="W48" s="707" t="str">
        <f>IF(dwam1!E46&lt;&gt;0,dwam1!$E$8,"")</f>
        <v>السبت</v>
      </c>
      <c r="X48" s="711">
        <f>IF(W48="","",num!$F$10)</f>
        <v>45087</v>
      </c>
      <c r="Y48" s="707" t="str">
        <f>IF(dwam1!G46&lt;&gt;0,dwam1!$G$8,"")</f>
        <v>الأحد</v>
      </c>
      <c r="Z48" s="711">
        <f>IF(Y48="","",num!$G$10)</f>
        <v>45088</v>
      </c>
      <c r="AA48" s="707" t="str">
        <f>IF(dwam1!I46&lt;&gt;0,dwam1!$I$8,"")</f>
        <v>الإثنين</v>
      </c>
      <c r="AB48" s="715">
        <f>IF(AA48="","",num!$H$10)</f>
        <v>45089</v>
      </c>
      <c r="AC48" s="707" t="str">
        <f>IF(dwam1!K46&lt;&gt;0,dwam1!$K$8,"")</f>
        <v>الثلاثاء</v>
      </c>
      <c r="AD48" s="711">
        <f>IF(AC48="","",num!$I$10)</f>
        <v>45090</v>
      </c>
      <c r="AE48" s="707" t="str">
        <f>IF(dwam1!M46&lt;&gt;0,dwam1!$M$8,"")</f>
        <v>الأربعاء</v>
      </c>
      <c r="AF48" s="711">
        <f>IF(AE48="","",num!$J$10)</f>
        <v>45091</v>
      </c>
      <c r="AG48" s="707" t="str">
        <f>IF(dwam1!O46&lt;&gt;0,dwam1!$O$8,"")</f>
        <v>الخميس</v>
      </c>
      <c r="AH48" s="711">
        <f>IF(AG48="","",num!$K$10)</f>
        <v>45092</v>
      </c>
      <c r="AI48" s="707" t="str">
        <f>IF(dwam1!Q46&lt;&gt;0,dwam1!$Q$8,"")</f>
        <v>السبت</v>
      </c>
      <c r="AJ48" s="711">
        <f>IF(AI48="","",num!$L$10)</f>
        <v>45094</v>
      </c>
      <c r="AK48" s="707" t="str">
        <f>IF(dwam1!S46&lt;&gt;0,dwam1!$S$8,"")</f>
        <v>الأحد</v>
      </c>
      <c r="AL48" s="711">
        <f>IF(AK48="","",num!$M$10)</f>
        <v>45095</v>
      </c>
      <c r="AM48" s="707" t="str">
        <f>IF(dwam1!U46&lt;&gt;0,dwam1!$U$8,"")</f>
        <v/>
      </c>
      <c r="AN48" s="711" t="str">
        <f>IF(AM48="","",num!$N$10)</f>
        <v/>
      </c>
      <c r="AO48" s="707" t="str">
        <f>IF(dwam1!W46&lt;&gt;0,dwam1!$W$8,"")</f>
        <v/>
      </c>
      <c r="AP48" s="711" t="str">
        <f>IF(AO48="","",num!$O$10)</f>
        <v/>
      </c>
      <c r="AQ48" s="707" t="str">
        <f>IF(dwam1!Y46&lt;&gt;0,dwam1!$Y$8,"")</f>
        <v/>
      </c>
      <c r="AR48" s="711" t="str">
        <f>IF(AQ48="","",num!$P$10)</f>
        <v/>
      </c>
      <c r="AS48" s="707" t="str">
        <f>IF(dwam1!AA46&lt;&gt;0,dwam1!$AA$8,"")</f>
        <v/>
      </c>
      <c r="AT48" s="711" t="str">
        <f>IF(AS48="","",num!$Q$10)</f>
        <v/>
      </c>
      <c r="AU48" s="707" t="str">
        <f>IF(dwam1!AC46&lt;&gt;0,dwam1!$AC$8,"")</f>
        <v/>
      </c>
      <c r="AV48" s="711" t="str">
        <f>IF(AU48="","",num!$R$10)</f>
        <v/>
      </c>
      <c r="AW48" s="707" t="str">
        <f>IF(dwam1!AE46&lt;&gt;0,dwam1!$AE$8,"")</f>
        <v/>
      </c>
      <c r="AX48" s="711" t="str">
        <f>IF(AW48="","",num!$S$10)</f>
        <v/>
      </c>
      <c r="AY48" s="707" t="str">
        <f>IF(dwam1!AG46&lt;&gt;0,dwam1!$AG$8,"")</f>
        <v/>
      </c>
      <c r="AZ48" s="710" t="str">
        <f>IF(AY48="","",num!$T$10)</f>
        <v/>
      </c>
      <c r="BA48" s="707" t="str">
        <f>IF(dwam1!AI46&lt;&gt;0,dwam1!$AI$8,"")</f>
        <v/>
      </c>
      <c r="BB48" s="711" t="str">
        <f>IF(BA48="","",num!$U$10)</f>
        <v/>
      </c>
      <c r="BC48" s="707" t="str">
        <f>IF(dwam1!AK46&lt;&gt;0,dwam1!$AK$8,"")</f>
        <v/>
      </c>
      <c r="BD48" s="711" t="str">
        <f>IF(BC48="","",num!$V$10)</f>
        <v/>
      </c>
      <c r="BE48" s="707" t="str">
        <f>IF(dwam1!AM46&lt;&gt;0,dwam1!$AM$8,"")</f>
        <v/>
      </c>
      <c r="BF48" s="711" t="str">
        <f>IF(BE48="","",num!$W$10)</f>
        <v/>
      </c>
      <c r="BG48" s="707" t="str">
        <f>IF(dwam1!AO46&lt;&gt;0,dwam1!$AO$8,"")</f>
        <v/>
      </c>
      <c r="BH48" s="711" t="str">
        <f>IF(BG48="","",num!$X$10)</f>
        <v/>
      </c>
    </row>
    <row r="49" spans="2:67" s="574" customFormat="1" ht="96.6" customHeight="1" x14ac:dyDescent="0.7">
      <c r="B49" s="566">
        <v>33</v>
      </c>
      <c r="C49" s="1101" t="str">
        <f>inf!B34</f>
        <v>ليلى حسني عمر العيسه</v>
      </c>
      <c r="D49" s="1101"/>
      <c r="E49" s="567">
        <f>inf!C34</f>
        <v>906344544</v>
      </c>
      <c r="F49" s="568">
        <f>dwam1!AQ47</f>
        <v>97.5</v>
      </c>
      <c r="G49" s="569">
        <f>num!AF47</f>
        <v>45085</v>
      </c>
      <c r="H49" s="569">
        <f>num!AJ47</f>
        <v>45103</v>
      </c>
      <c r="I49" s="570"/>
      <c r="J49" s="567" t="str">
        <f>Menu!$C$4</f>
        <v>الخليل</v>
      </c>
      <c r="K49" s="571"/>
      <c r="L49" s="747">
        <f>num!AD47</f>
        <v>13</v>
      </c>
      <c r="M49" s="748">
        <f>inf!S34</f>
        <v>12</v>
      </c>
      <c r="N49" s="749">
        <f t="shared" si="8"/>
        <v>156</v>
      </c>
      <c r="O49" s="750">
        <f>F49*Menu!$C$11</f>
        <v>1365</v>
      </c>
      <c r="P49" s="750">
        <f t="shared" si="9"/>
        <v>1521</v>
      </c>
      <c r="Q49" s="644" t="str">
        <f>inf!G34</f>
        <v>قيزون</v>
      </c>
      <c r="R49" s="708" t="str">
        <f>inf!F34</f>
        <v>حسان بن ثابت الثانوية للبنات</v>
      </c>
      <c r="S49" s="713" t="str">
        <f t="shared" si="10"/>
        <v>قيزون</v>
      </c>
      <c r="T49" s="707" t="str">
        <f>inf!T34</f>
        <v>قيزون - باب الزاوية - مركز التصحيح - -</v>
      </c>
      <c r="U49" s="707" t="str">
        <f>IF(dwam1!C47&lt;&gt;0,dwam1!$C$8,"")</f>
        <v>الخميس</v>
      </c>
      <c r="V49" s="711">
        <f>IF(U49="","",num!$E$10)</f>
        <v>45085</v>
      </c>
      <c r="W49" s="707" t="str">
        <f>IF(dwam1!E47&lt;&gt;0,dwam1!$E$8,"")</f>
        <v>السبت</v>
      </c>
      <c r="X49" s="711">
        <f>IF(W49="","",num!$F$10)</f>
        <v>45087</v>
      </c>
      <c r="Y49" s="707" t="str">
        <f>IF(dwam1!G47&lt;&gt;0,dwam1!$G$8,"")</f>
        <v>الأحد</v>
      </c>
      <c r="Z49" s="711">
        <f>IF(Y49="","",num!$G$10)</f>
        <v>45088</v>
      </c>
      <c r="AA49" s="707" t="str">
        <f>IF(dwam1!I47&lt;&gt;0,dwam1!$I$8,"")</f>
        <v>الإثنين</v>
      </c>
      <c r="AB49" s="715">
        <f>IF(AA49="","",num!$H$10)</f>
        <v>45089</v>
      </c>
      <c r="AC49" s="707" t="str">
        <f>IF(dwam1!K47&lt;&gt;0,dwam1!$K$8,"")</f>
        <v>الثلاثاء</v>
      </c>
      <c r="AD49" s="711">
        <f>IF(AC49="","",num!$I$10)</f>
        <v>45090</v>
      </c>
      <c r="AE49" s="707" t="str">
        <f>IF(dwam1!M47&lt;&gt;0,dwam1!$M$8,"")</f>
        <v>الأربعاء</v>
      </c>
      <c r="AF49" s="711">
        <f>IF(AE49="","",num!$J$10)</f>
        <v>45091</v>
      </c>
      <c r="AG49" s="707" t="str">
        <f>IF(dwam1!O47&lt;&gt;0,dwam1!$O$8,"")</f>
        <v/>
      </c>
      <c r="AH49" s="711" t="str">
        <f>IF(AG49="","",num!$K$10)</f>
        <v/>
      </c>
      <c r="AI49" s="707" t="str">
        <f>IF(dwam1!Q47&lt;&gt;0,dwam1!$Q$8,"")</f>
        <v/>
      </c>
      <c r="AJ49" s="711" t="str">
        <f>IF(AI49="","",num!$L$10)</f>
        <v/>
      </c>
      <c r="AK49" s="707" t="str">
        <f>IF(dwam1!S47&lt;&gt;0,dwam1!$S$8,"")</f>
        <v/>
      </c>
      <c r="AL49" s="711" t="str">
        <f>IF(AK49="","",num!$M$10)</f>
        <v/>
      </c>
      <c r="AM49" s="707" t="str">
        <f>IF(dwam1!U47&lt;&gt;0,dwam1!$U$8,"")</f>
        <v>الإثنين</v>
      </c>
      <c r="AN49" s="711">
        <f>IF(AM49="","",num!$N$10)</f>
        <v>45096</v>
      </c>
      <c r="AO49" s="707" t="str">
        <f>IF(dwam1!W47&lt;&gt;0,dwam1!$W$8,"")</f>
        <v>الثلاثاء</v>
      </c>
      <c r="AP49" s="711">
        <f>IF(AO49="","",num!$O$10)</f>
        <v>45097</v>
      </c>
      <c r="AQ49" s="707" t="str">
        <f>IF(dwam1!Y47&lt;&gt;0,dwam1!$Y$8,"")</f>
        <v>الأربعاء</v>
      </c>
      <c r="AR49" s="711">
        <f>IF(AQ49="","",num!$P$10)</f>
        <v>45098</v>
      </c>
      <c r="AS49" s="707" t="str">
        <f>IF(dwam1!AA47&lt;&gt;0,dwam1!$AA$8,"")</f>
        <v>الخميس</v>
      </c>
      <c r="AT49" s="711">
        <f>IF(AS49="","",num!$Q$10)</f>
        <v>45099</v>
      </c>
      <c r="AU49" s="707" t="str">
        <f>IF(dwam1!AC47&lt;&gt;0,dwam1!$AC$8,"")</f>
        <v>السبت</v>
      </c>
      <c r="AV49" s="711">
        <f>IF(AU49="","",num!$R$10)</f>
        <v>45101</v>
      </c>
      <c r="AW49" s="707" t="str">
        <f>IF(dwam1!AE47&lt;&gt;0,dwam1!$AE$8,"")</f>
        <v>الأحد</v>
      </c>
      <c r="AX49" s="711">
        <f>IF(AW49="","",num!$S$10)</f>
        <v>45102</v>
      </c>
      <c r="AY49" s="707" t="str">
        <f>IF(dwam1!AG47&lt;&gt;0,dwam1!$AG$8,"")</f>
        <v>الإثنين</v>
      </c>
      <c r="AZ49" s="710">
        <f>IF(AY49="","",num!$T$10)</f>
        <v>45103</v>
      </c>
      <c r="BA49" s="707" t="str">
        <f>IF(dwam1!AI47&lt;&gt;0,dwam1!$AI$8,"")</f>
        <v/>
      </c>
      <c r="BB49" s="711" t="str">
        <f>IF(BA49="","",num!$U$10)</f>
        <v/>
      </c>
      <c r="BC49" s="707" t="str">
        <f>IF(dwam1!AK47&lt;&gt;0,dwam1!$AK$8,"")</f>
        <v/>
      </c>
      <c r="BD49" s="711" t="str">
        <f>IF(BC49="","",num!$V$10)</f>
        <v/>
      </c>
      <c r="BE49" s="707" t="str">
        <f>IF(dwam1!AM47&lt;&gt;0,dwam1!$AM$8,"")</f>
        <v/>
      </c>
      <c r="BF49" s="711" t="str">
        <f>IF(BE49="","",num!$W$10)</f>
        <v/>
      </c>
      <c r="BG49" s="707" t="str">
        <f>IF(dwam1!AO47&lt;&gt;0,dwam1!$AO$8,"")</f>
        <v/>
      </c>
      <c r="BH49" s="711" t="str">
        <f>IF(BG49="","",num!$X$10)</f>
        <v/>
      </c>
    </row>
    <row r="50" spans="2:67" s="574" customFormat="1" ht="96.6" customHeight="1" x14ac:dyDescent="0.7">
      <c r="B50" s="566">
        <v>34</v>
      </c>
      <c r="C50" s="1101" t="str">
        <f>inf!B35</f>
        <v>محمد ابراهيم عمران طرده</v>
      </c>
      <c r="D50" s="1101"/>
      <c r="E50" s="567" t="str">
        <f>inf!C35</f>
        <v>907551899</v>
      </c>
      <c r="F50" s="568">
        <f>dwam1!AQ48</f>
        <v>58</v>
      </c>
      <c r="G50" s="569">
        <f>num!AF48</f>
        <v>45085</v>
      </c>
      <c r="H50" s="569">
        <f>num!AJ48</f>
        <v>45094</v>
      </c>
      <c r="I50" s="570"/>
      <c r="J50" s="567" t="str">
        <f>Menu!$C$4</f>
        <v>الخليل</v>
      </c>
      <c r="K50" s="571"/>
      <c r="L50" s="747">
        <f>num!AD48</f>
        <v>8</v>
      </c>
      <c r="M50" s="748">
        <f>inf!S35</f>
        <v>14</v>
      </c>
      <c r="N50" s="749">
        <f t="shared" si="8"/>
        <v>112</v>
      </c>
      <c r="O50" s="750">
        <f>F50*Menu!$C$11</f>
        <v>812</v>
      </c>
      <c r="P50" s="750">
        <f t="shared" si="9"/>
        <v>924</v>
      </c>
      <c r="Q50" s="644" t="str">
        <f>inf!G35</f>
        <v>تفوح</v>
      </c>
      <c r="R50" s="708" t="str">
        <f>inf!F35</f>
        <v>تفوح الثانوية للبنين</v>
      </c>
      <c r="S50" s="713" t="str">
        <f t="shared" si="10"/>
        <v>تفوح</v>
      </c>
      <c r="T50" s="707" t="str">
        <f>inf!T35</f>
        <v>تفوح - باب الزاوية - مركز التصحيح - -</v>
      </c>
      <c r="U50" s="707" t="str">
        <f>IF(dwam1!C48&lt;&gt;0,dwam1!$C$8,"")</f>
        <v>الخميس</v>
      </c>
      <c r="V50" s="711">
        <f>IF(U50="","",num!$E$10)</f>
        <v>45085</v>
      </c>
      <c r="W50" s="707" t="str">
        <f>IF(dwam1!E48&lt;&gt;0,dwam1!$E$8,"")</f>
        <v>السبت</v>
      </c>
      <c r="X50" s="711">
        <f>IF(W50="","",num!$F$10)</f>
        <v>45087</v>
      </c>
      <c r="Y50" s="707" t="str">
        <f>IF(dwam1!G48&lt;&gt;0,dwam1!$G$8,"")</f>
        <v>الأحد</v>
      </c>
      <c r="Z50" s="711">
        <f>IF(Y50="","",num!$G$10)</f>
        <v>45088</v>
      </c>
      <c r="AA50" s="707" t="str">
        <f>IF(dwam1!I48&lt;&gt;0,dwam1!$I$8,"")</f>
        <v>الإثنين</v>
      </c>
      <c r="AB50" s="715">
        <f>IF(AA50="","",num!$H$10)</f>
        <v>45089</v>
      </c>
      <c r="AC50" s="707" t="str">
        <f>IF(dwam1!K48&lt;&gt;0,dwam1!$K$8,"")</f>
        <v>الثلاثاء</v>
      </c>
      <c r="AD50" s="711">
        <f>IF(AC50="","",num!$I$10)</f>
        <v>45090</v>
      </c>
      <c r="AE50" s="707" t="str">
        <f>IF(dwam1!M48&lt;&gt;0,dwam1!$M$8,"")</f>
        <v>الأربعاء</v>
      </c>
      <c r="AF50" s="711">
        <f>IF(AE50="","",num!$J$10)</f>
        <v>45091</v>
      </c>
      <c r="AG50" s="707" t="str">
        <f>IF(dwam1!O48&lt;&gt;0,dwam1!$O$8,"")</f>
        <v>الخميس</v>
      </c>
      <c r="AH50" s="711">
        <f>IF(AG50="","",num!$K$10)</f>
        <v>45092</v>
      </c>
      <c r="AI50" s="707" t="str">
        <f>IF(dwam1!Q48&lt;&gt;0,dwam1!$Q$8,"")</f>
        <v>السبت</v>
      </c>
      <c r="AJ50" s="711">
        <f>IF(AI50="","",num!$L$10)</f>
        <v>45094</v>
      </c>
      <c r="AK50" s="707" t="str">
        <f>IF(dwam1!S48&lt;&gt;0,dwam1!$S$8,"")</f>
        <v/>
      </c>
      <c r="AL50" s="711" t="str">
        <f>IF(AK50="","",num!$M$10)</f>
        <v/>
      </c>
      <c r="AM50" s="707" t="str">
        <f>IF(dwam1!U48&lt;&gt;0,dwam1!$U$8,"")</f>
        <v/>
      </c>
      <c r="AN50" s="711" t="str">
        <f>IF(AM50="","",num!$N$10)</f>
        <v/>
      </c>
      <c r="AO50" s="707" t="str">
        <f>IF(dwam1!W48&lt;&gt;0,dwam1!$W$8,"")</f>
        <v/>
      </c>
      <c r="AP50" s="711" t="str">
        <f>IF(AO50="","",num!$O$10)</f>
        <v/>
      </c>
      <c r="AQ50" s="707" t="str">
        <f>IF(dwam1!Y48&lt;&gt;0,dwam1!$Y$8,"")</f>
        <v/>
      </c>
      <c r="AR50" s="711" t="str">
        <f>IF(AQ50="","",num!$P$10)</f>
        <v/>
      </c>
      <c r="AS50" s="707" t="str">
        <f>IF(dwam1!AA48&lt;&gt;0,dwam1!$AA$8,"")</f>
        <v/>
      </c>
      <c r="AT50" s="711" t="str">
        <f>IF(AS50="","",num!$Q$10)</f>
        <v/>
      </c>
      <c r="AU50" s="707" t="str">
        <f>IF(dwam1!AC48&lt;&gt;0,dwam1!$AC$8,"")</f>
        <v/>
      </c>
      <c r="AV50" s="711" t="str">
        <f>IF(AU50="","",num!$R$10)</f>
        <v/>
      </c>
      <c r="AW50" s="707" t="str">
        <f>IF(dwam1!AE48&lt;&gt;0,dwam1!$AE$8,"")</f>
        <v/>
      </c>
      <c r="AX50" s="711" t="str">
        <f>IF(AW50="","",num!$S$10)</f>
        <v/>
      </c>
      <c r="AY50" s="707" t="str">
        <f>IF(dwam1!AG48&lt;&gt;0,dwam1!$AG$8,"")</f>
        <v/>
      </c>
      <c r="AZ50" s="710" t="str">
        <f>IF(AY50="","",num!$T$10)</f>
        <v/>
      </c>
      <c r="BA50" s="707" t="str">
        <f>IF(dwam1!AI48&lt;&gt;0,dwam1!$AI$8,"")</f>
        <v/>
      </c>
      <c r="BB50" s="711" t="str">
        <f>IF(BA50="","",num!$U$10)</f>
        <v/>
      </c>
      <c r="BC50" s="707" t="str">
        <f>IF(dwam1!AK48&lt;&gt;0,dwam1!$AK$8,"")</f>
        <v/>
      </c>
      <c r="BD50" s="711" t="str">
        <f>IF(BC50="","",num!$V$10)</f>
        <v/>
      </c>
      <c r="BE50" s="707" t="str">
        <f>IF(dwam1!AM48&lt;&gt;0,dwam1!$AM$8,"")</f>
        <v/>
      </c>
      <c r="BF50" s="711" t="str">
        <f>IF(BE50="","",num!$W$10)</f>
        <v/>
      </c>
      <c r="BG50" s="707" t="str">
        <f>IF(dwam1!AO48&lt;&gt;0,dwam1!$AO$8,"")</f>
        <v/>
      </c>
      <c r="BH50" s="711" t="str">
        <f>IF(BG50="","",num!$X$10)</f>
        <v/>
      </c>
      <c r="BN50" s="779"/>
      <c r="BO50" s="779"/>
    </row>
    <row r="51" spans="2:67" s="574" customFormat="1" ht="96.6" customHeight="1" x14ac:dyDescent="0.7">
      <c r="B51" s="566">
        <v>35</v>
      </c>
      <c r="C51" s="1101" t="str">
        <f>inf!B36</f>
        <v>محمد خليل عوض عوض</v>
      </c>
      <c r="D51" s="1101"/>
      <c r="E51" s="567" t="str">
        <f>inf!C36</f>
        <v>949121677</v>
      </c>
      <c r="F51" s="568">
        <f>dwam1!AQ49</f>
        <v>120</v>
      </c>
      <c r="G51" s="569">
        <f>num!AF49</f>
        <v>45085</v>
      </c>
      <c r="H51" s="569">
        <f>num!AJ49</f>
        <v>45103</v>
      </c>
      <c r="I51" s="570"/>
      <c r="J51" s="567" t="str">
        <f>Menu!$C$4</f>
        <v>الخليل</v>
      </c>
      <c r="K51" s="571"/>
      <c r="L51" s="747">
        <f>num!AD49</f>
        <v>16</v>
      </c>
      <c r="M51" s="748">
        <f>inf!S36</f>
        <v>14</v>
      </c>
      <c r="N51" s="749">
        <f t="shared" si="8"/>
        <v>224</v>
      </c>
      <c r="O51" s="750">
        <f>F51*Menu!$C$11</f>
        <v>1680</v>
      </c>
      <c r="P51" s="750">
        <f t="shared" si="9"/>
        <v>1904</v>
      </c>
      <c r="Q51" s="644" t="str">
        <f>inf!G36</f>
        <v>حلحول</v>
      </c>
      <c r="R51" s="708" t="str">
        <f>inf!F36</f>
        <v>الحسين الثانوية للبنين</v>
      </c>
      <c r="S51" s="713" t="str">
        <f t="shared" si="10"/>
        <v>حلحول</v>
      </c>
      <c r="T51" s="707" t="str">
        <f>inf!T36</f>
        <v>الراموز - حلحول - مركز التصحيح - -</v>
      </c>
      <c r="U51" s="707" t="str">
        <f>IF(dwam1!C49&lt;&gt;0,dwam1!$C$8,"")</f>
        <v>الخميس</v>
      </c>
      <c r="V51" s="711">
        <f>IF(U51="","",num!$E$10)</f>
        <v>45085</v>
      </c>
      <c r="W51" s="707" t="str">
        <f>IF(dwam1!E49&lt;&gt;0,dwam1!$E$8,"")</f>
        <v>السبت</v>
      </c>
      <c r="X51" s="711">
        <f>IF(W51="","",num!$F$10)</f>
        <v>45087</v>
      </c>
      <c r="Y51" s="707" t="str">
        <f>IF(dwam1!G49&lt;&gt;0,dwam1!$G$8,"")</f>
        <v>الأحد</v>
      </c>
      <c r="Z51" s="711">
        <f>IF(Y51="","",num!$G$10)</f>
        <v>45088</v>
      </c>
      <c r="AA51" s="707" t="str">
        <f>IF(dwam1!I49&lt;&gt;0,dwam1!$I$8,"")</f>
        <v>الإثنين</v>
      </c>
      <c r="AB51" s="715">
        <f>IF(AA51="","",num!$H$10)</f>
        <v>45089</v>
      </c>
      <c r="AC51" s="707" t="str">
        <f>IF(dwam1!K49&lt;&gt;0,dwam1!$K$8,"")</f>
        <v>الثلاثاء</v>
      </c>
      <c r="AD51" s="711">
        <f>IF(AC51="","",num!$I$10)</f>
        <v>45090</v>
      </c>
      <c r="AE51" s="707" t="str">
        <f>IF(dwam1!M49&lt;&gt;0,dwam1!$M$8,"")</f>
        <v>الأربعاء</v>
      </c>
      <c r="AF51" s="711">
        <f>IF(AE51="","",num!$J$10)</f>
        <v>45091</v>
      </c>
      <c r="AG51" s="707" t="str">
        <f>IF(dwam1!O49&lt;&gt;0,dwam1!$O$8,"")</f>
        <v>الخميس</v>
      </c>
      <c r="AH51" s="711">
        <f>IF(AG51="","",num!$K$10)</f>
        <v>45092</v>
      </c>
      <c r="AI51" s="707" t="str">
        <f>IF(dwam1!Q49&lt;&gt;0,dwam1!$Q$8,"")</f>
        <v>السبت</v>
      </c>
      <c r="AJ51" s="711">
        <f>IF(AI51="","",num!$L$10)</f>
        <v>45094</v>
      </c>
      <c r="AK51" s="707" t="str">
        <f>IF(dwam1!S49&lt;&gt;0,dwam1!$S$8,"")</f>
        <v>الأحد</v>
      </c>
      <c r="AL51" s="711">
        <f>IF(AK51="","",num!$M$10)</f>
        <v>45095</v>
      </c>
      <c r="AM51" s="707" t="str">
        <f>IF(dwam1!U49&lt;&gt;0,dwam1!$U$8,"")</f>
        <v>الإثنين</v>
      </c>
      <c r="AN51" s="711">
        <f>IF(AM51="","",num!$N$10)</f>
        <v>45096</v>
      </c>
      <c r="AO51" s="707" t="str">
        <f>IF(dwam1!W49&lt;&gt;0,dwam1!$W$8,"")</f>
        <v>الثلاثاء</v>
      </c>
      <c r="AP51" s="711">
        <f>IF(AO51="","",num!$O$10)</f>
        <v>45097</v>
      </c>
      <c r="AQ51" s="707" t="str">
        <f>IF(dwam1!Y49&lt;&gt;0,dwam1!$Y$8,"")</f>
        <v>الأربعاء</v>
      </c>
      <c r="AR51" s="711">
        <f>IF(AQ51="","",num!$P$10)</f>
        <v>45098</v>
      </c>
      <c r="AS51" s="707" t="str">
        <f>IF(dwam1!AA49&lt;&gt;0,dwam1!$AA$8,"")</f>
        <v>الخميس</v>
      </c>
      <c r="AT51" s="711">
        <f>IF(AS51="","",num!$Q$10)</f>
        <v>45099</v>
      </c>
      <c r="AU51" s="707" t="str">
        <f>IF(dwam1!AC49&lt;&gt;0,dwam1!$AC$8,"")</f>
        <v>السبت</v>
      </c>
      <c r="AV51" s="711">
        <f>IF(AU51="","",num!$R$10)</f>
        <v>45101</v>
      </c>
      <c r="AW51" s="707" t="str">
        <f>IF(dwam1!AE49&lt;&gt;0,dwam1!$AE$8,"")</f>
        <v>الأحد</v>
      </c>
      <c r="AX51" s="711">
        <f>IF(AW51="","",num!$S$10)</f>
        <v>45102</v>
      </c>
      <c r="AY51" s="707" t="str">
        <f>IF(dwam1!AG49&lt;&gt;0,dwam1!$AG$8,"")</f>
        <v>الإثنين</v>
      </c>
      <c r="AZ51" s="710">
        <f>IF(AY51="","",num!$T$10)</f>
        <v>45103</v>
      </c>
      <c r="BA51" s="707" t="str">
        <f>IF(dwam1!AI49&lt;&gt;0,dwam1!$AI$8,"")</f>
        <v/>
      </c>
      <c r="BB51" s="711" t="str">
        <f>IF(BA51="","",num!$U$10)</f>
        <v/>
      </c>
      <c r="BC51" s="707" t="str">
        <f>IF(dwam1!AK49&lt;&gt;0,dwam1!$AK$8,"")</f>
        <v/>
      </c>
      <c r="BD51" s="711" t="str">
        <f>IF(BC51="","",num!$V$10)</f>
        <v/>
      </c>
      <c r="BE51" s="707" t="str">
        <f>IF(dwam1!AM49&lt;&gt;0,dwam1!$AM$8,"")</f>
        <v/>
      </c>
      <c r="BF51" s="711" t="str">
        <f>IF(BE51="","",num!$W$10)</f>
        <v/>
      </c>
      <c r="BG51" s="707" t="str">
        <f>IF(dwam1!AO49&lt;&gt;0,dwam1!$AO$8,"")</f>
        <v/>
      </c>
      <c r="BH51" s="711" t="str">
        <f>IF(BG51="","",num!$X$10)</f>
        <v/>
      </c>
      <c r="BO51" s="779"/>
    </row>
    <row r="52" spans="2:67" s="574" customFormat="1" ht="96.6" customHeight="1" x14ac:dyDescent="0.7">
      <c r="B52" s="566">
        <v>36</v>
      </c>
      <c r="C52" s="1101" t="str">
        <f>inf!B37</f>
        <v>محمد صالح عبد القادر النجار</v>
      </c>
      <c r="D52" s="1101"/>
      <c r="E52" s="567">
        <f>inf!C37</f>
        <v>981946809</v>
      </c>
      <c r="F52" s="568">
        <f>dwam1!AQ50</f>
        <v>114</v>
      </c>
      <c r="G52" s="569">
        <f>num!AF50</f>
        <v>45085</v>
      </c>
      <c r="H52" s="569">
        <f>num!AJ50</f>
        <v>45103</v>
      </c>
      <c r="I52" s="570"/>
      <c r="J52" s="567" t="str">
        <f>Menu!$C$4</f>
        <v>الخليل</v>
      </c>
      <c r="K52" s="571"/>
      <c r="L52" s="747">
        <f>num!AD50</f>
        <v>16</v>
      </c>
      <c r="M52" s="748">
        <f>inf!S37</f>
        <v>12</v>
      </c>
      <c r="N52" s="749">
        <f t="shared" si="8"/>
        <v>192</v>
      </c>
      <c r="O52" s="750">
        <f>F52*Menu!$C$11</f>
        <v>1596</v>
      </c>
      <c r="P52" s="750">
        <f t="shared" si="9"/>
        <v>1788</v>
      </c>
      <c r="Q52" s="644" t="str">
        <f>inf!G37</f>
        <v>الخليل</v>
      </c>
      <c r="R52" s="708" t="str">
        <f>inf!F37</f>
        <v>الخليل الصناعية الثانوية</v>
      </c>
      <c r="S52" s="713" t="str">
        <f t="shared" si="10"/>
        <v>الخليل</v>
      </c>
      <c r="T52" s="707" t="str">
        <f>inf!T37</f>
        <v>ابو كتيلة - باب الزاوية - مركز التصحيح - -</v>
      </c>
      <c r="U52" s="707" t="str">
        <f>IF(dwam1!C50&lt;&gt;0,dwam1!$C$8,"")</f>
        <v>الخميس</v>
      </c>
      <c r="V52" s="711">
        <f>IF(U52="","",num!$E$10)</f>
        <v>45085</v>
      </c>
      <c r="W52" s="707" t="str">
        <f>IF(dwam1!E50&lt;&gt;0,dwam1!$E$8,"")</f>
        <v>السبت</v>
      </c>
      <c r="X52" s="711">
        <f>IF(W52="","",num!$F$10)</f>
        <v>45087</v>
      </c>
      <c r="Y52" s="707" t="str">
        <f>IF(dwam1!G50&lt;&gt;0,dwam1!$G$8,"")</f>
        <v>الأحد</v>
      </c>
      <c r="Z52" s="711">
        <f>IF(Y52="","",num!$G$10)</f>
        <v>45088</v>
      </c>
      <c r="AA52" s="707" t="str">
        <f>IF(dwam1!I50&lt;&gt;0,dwam1!$I$8,"")</f>
        <v>الإثنين</v>
      </c>
      <c r="AB52" s="715">
        <f>IF(AA52="","",num!$H$10)</f>
        <v>45089</v>
      </c>
      <c r="AC52" s="707" t="str">
        <f>IF(dwam1!K50&lt;&gt;0,dwam1!$K$8,"")</f>
        <v>الثلاثاء</v>
      </c>
      <c r="AD52" s="711">
        <f>IF(AC52="","",num!$I$10)</f>
        <v>45090</v>
      </c>
      <c r="AE52" s="707" t="str">
        <f>IF(dwam1!M50&lt;&gt;0,dwam1!$M$8,"")</f>
        <v>الأربعاء</v>
      </c>
      <c r="AF52" s="711">
        <f>IF(AE52="","",num!$J$10)</f>
        <v>45091</v>
      </c>
      <c r="AG52" s="707" t="str">
        <f>IF(dwam1!O50&lt;&gt;0,dwam1!$O$8,"")</f>
        <v>الخميس</v>
      </c>
      <c r="AH52" s="711">
        <f>IF(AG52="","",num!$K$10)</f>
        <v>45092</v>
      </c>
      <c r="AI52" s="707" t="str">
        <f>IF(dwam1!Q50&lt;&gt;0,dwam1!$Q$8,"")</f>
        <v>السبت</v>
      </c>
      <c r="AJ52" s="711">
        <f>IF(AI52="","",num!$L$10)</f>
        <v>45094</v>
      </c>
      <c r="AK52" s="707" t="str">
        <f>IF(dwam1!S50&lt;&gt;0,dwam1!$S$8,"")</f>
        <v>الأحد</v>
      </c>
      <c r="AL52" s="711">
        <f>IF(AK52="","",num!$M$10)</f>
        <v>45095</v>
      </c>
      <c r="AM52" s="707" t="str">
        <f>IF(dwam1!U50&lt;&gt;0,dwam1!$U$8,"")</f>
        <v>الإثنين</v>
      </c>
      <c r="AN52" s="711">
        <f>IF(AM52="","",num!$N$10)</f>
        <v>45096</v>
      </c>
      <c r="AO52" s="707" t="str">
        <f>IF(dwam1!W50&lt;&gt;0,dwam1!$W$8,"")</f>
        <v>الثلاثاء</v>
      </c>
      <c r="AP52" s="711">
        <f>IF(AO52="","",num!$O$10)</f>
        <v>45097</v>
      </c>
      <c r="AQ52" s="707" t="str">
        <f>IF(dwam1!Y50&lt;&gt;0,dwam1!$Y$8,"")</f>
        <v>الأربعاء</v>
      </c>
      <c r="AR52" s="711">
        <f>IF(AQ52="","",num!$P$10)</f>
        <v>45098</v>
      </c>
      <c r="AS52" s="707" t="str">
        <f>IF(dwam1!AA50&lt;&gt;0,dwam1!$AA$8,"")</f>
        <v>الخميس</v>
      </c>
      <c r="AT52" s="711">
        <f>IF(AS52="","",num!$Q$10)</f>
        <v>45099</v>
      </c>
      <c r="AU52" s="707" t="str">
        <f>IF(dwam1!AC50&lt;&gt;0,dwam1!$AC$8,"")</f>
        <v>السبت</v>
      </c>
      <c r="AV52" s="711">
        <f>IF(AU52="","",num!$R$10)</f>
        <v>45101</v>
      </c>
      <c r="AW52" s="707" t="str">
        <f>IF(dwam1!AE50&lt;&gt;0,dwam1!$AE$8,"")</f>
        <v>الأحد</v>
      </c>
      <c r="AX52" s="711">
        <f>IF(AW52="","",num!$S$10)</f>
        <v>45102</v>
      </c>
      <c r="AY52" s="707" t="str">
        <f>IF(dwam1!AG50&lt;&gt;0,dwam1!$AG$8,"")</f>
        <v>الإثنين</v>
      </c>
      <c r="AZ52" s="710">
        <f>IF(AY52="","",num!$T$10)</f>
        <v>45103</v>
      </c>
      <c r="BA52" s="707" t="str">
        <f>IF(dwam1!AI50&lt;&gt;0,dwam1!$AI$8,"")</f>
        <v/>
      </c>
      <c r="BB52" s="711" t="str">
        <f>IF(BA52="","",num!$U$10)</f>
        <v/>
      </c>
      <c r="BC52" s="707" t="str">
        <f>IF(dwam1!AK50&lt;&gt;0,dwam1!$AK$8,"")</f>
        <v/>
      </c>
      <c r="BD52" s="711" t="str">
        <f>IF(BC52="","",num!$V$10)</f>
        <v/>
      </c>
      <c r="BE52" s="707" t="str">
        <f>IF(dwam1!AM50&lt;&gt;0,dwam1!$AM$8,"")</f>
        <v/>
      </c>
      <c r="BF52" s="711" t="str">
        <f>IF(BE52="","",num!$W$10)</f>
        <v/>
      </c>
      <c r="BG52" s="707" t="str">
        <f>IF(dwam1!AO50&lt;&gt;0,dwam1!$AO$8,"")</f>
        <v/>
      </c>
      <c r="BH52" s="711" t="str">
        <f>IF(BG52="","",num!$X$10)</f>
        <v/>
      </c>
    </row>
    <row r="53" spans="2:67" s="574" customFormat="1" ht="96.6" customHeight="1" x14ac:dyDescent="0.7">
      <c r="B53" s="566">
        <v>37</v>
      </c>
      <c r="C53" s="1101" t="str">
        <f>inf!B38</f>
        <v>مديحه عاصم كامل "جلال التميمي"</v>
      </c>
      <c r="D53" s="1101"/>
      <c r="E53" s="567">
        <f>inf!C38</f>
        <v>859846206</v>
      </c>
      <c r="F53" s="568">
        <f>dwam1!AQ51</f>
        <v>120</v>
      </c>
      <c r="G53" s="569">
        <f>num!AF51</f>
        <v>45085</v>
      </c>
      <c r="H53" s="569">
        <f>num!AJ51</f>
        <v>45103</v>
      </c>
      <c r="I53" s="570"/>
      <c r="J53" s="567" t="str">
        <f>Menu!$C$4</f>
        <v>الخليل</v>
      </c>
      <c r="K53" s="571"/>
      <c r="L53" s="747">
        <f>num!AD51</f>
        <v>16</v>
      </c>
      <c r="M53" s="748">
        <f>inf!S38</f>
        <v>12</v>
      </c>
      <c r="N53" s="749">
        <f t="shared" si="8"/>
        <v>192</v>
      </c>
      <c r="O53" s="750">
        <f>F53*Menu!$C$11</f>
        <v>1680</v>
      </c>
      <c r="P53" s="750">
        <f t="shared" si="9"/>
        <v>1872</v>
      </c>
      <c r="Q53" s="644" t="str">
        <f>inf!G38</f>
        <v>قرن الثور</v>
      </c>
      <c r="R53" s="708" t="str">
        <f>inf!F38</f>
        <v>علي غازي المحتسب الثانوية للبنات</v>
      </c>
      <c r="S53" s="713" t="str">
        <f t="shared" si="10"/>
        <v>قرن الثور</v>
      </c>
      <c r="T53" s="707" t="str">
        <f>inf!T38</f>
        <v>قرن الثور - باب الزاوية - مركز التصحيح - -</v>
      </c>
      <c r="U53" s="707" t="str">
        <f>IF(dwam1!C51&lt;&gt;0,dwam1!$C$8,"")</f>
        <v>الخميس</v>
      </c>
      <c r="V53" s="711">
        <f>IF(U53="","",num!$E$10)</f>
        <v>45085</v>
      </c>
      <c r="W53" s="707" t="str">
        <f>IF(dwam1!E51&lt;&gt;0,dwam1!$E$8,"")</f>
        <v>السبت</v>
      </c>
      <c r="X53" s="711">
        <f>IF(W53="","",num!$F$10)</f>
        <v>45087</v>
      </c>
      <c r="Y53" s="707" t="str">
        <f>IF(dwam1!G51&lt;&gt;0,dwam1!$G$8,"")</f>
        <v>الأحد</v>
      </c>
      <c r="Z53" s="711">
        <f>IF(Y53="","",num!$G$10)</f>
        <v>45088</v>
      </c>
      <c r="AA53" s="707" t="str">
        <f>IF(dwam1!I51&lt;&gt;0,dwam1!$I$8,"")</f>
        <v>الإثنين</v>
      </c>
      <c r="AB53" s="715">
        <f>IF(AA53="","",num!$H$10)</f>
        <v>45089</v>
      </c>
      <c r="AC53" s="707" t="str">
        <f>IF(dwam1!K51&lt;&gt;0,dwam1!$K$8,"")</f>
        <v>الثلاثاء</v>
      </c>
      <c r="AD53" s="711">
        <f>IF(AC53="","",num!$I$10)</f>
        <v>45090</v>
      </c>
      <c r="AE53" s="707" t="str">
        <f>IF(dwam1!M51&lt;&gt;0,dwam1!$M$8,"")</f>
        <v>الأربعاء</v>
      </c>
      <c r="AF53" s="711">
        <f>IF(AE53="","",num!$J$10)</f>
        <v>45091</v>
      </c>
      <c r="AG53" s="707" t="str">
        <f>IF(dwam1!O51&lt;&gt;0,dwam1!$O$8,"")</f>
        <v>الخميس</v>
      </c>
      <c r="AH53" s="711">
        <f>IF(AG53="","",num!$K$10)</f>
        <v>45092</v>
      </c>
      <c r="AI53" s="707" t="str">
        <f>IF(dwam1!Q51&lt;&gt;0,dwam1!$Q$8,"")</f>
        <v>السبت</v>
      </c>
      <c r="AJ53" s="711">
        <f>IF(AI53="","",num!$L$10)</f>
        <v>45094</v>
      </c>
      <c r="AK53" s="707" t="str">
        <f>IF(dwam1!S51&lt;&gt;0,dwam1!$S$8,"")</f>
        <v>الأحد</v>
      </c>
      <c r="AL53" s="711">
        <f>IF(AK53="","",num!$M$10)</f>
        <v>45095</v>
      </c>
      <c r="AM53" s="707" t="str">
        <f>IF(dwam1!U51&lt;&gt;0,dwam1!$U$8,"")</f>
        <v>الإثنين</v>
      </c>
      <c r="AN53" s="711">
        <f>IF(AM53="","",num!$N$10)</f>
        <v>45096</v>
      </c>
      <c r="AO53" s="707" t="str">
        <f>IF(dwam1!W51&lt;&gt;0,dwam1!$W$8,"")</f>
        <v>الثلاثاء</v>
      </c>
      <c r="AP53" s="711">
        <f>IF(AO53="","",num!$O$10)</f>
        <v>45097</v>
      </c>
      <c r="AQ53" s="707" t="str">
        <f>IF(dwam1!Y51&lt;&gt;0,dwam1!$Y$8,"")</f>
        <v>الأربعاء</v>
      </c>
      <c r="AR53" s="711">
        <f>IF(AQ53="","",num!$P$10)</f>
        <v>45098</v>
      </c>
      <c r="AS53" s="707" t="str">
        <f>IF(dwam1!AA51&lt;&gt;0,dwam1!$AA$8,"")</f>
        <v>الخميس</v>
      </c>
      <c r="AT53" s="711">
        <f>IF(AS53="","",num!$Q$10)</f>
        <v>45099</v>
      </c>
      <c r="AU53" s="707" t="str">
        <f>IF(dwam1!AC51&lt;&gt;0,dwam1!$AC$8,"")</f>
        <v>السبت</v>
      </c>
      <c r="AV53" s="711">
        <f>IF(AU53="","",num!$R$10)</f>
        <v>45101</v>
      </c>
      <c r="AW53" s="707" t="str">
        <f>IF(dwam1!AE51&lt;&gt;0,dwam1!$AE$8,"")</f>
        <v>الأحد</v>
      </c>
      <c r="AX53" s="711">
        <f>IF(AW53="","",num!$S$10)</f>
        <v>45102</v>
      </c>
      <c r="AY53" s="707" t="str">
        <f>IF(dwam1!AG51&lt;&gt;0,dwam1!$AG$8,"")</f>
        <v>الإثنين</v>
      </c>
      <c r="AZ53" s="710">
        <f>IF(AY53="","",num!$T$10)</f>
        <v>45103</v>
      </c>
      <c r="BA53" s="707" t="str">
        <f>IF(dwam1!AI51&lt;&gt;0,dwam1!$AI$8,"")</f>
        <v/>
      </c>
      <c r="BB53" s="711" t="str">
        <f>IF(BA53="","",num!$U$10)</f>
        <v/>
      </c>
      <c r="BC53" s="707" t="str">
        <f>IF(dwam1!AK51&lt;&gt;0,dwam1!$AK$8,"")</f>
        <v/>
      </c>
      <c r="BD53" s="711" t="str">
        <f>IF(BC53="","",num!$V$10)</f>
        <v/>
      </c>
      <c r="BE53" s="707" t="str">
        <f>IF(dwam1!AM51&lt;&gt;0,dwam1!$AM$8,"")</f>
        <v/>
      </c>
      <c r="BF53" s="711" t="str">
        <f>IF(BE53="","",num!$W$10)</f>
        <v/>
      </c>
      <c r="BG53" s="707" t="str">
        <f>IF(dwam1!AO51&lt;&gt;0,dwam1!$AO$8,"")</f>
        <v/>
      </c>
      <c r="BH53" s="711" t="str">
        <f>IF(BG53="","",num!$X$10)</f>
        <v/>
      </c>
    </row>
    <row r="54" spans="2:67" s="574" customFormat="1" ht="96.6" customHeight="1" x14ac:dyDescent="0.7">
      <c r="B54" s="566">
        <v>38</v>
      </c>
      <c r="C54" s="1101" t="str">
        <f>inf!B39</f>
        <v>مروان علي ابراهيم الرزيقات</v>
      </c>
      <c r="D54" s="1101"/>
      <c r="E54" s="567" t="str">
        <f>inf!C39</f>
        <v>851847616</v>
      </c>
      <c r="F54" s="568">
        <f>dwam1!AQ52</f>
        <v>60</v>
      </c>
      <c r="G54" s="569">
        <f>num!AF52</f>
        <v>45085</v>
      </c>
      <c r="H54" s="569">
        <f>num!AJ52</f>
        <v>45094</v>
      </c>
      <c r="I54" s="570"/>
      <c r="J54" s="567" t="str">
        <f>Menu!$C$4</f>
        <v>الخليل</v>
      </c>
      <c r="K54" s="571"/>
      <c r="L54" s="747">
        <f>num!AD52</f>
        <v>8</v>
      </c>
      <c r="M54" s="748">
        <f>inf!S39</f>
        <v>14</v>
      </c>
      <c r="N54" s="749">
        <f t="shared" si="8"/>
        <v>112</v>
      </c>
      <c r="O54" s="750">
        <f>F54*Menu!$C$11</f>
        <v>840</v>
      </c>
      <c r="P54" s="750">
        <f t="shared" si="9"/>
        <v>952</v>
      </c>
      <c r="Q54" s="644" t="str">
        <f>inf!G39</f>
        <v>تفوح</v>
      </c>
      <c r="R54" s="708" t="str">
        <f>inf!F39</f>
        <v>مصباح أبو حنك ث</v>
      </c>
      <c r="S54" s="713" t="str">
        <f t="shared" si="10"/>
        <v>تفوح</v>
      </c>
      <c r="T54" s="707" t="str">
        <f>inf!T39</f>
        <v>تفوح - باب الزاوية - مركز التصحيح - -</v>
      </c>
      <c r="U54" s="707" t="str">
        <f>IF(dwam1!C52&lt;&gt;0,dwam1!$C$8,"")</f>
        <v>الخميس</v>
      </c>
      <c r="V54" s="711">
        <f>IF(U54="","",num!$E$10)</f>
        <v>45085</v>
      </c>
      <c r="W54" s="707" t="str">
        <f>IF(dwam1!E52&lt;&gt;0,dwam1!$E$8,"")</f>
        <v>السبت</v>
      </c>
      <c r="X54" s="711">
        <f>IF(W54="","",num!$F$10)</f>
        <v>45087</v>
      </c>
      <c r="Y54" s="707" t="str">
        <f>IF(dwam1!G52&lt;&gt;0,dwam1!$G$8,"")</f>
        <v>الأحد</v>
      </c>
      <c r="Z54" s="711">
        <f>IF(Y54="","",num!$G$10)</f>
        <v>45088</v>
      </c>
      <c r="AA54" s="707" t="str">
        <f>IF(dwam1!I52&lt;&gt;0,dwam1!$I$8,"")</f>
        <v>الإثنين</v>
      </c>
      <c r="AB54" s="715">
        <f>IF(AA54="","",num!$H$10)</f>
        <v>45089</v>
      </c>
      <c r="AC54" s="707" t="str">
        <f>IF(dwam1!K52&lt;&gt;0,dwam1!$K$8,"")</f>
        <v>الثلاثاء</v>
      </c>
      <c r="AD54" s="711">
        <f>IF(AC54="","",num!$I$10)</f>
        <v>45090</v>
      </c>
      <c r="AE54" s="707" t="str">
        <f>IF(dwam1!M52&lt;&gt;0,dwam1!$M$8,"")</f>
        <v>الأربعاء</v>
      </c>
      <c r="AF54" s="711">
        <f>IF(AE54="","",num!$J$10)</f>
        <v>45091</v>
      </c>
      <c r="AG54" s="707" t="str">
        <f>IF(dwam1!O52&lt;&gt;0,dwam1!$O$8,"")</f>
        <v>الخميس</v>
      </c>
      <c r="AH54" s="711">
        <f>IF(AG54="","",num!$K$10)</f>
        <v>45092</v>
      </c>
      <c r="AI54" s="707" t="str">
        <f>IF(dwam1!Q52&lt;&gt;0,dwam1!$Q$8,"")</f>
        <v>السبت</v>
      </c>
      <c r="AJ54" s="711">
        <f>IF(AI54="","",num!$L$10)</f>
        <v>45094</v>
      </c>
      <c r="AK54" s="707" t="str">
        <f>IF(dwam1!S52&lt;&gt;0,dwam1!$S$8,"")</f>
        <v/>
      </c>
      <c r="AL54" s="711" t="str">
        <f>IF(AK54="","",num!$M$10)</f>
        <v/>
      </c>
      <c r="AM54" s="707" t="str">
        <f>IF(dwam1!U52&lt;&gt;0,dwam1!$U$8,"")</f>
        <v/>
      </c>
      <c r="AN54" s="711" t="str">
        <f>IF(AM54="","",num!$N$10)</f>
        <v/>
      </c>
      <c r="AO54" s="707" t="str">
        <f>IF(dwam1!W52&lt;&gt;0,dwam1!$W$8,"")</f>
        <v/>
      </c>
      <c r="AP54" s="711" t="str">
        <f>IF(AO54="","",num!$O$10)</f>
        <v/>
      </c>
      <c r="AQ54" s="707" t="str">
        <f>IF(dwam1!Y52&lt;&gt;0,dwam1!$Y$8,"")</f>
        <v/>
      </c>
      <c r="AR54" s="711" t="str">
        <f>IF(AQ54="","",num!$P$10)</f>
        <v/>
      </c>
      <c r="AS54" s="707" t="str">
        <f>IF(dwam1!AA52&lt;&gt;0,dwam1!$AA$8,"")</f>
        <v/>
      </c>
      <c r="AT54" s="711" t="str">
        <f>IF(AS54="","",num!$Q$10)</f>
        <v/>
      </c>
      <c r="AU54" s="707" t="str">
        <f>IF(dwam1!AC52&lt;&gt;0,dwam1!$AC$8,"")</f>
        <v/>
      </c>
      <c r="AV54" s="711" t="str">
        <f>IF(AU54="","",num!$R$10)</f>
        <v/>
      </c>
      <c r="AW54" s="707" t="str">
        <f>IF(dwam1!AE52&lt;&gt;0,dwam1!$AE$8,"")</f>
        <v/>
      </c>
      <c r="AX54" s="711" t="str">
        <f>IF(AW54="","",num!$S$10)</f>
        <v/>
      </c>
      <c r="AY54" s="707" t="str">
        <f>IF(dwam1!AG52&lt;&gt;0,dwam1!$AG$8,"")</f>
        <v/>
      </c>
      <c r="AZ54" s="710" t="str">
        <f>IF(AY54="","",num!$T$10)</f>
        <v/>
      </c>
      <c r="BA54" s="707" t="str">
        <f>IF(dwam1!AI52&lt;&gt;0,dwam1!$AI$8,"")</f>
        <v/>
      </c>
      <c r="BB54" s="711" t="str">
        <f>IF(BA54="","",num!$U$10)</f>
        <v/>
      </c>
      <c r="BC54" s="707" t="str">
        <f>IF(dwam1!AK52&lt;&gt;0,dwam1!$AK$8,"")</f>
        <v/>
      </c>
      <c r="BD54" s="711" t="str">
        <f>IF(BC54="","",num!$V$10)</f>
        <v/>
      </c>
      <c r="BE54" s="707" t="str">
        <f>IF(dwam1!AM52&lt;&gt;0,dwam1!$AM$8,"")</f>
        <v/>
      </c>
      <c r="BF54" s="711" t="str">
        <f>IF(BE54="","",num!$W$10)</f>
        <v/>
      </c>
      <c r="BG54" s="707" t="str">
        <f>IF(dwam1!AO52&lt;&gt;0,dwam1!$AO$8,"")</f>
        <v/>
      </c>
      <c r="BH54" s="711" t="str">
        <f>IF(BG54="","",num!$X$10)</f>
        <v/>
      </c>
    </row>
    <row r="55" spans="2:67" s="574" customFormat="1" ht="96.6" customHeight="1" x14ac:dyDescent="0.7">
      <c r="B55" s="566">
        <v>39</v>
      </c>
      <c r="C55" s="1101" t="str">
        <f>inf!B40</f>
        <v>معتصم زياد ربيع عيده</v>
      </c>
      <c r="D55" s="1101"/>
      <c r="E55" s="567" t="str">
        <f>inf!C40</f>
        <v>850422858</v>
      </c>
      <c r="F55" s="568">
        <f>dwam1!AQ53</f>
        <v>112.5</v>
      </c>
      <c r="G55" s="569">
        <f>num!AF53</f>
        <v>45087</v>
      </c>
      <c r="H55" s="569">
        <f>num!AJ53</f>
        <v>45103</v>
      </c>
      <c r="I55" s="570"/>
      <c r="J55" s="567" t="str">
        <f>Menu!$C$4</f>
        <v>الخليل</v>
      </c>
      <c r="K55" s="571"/>
      <c r="L55" s="747">
        <f>num!AD53</f>
        <v>15</v>
      </c>
      <c r="M55" s="748">
        <f>inf!S40</f>
        <v>0</v>
      </c>
      <c r="N55" s="749">
        <f t="shared" si="8"/>
        <v>0</v>
      </c>
      <c r="O55" s="750">
        <f>F55*Menu!$C$11</f>
        <v>1575</v>
      </c>
      <c r="P55" s="750">
        <f t="shared" si="9"/>
        <v>1575</v>
      </c>
      <c r="Q55" s="644" t="str">
        <f>inf!G40</f>
        <v>نمرة / الخليل</v>
      </c>
      <c r="R55" s="708" t="str">
        <f>inf!F40</f>
        <v>أبو دية الثانوية للبنين</v>
      </c>
      <c r="S55" s="713" t="str">
        <f t="shared" si="10"/>
        <v>نمرة / الخليل</v>
      </c>
      <c r="T55" s="707" t="str">
        <f>inf!T40</f>
        <v>_ - _ - _ - _-</v>
      </c>
      <c r="U55" s="707" t="str">
        <f>IF(dwam1!C53&lt;&gt;0,dwam1!$C$8,"")</f>
        <v/>
      </c>
      <c r="V55" s="711" t="str">
        <f>IF(U55="","",num!$E$10)</f>
        <v/>
      </c>
      <c r="W55" s="707" t="str">
        <f>IF(dwam1!E53&lt;&gt;0,dwam1!$E$8,"")</f>
        <v>السبت</v>
      </c>
      <c r="X55" s="711">
        <f>IF(W55="","",num!$F$10)</f>
        <v>45087</v>
      </c>
      <c r="Y55" s="707" t="str">
        <f>IF(dwam1!G53&lt;&gt;0,dwam1!$G$8,"")</f>
        <v>الأحد</v>
      </c>
      <c r="Z55" s="711">
        <f>IF(Y55="","",num!$G$10)</f>
        <v>45088</v>
      </c>
      <c r="AA55" s="707" t="str">
        <f>IF(dwam1!I53&lt;&gt;0,dwam1!$I$8,"")</f>
        <v>الإثنين</v>
      </c>
      <c r="AB55" s="715">
        <f>IF(AA55="","",num!$H$10)</f>
        <v>45089</v>
      </c>
      <c r="AC55" s="707" t="str">
        <f>IF(dwam1!K53&lt;&gt;0,dwam1!$K$8,"")</f>
        <v>الثلاثاء</v>
      </c>
      <c r="AD55" s="711">
        <f>IF(AC55="","",num!$I$10)</f>
        <v>45090</v>
      </c>
      <c r="AE55" s="707" t="str">
        <f>IF(dwam1!M53&lt;&gt;0,dwam1!$M$8,"")</f>
        <v>الأربعاء</v>
      </c>
      <c r="AF55" s="711">
        <f>IF(AE55="","",num!$J$10)</f>
        <v>45091</v>
      </c>
      <c r="AG55" s="707" t="str">
        <f>IF(dwam1!O53&lt;&gt;0,dwam1!$O$8,"")</f>
        <v>الخميس</v>
      </c>
      <c r="AH55" s="711">
        <f>IF(AG55="","",num!$K$10)</f>
        <v>45092</v>
      </c>
      <c r="AI55" s="707" t="str">
        <f>IF(dwam1!Q53&lt;&gt;0,dwam1!$Q$8,"")</f>
        <v>السبت</v>
      </c>
      <c r="AJ55" s="711">
        <f>IF(AI55="","",num!$L$10)</f>
        <v>45094</v>
      </c>
      <c r="AK55" s="707" t="str">
        <f>IF(dwam1!S53&lt;&gt;0,dwam1!$S$8,"")</f>
        <v>الأحد</v>
      </c>
      <c r="AL55" s="711">
        <f>IF(AK55="","",num!$M$10)</f>
        <v>45095</v>
      </c>
      <c r="AM55" s="707" t="str">
        <f>IF(dwam1!U53&lt;&gt;0,dwam1!$U$8,"")</f>
        <v>الإثنين</v>
      </c>
      <c r="AN55" s="711">
        <f>IF(AM55="","",num!$N$10)</f>
        <v>45096</v>
      </c>
      <c r="AO55" s="707" t="str">
        <f>IF(dwam1!W53&lt;&gt;0,dwam1!$W$8,"")</f>
        <v>الثلاثاء</v>
      </c>
      <c r="AP55" s="711">
        <f>IF(AO55="","",num!$O$10)</f>
        <v>45097</v>
      </c>
      <c r="AQ55" s="707" t="str">
        <f>IF(dwam1!Y53&lt;&gt;0,dwam1!$Y$8,"")</f>
        <v>الأربعاء</v>
      </c>
      <c r="AR55" s="711">
        <f>IF(AQ55="","",num!$P$10)</f>
        <v>45098</v>
      </c>
      <c r="AS55" s="707" t="str">
        <f>IF(dwam1!AA53&lt;&gt;0,dwam1!$AA$8,"")</f>
        <v>الخميس</v>
      </c>
      <c r="AT55" s="711">
        <f>IF(AS55="","",num!$Q$10)</f>
        <v>45099</v>
      </c>
      <c r="AU55" s="707" t="str">
        <f>IF(dwam1!AC53&lt;&gt;0,dwam1!$AC$8,"")</f>
        <v>السبت</v>
      </c>
      <c r="AV55" s="711">
        <f>IF(AU55="","",num!$R$10)</f>
        <v>45101</v>
      </c>
      <c r="AW55" s="707" t="str">
        <f>IF(dwam1!AE53&lt;&gt;0,dwam1!$AE$8,"")</f>
        <v>الأحد</v>
      </c>
      <c r="AX55" s="711">
        <f>IF(AW55="","",num!$S$10)</f>
        <v>45102</v>
      </c>
      <c r="AY55" s="707" t="str">
        <f>IF(dwam1!AG53&lt;&gt;0,dwam1!$AG$8,"")</f>
        <v>الإثنين</v>
      </c>
      <c r="AZ55" s="710">
        <f>IF(AY55="","",num!$T$10)</f>
        <v>45103</v>
      </c>
      <c r="BA55" s="707" t="str">
        <f>IF(dwam1!AI53&lt;&gt;0,dwam1!$AI$8,"")</f>
        <v/>
      </c>
      <c r="BB55" s="711" t="str">
        <f>IF(BA55="","",num!$U$10)</f>
        <v/>
      </c>
      <c r="BC55" s="707" t="str">
        <f>IF(dwam1!AK53&lt;&gt;0,dwam1!$AK$8,"")</f>
        <v/>
      </c>
      <c r="BD55" s="711" t="str">
        <f>IF(BC55="","",num!$V$10)</f>
        <v/>
      </c>
      <c r="BE55" s="707" t="str">
        <f>IF(dwam1!AM53&lt;&gt;0,dwam1!$AM$8,"")</f>
        <v/>
      </c>
      <c r="BF55" s="711" t="str">
        <f>IF(BE55="","",num!$W$10)</f>
        <v/>
      </c>
      <c r="BG55" s="707" t="str">
        <f>IF(dwam1!AO53&lt;&gt;0,dwam1!$AO$8,"")</f>
        <v/>
      </c>
      <c r="BH55" s="711" t="str">
        <f>IF(BG55="","",num!$X$10)</f>
        <v/>
      </c>
    </row>
    <row r="56" spans="2:67" s="574" customFormat="1" ht="96.6" customHeight="1" x14ac:dyDescent="0.7">
      <c r="B56" s="566">
        <v>40</v>
      </c>
      <c r="C56" s="1101" t="str">
        <f>inf!B41</f>
        <v>مهند سعدي أحمد عبد العزيز</v>
      </c>
      <c r="D56" s="1101"/>
      <c r="E56" s="567">
        <f>inf!C41</f>
        <v>411483829</v>
      </c>
      <c r="F56" s="568">
        <f>dwam1!AQ54</f>
        <v>101.5</v>
      </c>
      <c r="G56" s="569">
        <f>num!AF54</f>
        <v>45087</v>
      </c>
      <c r="H56" s="569">
        <f>num!AJ54</f>
        <v>45102</v>
      </c>
      <c r="I56" s="570"/>
      <c r="J56" s="567" t="str">
        <f>Menu!$C$4</f>
        <v>الخليل</v>
      </c>
      <c r="K56" s="571"/>
      <c r="L56" s="747">
        <f>num!AD54</f>
        <v>14</v>
      </c>
      <c r="M56" s="748">
        <f>inf!S41</f>
        <v>12</v>
      </c>
      <c r="N56" s="749">
        <f t="shared" si="8"/>
        <v>168</v>
      </c>
      <c r="O56" s="750">
        <f>F56*Menu!$C$11</f>
        <v>1421</v>
      </c>
      <c r="P56" s="750">
        <f t="shared" si="9"/>
        <v>1589</v>
      </c>
      <c r="Q56" s="644" t="str">
        <f>inf!G41</f>
        <v>مفرق ابو الحلاوة</v>
      </c>
      <c r="R56" s="708" t="str">
        <f>inf!F41</f>
        <v>الراشدين الثانوية</v>
      </c>
      <c r="S56" s="713" t="str">
        <f t="shared" si="10"/>
        <v>مفرق ابو الحلاوة</v>
      </c>
      <c r="T56" s="707" t="str">
        <f>inf!T41</f>
        <v>مفرق ابو الحلاوة - مركز التصحيح - - -</v>
      </c>
      <c r="U56" s="707" t="str">
        <f>IF(dwam1!C54&lt;&gt;0,dwam1!$C$8,"")</f>
        <v/>
      </c>
      <c r="V56" s="711" t="str">
        <f>IF(U56="","",num!$E$10)</f>
        <v/>
      </c>
      <c r="W56" s="707" t="str">
        <f>IF(dwam1!E54&lt;&gt;0,dwam1!$E$8,"")</f>
        <v>السبت</v>
      </c>
      <c r="X56" s="711">
        <f>IF(W56="","",num!$F$10)</f>
        <v>45087</v>
      </c>
      <c r="Y56" s="707" t="str">
        <f>IF(dwam1!G54&lt;&gt;0,dwam1!$G$8,"")</f>
        <v>الأحد</v>
      </c>
      <c r="Z56" s="711">
        <f>IF(Y56="","",num!$G$10)</f>
        <v>45088</v>
      </c>
      <c r="AA56" s="707" t="str">
        <f>IF(dwam1!I54&lt;&gt;0,dwam1!$I$8,"")</f>
        <v>الإثنين</v>
      </c>
      <c r="AB56" s="715">
        <f>IF(AA56="","",num!$H$10)</f>
        <v>45089</v>
      </c>
      <c r="AC56" s="707" t="str">
        <f>IF(dwam1!K54&lt;&gt;0,dwam1!$K$8,"")</f>
        <v>الثلاثاء</v>
      </c>
      <c r="AD56" s="711">
        <f>IF(AC56="","",num!$I$10)</f>
        <v>45090</v>
      </c>
      <c r="AE56" s="707" t="str">
        <f>IF(dwam1!M54&lt;&gt;0,dwam1!$M$8,"")</f>
        <v>الأربعاء</v>
      </c>
      <c r="AF56" s="711">
        <f>IF(AE56="","",num!$J$10)</f>
        <v>45091</v>
      </c>
      <c r="AG56" s="707" t="str">
        <f>IF(dwam1!O54&lt;&gt;0,dwam1!$O$8,"")</f>
        <v>الخميس</v>
      </c>
      <c r="AH56" s="711">
        <f>IF(AG56="","",num!$K$10)</f>
        <v>45092</v>
      </c>
      <c r="AI56" s="707" t="str">
        <f>IF(dwam1!Q54&lt;&gt;0,dwam1!$Q$8,"")</f>
        <v>السبت</v>
      </c>
      <c r="AJ56" s="711">
        <f>IF(AI56="","",num!$L$10)</f>
        <v>45094</v>
      </c>
      <c r="AK56" s="707" t="str">
        <f>IF(dwam1!S54&lt;&gt;0,dwam1!$S$8,"")</f>
        <v>الأحد</v>
      </c>
      <c r="AL56" s="711">
        <f>IF(AK56="","",num!$M$10)</f>
        <v>45095</v>
      </c>
      <c r="AM56" s="707" t="str">
        <f>IF(dwam1!U54&lt;&gt;0,dwam1!$U$8,"")</f>
        <v>الإثنين</v>
      </c>
      <c r="AN56" s="711">
        <f>IF(AM56="","",num!$N$10)</f>
        <v>45096</v>
      </c>
      <c r="AO56" s="707" t="str">
        <f>IF(dwam1!W54&lt;&gt;0,dwam1!$W$8,"")</f>
        <v>الثلاثاء</v>
      </c>
      <c r="AP56" s="711">
        <f>IF(AO56="","",num!$O$10)</f>
        <v>45097</v>
      </c>
      <c r="AQ56" s="707" t="str">
        <f>IF(dwam1!Y54&lt;&gt;0,dwam1!$Y$8,"")</f>
        <v>الأربعاء</v>
      </c>
      <c r="AR56" s="711">
        <f>IF(AQ56="","",num!$P$10)</f>
        <v>45098</v>
      </c>
      <c r="AS56" s="707" t="str">
        <f>IF(dwam1!AA54&lt;&gt;0,dwam1!$AA$8,"")</f>
        <v>الخميس</v>
      </c>
      <c r="AT56" s="711">
        <f>IF(AS56="","",num!$Q$10)</f>
        <v>45099</v>
      </c>
      <c r="AU56" s="707" t="str">
        <f>IF(dwam1!AC54&lt;&gt;0,dwam1!$AC$8,"")</f>
        <v>السبت</v>
      </c>
      <c r="AV56" s="711">
        <f>IF(AU56="","",num!$R$10)</f>
        <v>45101</v>
      </c>
      <c r="AW56" s="707" t="str">
        <f>IF(dwam1!AE54&lt;&gt;0,dwam1!$AE$8,"")</f>
        <v>الأحد</v>
      </c>
      <c r="AX56" s="711">
        <f>IF(AW56="","",num!$S$10)</f>
        <v>45102</v>
      </c>
      <c r="AY56" s="707" t="str">
        <f>IF(dwam1!AG54&lt;&gt;0,dwam1!$AG$8,"")</f>
        <v/>
      </c>
      <c r="AZ56" s="710" t="str">
        <f>IF(AY56="","",num!$T$10)</f>
        <v/>
      </c>
      <c r="BA56" s="707" t="str">
        <f>IF(dwam1!AI54&lt;&gt;0,dwam1!$AI$8,"")</f>
        <v/>
      </c>
      <c r="BB56" s="711" t="str">
        <f>IF(BA56="","",num!$U$10)</f>
        <v/>
      </c>
      <c r="BC56" s="707" t="str">
        <f>IF(dwam1!AK54&lt;&gt;0,dwam1!$AK$8,"")</f>
        <v/>
      </c>
      <c r="BD56" s="711" t="str">
        <f>IF(BC56="","",num!$V$10)</f>
        <v/>
      </c>
      <c r="BE56" s="707" t="str">
        <f>IF(dwam1!AM54&lt;&gt;0,dwam1!$AM$8,"")</f>
        <v/>
      </c>
      <c r="BF56" s="711" t="str">
        <f>IF(BE56="","",num!$W$10)</f>
        <v/>
      </c>
      <c r="BG56" s="707" t="str">
        <f>IF(dwam1!AO54&lt;&gt;0,dwam1!$AO$8,"")</f>
        <v/>
      </c>
      <c r="BH56" s="711" t="str">
        <f>IF(BG56="","",num!$X$10)</f>
        <v/>
      </c>
    </row>
    <row r="57" spans="2:67" s="574" customFormat="1" ht="96.6" customHeight="1" x14ac:dyDescent="0.7">
      <c r="B57" s="566">
        <v>41</v>
      </c>
      <c r="C57" s="1101" t="str">
        <f>inf!B42</f>
        <v>مؤيد كرامة محمد أبو سنينة</v>
      </c>
      <c r="D57" s="1101"/>
      <c r="E57" s="567">
        <f>inf!C42</f>
        <v>404710196</v>
      </c>
      <c r="F57" s="568">
        <f>dwam1!AQ55</f>
        <v>118</v>
      </c>
      <c r="G57" s="569">
        <f>num!AF55</f>
        <v>45085</v>
      </c>
      <c r="H57" s="569">
        <f>num!AJ55</f>
        <v>45103</v>
      </c>
      <c r="I57" s="570"/>
      <c r="J57" s="567" t="str">
        <f>Menu!$C$4</f>
        <v>الخليل</v>
      </c>
      <c r="K57" s="571"/>
      <c r="L57" s="747">
        <f>num!AD55</f>
        <v>16</v>
      </c>
      <c r="M57" s="748">
        <f>inf!S42</f>
        <v>13</v>
      </c>
      <c r="N57" s="749">
        <f t="shared" ref="N57:N80" si="11">L57*M57</f>
        <v>208</v>
      </c>
      <c r="O57" s="750">
        <f>F57*Menu!$C$11</f>
        <v>1652</v>
      </c>
      <c r="P57" s="750">
        <f t="shared" ref="P57:P80" si="12">O57+N57</f>
        <v>1860</v>
      </c>
      <c r="Q57" s="644" t="str">
        <f>inf!G42</f>
        <v>عيصى</v>
      </c>
      <c r="R57" s="708" t="str">
        <f>inf!F42</f>
        <v>الحسين بن علي ث</v>
      </c>
      <c r="S57" s="713" t="str">
        <f t="shared" ref="S57:S80" si="13">Q57</f>
        <v>عيصى</v>
      </c>
      <c r="T57" s="707" t="str">
        <f>inf!T42</f>
        <v>عيصى - باب الزاوية - مركز التصحيح - -</v>
      </c>
      <c r="U57" s="707" t="str">
        <f>IF(dwam1!C55&lt;&gt;0,dwam1!$C$8,"")</f>
        <v>الخميس</v>
      </c>
      <c r="V57" s="711">
        <f>IF(U57="","",num!$E$10)</f>
        <v>45085</v>
      </c>
      <c r="W57" s="707" t="str">
        <f>IF(dwam1!E55&lt;&gt;0,dwam1!$E$8,"")</f>
        <v>السبت</v>
      </c>
      <c r="X57" s="711">
        <f>IF(W57="","",num!$F$10)</f>
        <v>45087</v>
      </c>
      <c r="Y57" s="707" t="str">
        <f>IF(dwam1!G55&lt;&gt;0,dwam1!$G$8,"")</f>
        <v>الأحد</v>
      </c>
      <c r="Z57" s="711">
        <f>IF(Y57="","",num!$G$10)</f>
        <v>45088</v>
      </c>
      <c r="AA57" s="707" t="str">
        <f>IF(dwam1!I55&lt;&gt;0,dwam1!$I$8,"")</f>
        <v>الإثنين</v>
      </c>
      <c r="AB57" s="715">
        <f>IF(AA57="","",num!$H$10)</f>
        <v>45089</v>
      </c>
      <c r="AC57" s="707" t="str">
        <f>IF(dwam1!K55&lt;&gt;0,dwam1!$K$8,"")</f>
        <v>الثلاثاء</v>
      </c>
      <c r="AD57" s="711">
        <f>IF(AC57="","",num!$I$10)</f>
        <v>45090</v>
      </c>
      <c r="AE57" s="707" t="str">
        <f>IF(dwam1!M55&lt;&gt;0,dwam1!$M$8,"")</f>
        <v>الأربعاء</v>
      </c>
      <c r="AF57" s="711">
        <f>IF(AE57="","",num!$J$10)</f>
        <v>45091</v>
      </c>
      <c r="AG57" s="707" t="str">
        <f>IF(dwam1!O55&lt;&gt;0,dwam1!$O$8,"")</f>
        <v>الخميس</v>
      </c>
      <c r="AH57" s="711">
        <f>IF(AG57="","",num!$K$10)</f>
        <v>45092</v>
      </c>
      <c r="AI57" s="707" t="str">
        <f>IF(dwam1!Q55&lt;&gt;0,dwam1!$Q$8,"")</f>
        <v>السبت</v>
      </c>
      <c r="AJ57" s="711">
        <f>IF(AI57="","",num!$L$10)</f>
        <v>45094</v>
      </c>
      <c r="AK57" s="707" t="str">
        <f>IF(dwam1!S55&lt;&gt;0,dwam1!$S$8,"")</f>
        <v>الأحد</v>
      </c>
      <c r="AL57" s="711">
        <f>IF(AK57="","",num!$M$10)</f>
        <v>45095</v>
      </c>
      <c r="AM57" s="707" t="str">
        <f>IF(dwam1!U55&lt;&gt;0,dwam1!$U$8,"")</f>
        <v>الإثنين</v>
      </c>
      <c r="AN57" s="711">
        <f>IF(AM57="","",num!$N$10)</f>
        <v>45096</v>
      </c>
      <c r="AO57" s="707" t="str">
        <f>IF(dwam1!W55&lt;&gt;0,dwam1!$W$8,"")</f>
        <v>الثلاثاء</v>
      </c>
      <c r="AP57" s="711">
        <f>IF(AO57="","",num!$O$10)</f>
        <v>45097</v>
      </c>
      <c r="AQ57" s="707" t="str">
        <f>IF(dwam1!Y55&lt;&gt;0,dwam1!$Y$8,"")</f>
        <v>الأربعاء</v>
      </c>
      <c r="AR57" s="711">
        <f>IF(AQ57="","",num!$P$10)</f>
        <v>45098</v>
      </c>
      <c r="AS57" s="707" t="str">
        <f>IF(dwam1!AA55&lt;&gt;0,dwam1!$AA$8,"")</f>
        <v>الخميس</v>
      </c>
      <c r="AT57" s="711">
        <f>IF(AS57="","",num!$Q$10)</f>
        <v>45099</v>
      </c>
      <c r="AU57" s="707" t="str">
        <f>IF(dwam1!AC55&lt;&gt;0,dwam1!$AC$8,"")</f>
        <v>السبت</v>
      </c>
      <c r="AV57" s="711">
        <f>IF(AU57="","",num!$R$10)</f>
        <v>45101</v>
      </c>
      <c r="AW57" s="707" t="str">
        <f>IF(dwam1!AE55&lt;&gt;0,dwam1!$AE$8,"")</f>
        <v>الأحد</v>
      </c>
      <c r="AX57" s="711">
        <f>IF(AW57="","",num!$S$10)</f>
        <v>45102</v>
      </c>
      <c r="AY57" s="707" t="str">
        <f>IF(dwam1!AG55&lt;&gt;0,dwam1!$AG$8,"")</f>
        <v>الإثنين</v>
      </c>
      <c r="AZ57" s="710">
        <f>IF(AY57="","",num!$T$10)</f>
        <v>45103</v>
      </c>
      <c r="BA57" s="707" t="str">
        <f>IF(dwam1!AI55&lt;&gt;0,dwam1!$AI$8,"")</f>
        <v/>
      </c>
      <c r="BB57" s="711" t="str">
        <f>IF(BA57="","",num!$U$10)</f>
        <v/>
      </c>
      <c r="BC57" s="707" t="str">
        <f>IF(dwam1!AK55&lt;&gt;0,dwam1!$AK$8,"")</f>
        <v/>
      </c>
      <c r="BD57" s="711" t="str">
        <f>IF(BC57="","",num!$V$10)</f>
        <v/>
      </c>
      <c r="BE57" s="707" t="str">
        <f>IF(dwam1!AM55&lt;&gt;0,dwam1!$AM$8,"")</f>
        <v/>
      </c>
      <c r="BF57" s="711" t="str">
        <f>IF(BE57="","",num!$W$10)</f>
        <v/>
      </c>
      <c r="BG57" s="707" t="str">
        <f>IF(dwam1!AO55&lt;&gt;0,dwam1!$AO$8,"")</f>
        <v/>
      </c>
      <c r="BH57" s="711" t="str">
        <f>IF(BG57="","",num!$X$10)</f>
        <v/>
      </c>
    </row>
    <row r="58" spans="2:67" s="574" customFormat="1" ht="96.6" customHeight="1" x14ac:dyDescent="0.7">
      <c r="B58" s="566">
        <v>42</v>
      </c>
      <c r="C58" s="1101" t="str">
        <f>inf!B43</f>
        <v>نضال سالم ابراهيم ابو سباع</v>
      </c>
      <c r="D58" s="1101"/>
      <c r="E58" s="567">
        <f>inf!C43</f>
        <v>852038959</v>
      </c>
      <c r="F58" s="568">
        <f>dwam1!AQ56</f>
        <v>120</v>
      </c>
      <c r="G58" s="569">
        <f>num!AF56</f>
        <v>45085</v>
      </c>
      <c r="H58" s="569">
        <f>num!AJ56</f>
        <v>45103</v>
      </c>
      <c r="I58" s="570"/>
      <c r="J58" s="567" t="str">
        <f>Menu!$C$4</f>
        <v>الخليل</v>
      </c>
      <c r="K58" s="571"/>
      <c r="L58" s="747">
        <f>num!AD56</f>
        <v>16</v>
      </c>
      <c r="M58" s="748">
        <f>inf!S43</f>
        <v>28</v>
      </c>
      <c r="N58" s="749">
        <f>L58*M58</f>
        <v>448</v>
      </c>
      <c r="O58" s="750">
        <f>F58*Menu!$C$11</f>
        <v>1680</v>
      </c>
      <c r="P58" s="750">
        <f>O58+N58</f>
        <v>2128</v>
      </c>
      <c r="Q58" s="644" t="str">
        <f>inf!G43</f>
        <v>عبدة</v>
      </c>
      <c r="R58" s="708" t="str">
        <f>inf!F43</f>
        <v>ابراهيم أبو دية</v>
      </c>
      <c r="S58" s="713" t="str">
        <f>Q58</f>
        <v>عبدة</v>
      </c>
      <c r="T58" s="707" t="str">
        <f>inf!T43</f>
        <v>عبدة - دورا - باب الزاوية - مركز التصحيح-</v>
      </c>
      <c r="U58" s="707" t="str">
        <f>IF(dwam1!C56&lt;&gt;0,dwam1!$C$8,"")</f>
        <v>الخميس</v>
      </c>
      <c r="V58" s="711">
        <f>IF(U58="","",num!$E$10)</f>
        <v>45085</v>
      </c>
      <c r="W58" s="707" t="str">
        <f>IF(dwam1!E56&lt;&gt;0,dwam1!$E$8,"")</f>
        <v>السبت</v>
      </c>
      <c r="X58" s="711">
        <f>IF(W58="","",num!$F$10)</f>
        <v>45087</v>
      </c>
      <c r="Y58" s="707" t="str">
        <f>IF(dwam1!G56&lt;&gt;0,dwam1!$G$8,"")</f>
        <v>الأحد</v>
      </c>
      <c r="Z58" s="711">
        <f>IF(Y58="","",num!$G$10)</f>
        <v>45088</v>
      </c>
      <c r="AA58" s="707" t="str">
        <f>IF(dwam1!I56&lt;&gt;0,dwam1!$I$8,"")</f>
        <v>الإثنين</v>
      </c>
      <c r="AB58" s="715">
        <f>IF(AA58="","",num!$H$10)</f>
        <v>45089</v>
      </c>
      <c r="AC58" s="707" t="str">
        <f>IF(dwam1!K56&lt;&gt;0,dwam1!$K$8,"")</f>
        <v>الثلاثاء</v>
      </c>
      <c r="AD58" s="711">
        <f>IF(AC58="","",num!$I$10)</f>
        <v>45090</v>
      </c>
      <c r="AE58" s="707" t="str">
        <f>IF(dwam1!M56&lt;&gt;0,dwam1!$M$8,"")</f>
        <v>الأربعاء</v>
      </c>
      <c r="AF58" s="711">
        <f>IF(AE58="","",num!$J$10)</f>
        <v>45091</v>
      </c>
      <c r="AG58" s="707" t="str">
        <f>IF(dwam1!O56&lt;&gt;0,dwam1!$O$8,"")</f>
        <v>الخميس</v>
      </c>
      <c r="AH58" s="711">
        <f>IF(AG58="","",num!$K$10)</f>
        <v>45092</v>
      </c>
      <c r="AI58" s="707" t="str">
        <f>IF(dwam1!Q56&lt;&gt;0,dwam1!$Q$8,"")</f>
        <v>السبت</v>
      </c>
      <c r="AJ58" s="711">
        <f>IF(AI58="","",num!$L$10)</f>
        <v>45094</v>
      </c>
      <c r="AK58" s="707" t="str">
        <f>IF(dwam1!S56&lt;&gt;0,dwam1!$S$8,"")</f>
        <v>الأحد</v>
      </c>
      <c r="AL58" s="711">
        <f>IF(AK58="","",num!$M$10)</f>
        <v>45095</v>
      </c>
      <c r="AM58" s="707" t="str">
        <f>IF(dwam1!U56&lt;&gt;0,dwam1!$U$8,"")</f>
        <v>الإثنين</v>
      </c>
      <c r="AN58" s="711">
        <f>IF(AM58="","",num!$N$10)</f>
        <v>45096</v>
      </c>
      <c r="AO58" s="707" t="str">
        <f>IF(dwam1!W56&lt;&gt;0,dwam1!$W$8,"")</f>
        <v>الثلاثاء</v>
      </c>
      <c r="AP58" s="711">
        <f>IF(AO58="","",num!$O$10)</f>
        <v>45097</v>
      </c>
      <c r="AQ58" s="707" t="str">
        <f>IF(dwam1!Y56&lt;&gt;0,dwam1!$Y$8,"")</f>
        <v>الأربعاء</v>
      </c>
      <c r="AR58" s="711">
        <f>IF(AQ58="","",num!$P$10)</f>
        <v>45098</v>
      </c>
      <c r="AS58" s="707" t="str">
        <f>IF(dwam1!AA56&lt;&gt;0,dwam1!$AA$8,"")</f>
        <v>الخميس</v>
      </c>
      <c r="AT58" s="711">
        <f>IF(AS58="","",num!$Q$10)</f>
        <v>45099</v>
      </c>
      <c r="AU58" s="707" t="str">
        <f>IF(dwam1!AC56&lt;&gt;0,dwam1!$AC$8,"")</f>
        <v>السبت</v>
      </c>
      <c r="AV58" s="711">
        <f>IF(AU58="","",num!$R$10)</f>
        <v>45101</v>
      </c>
      <c r="AW58" s="707" t="str">
        <f>IF(dwam1!AE56&lt;&gt;0,dwam1!$AE$8,"")</f>
        <v>الأحد</v>
      </c>
      <c r="AX58" s="711">
        <f>IF(AW58="","",num!$S$10)</f>
        <v>45102</v>
      </c>
      <c r="AY58" s="707" t="str">
        <f>IF(dwam1!AG56&lt;&gt;0,dwam1!$AG$8,"")</f>
        <v>الإثنين</v>
      </c>
      <c r="AZ58" s="710">
        <f>IF(AY58="","",num!$T$10)</f>
        <v>45103</v>
      </c>
      <c r="BA58" s="707" t="str">
        <f>IF(dwam1!AI56&lt;&gt;0,dwam1!$AI$8,"")</f>
        <v/>
      </c>
      <c r="BB58" s="711" t="str">
        <f>IF(BA58="","",num!$U$10)</f>
        <v/>
      </c>
      <c r="BC58" s="707" t="str">
        <f>IF(dwam1!AK56&lt;&gt;0,dwam1!$AK$8,"")</f>
        <v/>
      </c>
      <c r="BD58" s="711" t="str">
        <f>IF(BC58="","",num!$V$10)</f>
        <v/>
      </c>
      <c r="BE58" s="707" t="str">
        <f>IF(dwam1!AM56&lt;&gt;0,dwam1!$AM$8,"")</f>
        <v/>
      </c>
      <c r="BF58" s="711" t="str">
        <f>IF(BE58="","",num!$W$10)</f>
        <v/>
      </c>
      <c r="BG58" s="707" t="str">
        <f>IF(dwam1!AO56&lt;&gt;0,dwam1!$AO$8,"")</f>
        <v/>
      </c>
      <c r="BH58" s="711" t="str">
        <f>IF(BG58="","",num!$X$10)</f>
        <v/>
      </c>
    </row>
    <row r="59" spans="2:67" s="574" customFormat="1" ht="96.6" customHeight="1" x14ac:dyDescent="0.7">
      <c r="B59" s="566">
        <v>43</v>
      </c>
      <c r="C59" s="1101" t="str">
        <f>inf!B44</f>
        <v>نهى موسى عيسى ديكه</v>
      </c>
      <c r="D59" s="1101"/>
      <c r="E59" s="567" t="str">
        <f>inf!C44</f>
        <v>904892882</v>
      </c>
      <c r="F59" s="568">
        <f>dwam1!AQ57</f>
        <v>105</v>
      </c>
      <c r="G59" s="569">
        <f>num!AF57</f>
        <v>45087</v>
      </c>
      <c r="H59" s="569">
        <f>num!AJ57</f>
        <v>45102</v>
      </c>
      <c r="I59" s="570"/>
      <c r="J59" s="567" t="str">
        <f>Menu!$C$4</f>
        <v>الخليل</v>
      </c>
      <c r="K59" s="571"/>
      <c r="L59" s="747">
        <f>num!AD57</f>
        <v>14</v>
      </c>
      <c r="M59" s="748">
        <f>inf!S44</f>
        <v>14</v>
      </c>
      <c r="N59" s="749">
        <f>L59*M59</f>
        <v>196</v>
      </c>
      <c r="O59" s="750">
        <f>F59*Menu!$C$11</f>
        <v>1470</v>
      </c>
      <c r="P59" s="750">
        <f>O59+N59</f>
        <v>1666</v>
      </c>
      <c r="Q59" s="644" t="str">
        <f>inf!G44</f>
        <v>تفوح</v>
      </c>
      <c r="R59" s="708" t="str">
        <f>inf!F44</f>
        <v>تفوح الثانوية للبنات</v>
      </c>
      <c r="S59" s="713" t="str">
        <f>Q59</f>
        <v>تفوح</v>
      </c>
      <c r="T59" s="707" t="str">
        <f>inf!T44</f>
        <v>تفوح - باب الزاوية - مركز التصحيح - -</v>
      </c>
      <c r="U59" s="707" t="str">
        <f>IF(dwam1!C57&lt;&gt;0,dwam1!$C$8,"")</f>
        <v/>
      </c>
      <c r="V59" s="711" t="str">
        <f>IF(U59="","",num!$E$10)</f>
        <v/>
      </c>
      <c r="W59" s="707" t="str">
        <f>IF(dwam1!E57&lt;&gt;0,dwam1!$E$8,"")</f>
        <v>السبت</v>
      </c>
      <c r="X59" s="711">
        <f>IF(W59="","",num!$F$10)</f>
        <v>45087</v>
      </c>
      <c r="Y59" s="707" t="str">
        <f>IF(dwam1!G57&lt;&gt;0,dwam1!$G$8,"")</f>
        <v>الأحد</v>
      </c>
      <c r="Z59" s="711">
        <f>IF(Y59="","",num!$G$10)</f>
        <v>45088</v>
      </c>
      <c r="AA59" s="707" t="str">
        <f>IF(dwam1!I57&lt;&gt;0,dwam1!$I$8,"")</f>
        <v>الإثنين</v>
      </c>
      <c r="AB59" s="715">
        <f>IF(AA59="","",num!$H$10)</f>
        <v>45089</v>
      </c>
      <c r="AC59" s="707" t="str">
        <f>IF(dwam1!K57&lt;&gt;0,dwam1!$K$8,"")</f>
        <v>الثلاثاء</v>
      </c>
      <c r="AD59" s="711">
        <f>IF(AC59="","",num!$I$10)</f>
        <v>45090</v>
      </c>
      <c r="AE59" s="707" t="str">
        <f>IF(dwam1!M57&lt;&gt;0,dwam1!$M$8,"")</f>
        <v>الأربعاء</v>
      </c>
      <c r="AF59" s="711">
        <f>IF(AE59="","",num!$J$10)</f>
        <v>45091</v>
      </c>
      <c r="AG59" s="707" t="str">
        <f>IF(dwam1!O57&lt;&gt;0,dwam1!$O$8,"")</f>
        <v>الخميس</v>
      </c>
      <c r="AH59" s="711">
        <f>IF(AG59="","",num!$K$10)</f>
        <v>45092</v>
      </c>
      <c r="AI59" s="707" t="str">
        <f>IF(dwam1!Q57&lt;&gt;0,dwam1!$Q$8,"")</f>
        <v>السبت</v>
      </c>
      <c r="AJ59" s="711">
        <f>IF(AI59="","",num!$L$10)</f>
        <v>45094</v>
      </c>
      <c r="AK59" s="707" t="str">
        <f>IF(dwam1!S57&lt;&gt;0,dwam1!$S$8,"")</f>
        <v>الأحد</v>
      </c>
      <c r="AL59" s="711">
        <f>IF(AK59="","",num!$M$10)</f>
        <v>45095</v>
      </c>
      <c r="AM59" s="707" t="str">
        <f>IF(dwam1!U57&lt;&gt;0,dwam1!$U$8,"")</f>
        <v>الإثنين</v>
      </c>
      <c r="AN59" s="711">
        <f>IF(AM59="","",num!$N$10)</f>
        <v>45096</v>
      </c>
      <c r="AO59" s="707" t="str">
        <f>IF(dwam1!W57&lt;&gt;0,dwam1!$W$8,"")</f>
        <v>الثلاثاء</v>
      </c>
      <c r="AP59" s="711">
        <f>IF(AO59="","",num!$O$10)</f>
        <v>45097</v>
      </c>
      <c r="AQ59" s="707" t="str">
        <f>IF(dwam1!Y57&lt;&gt;0,dwam1!$Y$8,"")</f>
        <v>الأربعاء</v>
      </c>
      <c r="AR59" s="711">
        <f>IF(AQ59="","",num!$P$10)</f>
        <v>45098</v>
      </c>
      <c r="AS59" s="707" t="str">
        <f>IF(dwam1!AA57&lt;&gt;0,dwam1!$AA$8,"")</f>
        <v>الخميس</v>
      </c>
      <c r="AT59" s="711">
        <f>IF(AS59="","",num!$Q$10)</f>
        <v>45099</v>
      </c>
      <c r="AU59" s="707" t="str">
        <f>IF(dwam1!AC57&lt;&gt;0,dwam1!$AC$8,"")</f>
        <v>السبت</v>
      </c>
      <c r="AV59" s="711">
        <f>IF(AU59="","",num!$R$10)</f>
        <v>45101</v>
      </c>
      <c r="AW59" s="707" t="str">
        <f>IF(dwam1!AE57&lt;&gt;0,dwam1!$AE$8,"")</f>
        <v>الأحد</v>
      </c>
      <c r="AX59" s="711">
        <f>IF(AW59="","",num!$S$10)</f>
        <v>45102</v>
      </c>
      <c r="AY59" s="707" t="str">
        <f>IF(dwam1!AG57&lt;&gt;0,dwam1!$AG$8,"")</f>
        <v/>
      </c>
      <c r="AZ59" s="710" t="str">
        <f>IF(AY59="","",num!$T$10)</f>
        <v/>
      </c>
      <c r="BA59" s="707" t="str">
        <f>IF(dwam1!AI57&lt;&gt;0,dwam1!$AI$8,"")</f>
        <v/>
      </c>
      <c r="BB59" s="711" t="str">
        <f>IF(BA59="","",num!$U$10)</f>
        <v/>
      </c>
      <c r="BC59" s="707" t="str">
        <f>IF(dwam1!AK57&lt;&gt;0,dwam1!$AK$8,"")</f>
        <v/>
      </c>
      <c r="BD59" s="711" t="str">
        <f>IF(BC59="","",num!$V$10)</f>
        <v/>
      </c>
      <c r="BE59" s="707" t="str">
        <f>IF(dwam1!AM57&lt;&gt;0,dwam1!$AM$8,"")</f>
        <v/>
      </c>
      <c r="BF59" s="711" t="str">
        <f>IF(BE59="","",num!$W$10)</f>
        <v/>
      </c>
      <c r="BG59" s="707" t="str">
        <f>IF(dwam1!AO57&lt;&gt;0,dwam1!$AO$8,"")</f>
        <v/>
      </c>
      <c r="BH59" s="711" t="str">
        <f>IF(BG59="","",num!$X$10)</f>
        <v/>
      </c>
    </row>
    <row r="60" spans="2:67" s="574" customFormat="1" ht="96.6" customHeight="1" x14ac:dyDescent="0.7">
      <c r="B60" s="566">
        <v>44</v>
      </c>
      <c r="C60" s="1101" t="str">
        <f>inf!B45</f>
        <v>هنيه نعيم ديب نتشه</v>
      </c>
      <c r="D60" s="1101"/>
      <c r="E60" s="567" t="str">
        <f>inf!C45</f>
        <v>850422882</v>
      </c>
      <c r="F60" s="568">
        <f>dwam1!AQ58</f>
        <v>105</v>
      </c>
      <c r="G60" s="569">
        <f>num!AF58</f>
        <v>45085</v>
      </c>
      <c r="H60" s="569">
        <f>num!AJ58</f>
        <v>45102</v>
      </c>
      <c r="I60" s="570"/>
      <c r="J60" s="567" t="str">
        <f>Menu!$C$4</f>
        <v>الخليل</v>
      </c>
      <c r="K60" s="571"/>
      <c r="L60" s="747">
        <f>num!AD58</f>
        <v>14</v>
      </c>
      <c r="M60" s="748">
        <f>inf!S45</f>
        <v>13</v>
      </c>
      <c r="N60" s="749">
        <f>L60*M60</f>
        <v>182</v>
      </c>
      <c r="O60" s="750">
        <f>F60*Menu!$C$11</f>
        <v>1470</v>
      </c>
      <c r="P60" s="750">
        <f>O60+N60</f>
        <v>1652</v>
      </c>
      <c r="Q60" s="644" t="str">
        <f>inf!G45</f>
        <v>عيصى</v>
      </c>
      <c r="R60" s="708" t="str">
        <f>inf!F45</f>
        <v>الاخوه الثانوية للبنات</v>
      </c>
      <c r="S60" s="713" t="str">
        <f>Q60</f>
        <v>عيصى</v>
      </c>
      <c r="T60" s="707" t="str">
        <f>inf!T45</f>
        <v>عيصى - باب الزاوية - مركز التصحيح - -</v>
      </c>
      <c r="U60" s="707" t="str">
        <f>IF(dwam1!C58&lt;&gt;0,dwam1!$C$8,"")</f>
        <v>الخميس</v>
      </c>
      <c r="V60" s="711">
        <f>IF(U60="","",num!$E$10)</f>
        <v>45085</v>
      </c>
      <c r="W60" s="707" t="str">
        <f>IF(dwam1!E58&lt;&gt;0,dwam1!$E$8,"")</f>
        <v>السبت</v>
      </c>
      <c r="X60" s="711">
        <f>IF(W60="","",num!$F$10)</f>
        <v>45087</v>
      </c>
      <c r="Y60" s="707" t="str">
        <f>IF(dwam1!G58&lt;&gt;0,dwam1!$G$8,"")</f>
        <v>الأحد</v>
      </c>
      <c r="Z60" s="711">
        <f>IF(Y60="","",num!$G$10)</f>
        <v>45088</v>
      </c>
      <c r="AA60" s="707" t="str">
        <f>IF(dwam1!I58&lt;&gt;0,dwam1!$I$8,"")</f>
        <v>الإثنين</v>
      </c>
      <c r="AB60" s="715">
        <f>IF(AA60="","",num!$H$10)</f>
        <v>45089</v>
      </c>
      <c r="AC60" s="707" t="str">
        <f>IF(dwam1!K58&lt;&gt;0,dwam1!$K$8,"")</f>
        <v>الثلاثاء</v>
      </c>
      <c r="AD60" s="711">
        <f>IF(AC60="","",num!$I$10)</f>
        <v>45090</v>
      </c>
      <c r="AE60" s="707" t="str">
        <f>IF(dwam1!M58&lt;&gt;0,dwam1!$M$8,"")</f>
        <v>الأربعاء</v>
      </c>
      <c r="AF60" s="711">
        <f>IF(AE60="","",num!$J$10)</f>
        <v>45091</v>
      </c>
      <c r="AG60" s="707" t="str">
        <f>IF(dwam1!O58&lt;&gt;0,dwam1!$O$8,"")</f>
        <v>الخميس</v>
      </c>
      <c r="AH60" s="711">
        <f>IF(AG60="","",num!$K$10)</f>
        <v>45092</v>
      </c>
      <c r="AI60" s="707" t="str">
        <f>IF(dwam1!Q58&lt;&gt;0,dwam1!$Q$8,"")</f>
        <v>السبت</v>
      </c>
      <c r="AJ60" s="711">
        <f>IF(AI60="","",num!$L$10)</f>
        <v>45094</v>
      </c>
      <c r="AK60" s="707" t="str">
        <f>IF(dwam1!S58&lt;&gt;0,dwam1!$S$8,"")</f>
        <v>الأحد</v>
      </c>
      <c r="AL60" s="711">
        <f>IF(AK60="","",num!$M$10)</f>
        <v>45095</v>
      </c>
      <c r="AM60" s="707" t="str">
        <f>IF(dwam1!U58&lt;&gt;0,dwam1!$U$8,"")</f>
        <v>الإثنين</v>
      </c>
      <c r="AN60" s="711">
        <f>IF(AM60="","",num!$N$10)</f>
        <v>45096</v>
      </c>
      <c r="AO60" s="707" t="str">
        <f>IF(dwam1!W58&lt;&gt;0,dwam1!$W$8,"")</f>
        <v/>
      </c>
      <c r="AP60" s="711" t="str">
        <f>IF(AO60="","",num!$O$10)</f>
        <v/>
      </c>
      <c r="AQ60" s="707" t="str">
        <f>IF(dwam1!Y58&lt;&gt;0,dwam1!$Y$8,"")</f>
        <v>الأربعاء</v>
      </c>
      <c r="AR60" s="711">
        <f>IF(AQ60="","",num!$P$10)</f>
        <v>45098</v>
      </c>
      <c r="AS60" s="707" t="str">
        <f>IF(dwam1!AA58&lt;&gt;0,dwam1!$AA$8,"")</f>
        <v>الخميس</v>
      </c>
      <c r="AT60" s="711">
        <f>IF(AS60="","",num!$Q$10)</f>
        <v>45099</v>
      </c>
      <c r="AU60" s="707" t="str">
        <f>IF(dwam1!AC58&lt;&gt;0,dwam1!$AC$8,"")</f>
        <v>السبت</v>
      </c>
      <c r="AV60" s="711">
        <f>IF(AU60="","",num!$R$10)</f>
        <v>45101</v>
      </c>
      <c r="AW60" s="707" t="str">
        <f>IF(dwam1!AE58&lt;&gt;0,dwam1!$AE$8,"")</f>
        <v>الأحد</v>
      </c>
      <c r="AX60" s="711">
        <f>IF(AW60="","",num!$S$10)</f>
        <v>45102</v>
      </c>
      <c r="AY60" s="707" t="str">
        <f>IF(dwam1!AG58&lt;&gt;0,dwam1!$AG$8,"")</f>
        <v/>
      </c>
      <c r="AZ60" s="710" t="str">
        <f>IF(AY60="","",num!$T$10)</f>
        <v/>
      </c>
      <c r="BA60" s="707" t="str">
        <f>IF(dwam1!AI58&lt;&gt;0,dwam1!$AI$8,"")</f>
        <v/>
      </c>
      <c r="BB60" s="711" t="str">
        <f>IF(BA60="","",num!$U$10)</f>
        <v/>
      </c>
      <c r="BC60" s="707" t="str">
        <f>IF(dwam1!AK58&lt;&gt;0,dwam1!$AK$8,"")</f>
        <v/>
      </c>
      <c r="BD60" s="711" t="str">
        <f>IF(BC60="","",num!$V$10)</f>
        <v/>
      </c>
      <c r="BE60" s="707" t="str">
        <f>IF(dwam1!AM58&lt;&gt;0,dwam1!$AM$8,"")</f>
        <v/>
      </c>
      <c r="BF60" s="711" t="str">
        <f>IF(BE60="","",num!$W$10)</f>
        <v/>
      </c>
      <c r="BG60" s="707" t="str">
        <f>IF(dwam1!AO58&lt;&gt;0,dwam1!$AO$8,"")</f>
        <v/>
      </c>
      <c r="BH60" s="711" t="str">
        <f>IF(BG60="","",num!$X$10)</f>
        <v/>
      </c>
    </row>
    <row r="61" spans="2:67" s="574" customFormat="1" ht="96.6" customHeight="1" x14ac:dyDescent="0.7">
      <c r="B61" s="566">
        <v>45</v>
      </c>
      <c r="C61" s="1101" t="str">
        <f>inf!B46</f>
        <v>هيثم يسري محمد جعبري</v>
      </c>
      <c r="D61" s="1101"/>
      <c r="E61" s="567">
        <f>inf!C46</f>
        <v>404336059</v>
      </c>
      <c r="F61" s="568">
        <f>dwam1!AQ59</f>
        <v>120</v>
      </c>
      <c r="G61" s="569">
        <f>num!AF59</f>
        <v>45085</v>
      </c>
      <c r="H61" s="569">
        <f>num!AJ59</f>
        <v>45103</v>
      </c>
      <c r="I61" s="570"/>
      <c r="J61" s="567" t="str">
        <f>Menu!$C$4</f>
        <v>الخليل</v>
      </c>
      <c r="K61" s="571"/>
      <c r="L61" s="747">
        <f>num!AD59</f>
        <v>16</v>
      </c>
      <c r="M61" s="748">
        <f>inf!S46</f>
        <v>12</v>
      </c>
      <c r="N61" s="749">
        <f>L61*M61</f>
        <v>192</v>
      </c>
      <c r="O61" s="750">
        <f>F61*Menu!$C$11</f>
        <v>1680</v>
      </c>
      <c r="P61" s="750">
        <f>O61+N61</f>
        <v>1872</v>
      </c>
      <c r="Q61" s="644" t="str">
        <f>inf!G46</f>
        <v>وادي القطع</v>
      </c>
      <c r="R61" s="708" t="str">
        <f>inf!F46</f>
        <v>محمد علي الجعبري</v>
      </c>
      <c r="S61" s="713" t="str">
        <f>Q61</f>
        <v>وادي القطع</v>
      </c>
      <c r="T61" s="707" t="str">
        <f>inf!T46</f>
        <v>وادي القطع - باب الزاوية - مركز التصحيح - -</v>
      </c>
      <c r="U61" s="707" t="str">
        <f>IF(dwam1!C59&lt;&gt;0,dwam1!$C$8,"")</f>
        <v>الخميس</v>
      </c>
      <c r="V61" s="711">
        <f>IF(U61="","",num!$E$10)</f>
        <v>45085</v>
      </c>
      <c r="W61" s="707" t="str">
        <f>IF(dwam1!E59&lt;&gt;0,dwam1!$E$8,"")</f>
        <v>السبت</v>
      </c>
      <c r="X61" s="711">
        <f>IF(W61="","",num!$F$10)</f>
        <v>45087</v>
      </c>
      <c r="Y61" s="707" t="str">
        <f>IF(dwam1!G59&lt;&gt;0,dwam1!$G$8,"")</f>
        <v>الأحد</v>
      </c>
      <c r="Z61" s="711">
        <f>IF(Y61="","",num!$G$10)</f>
        <v>45088</v>
      </c>
      <c r="AA61" s="707" t="str">
        <f>IF(dwam1!I59&lt;&gt;0,dwam1!$I$8,"")</f>
        <v>الإثنين</v>
      </c>
      <c r="AB61" s="715">
        <f>IF(AA61="","",num!$H$10)</f>
        <v>45089</v>
      </c>
      <c r="AC61" s="707" t="str">
        <f>IF(dwam1!K59&lt;&gt;0,dwam1!$K$8,"")</f>
        <v>الثلاثاء</v>
      </c>
      <c r="AD61" s="711">
        <f>IF(AC61="","",num!$I$10)</f>
        <v>45090</v>
      </c>
      <c r="AE61" s="707" t="str">
        <f>IF(dwam1!M59&lt;&gt;0,dwam1!$M$8,"")</f>
        <v>الأربعاء</v>
      </c>
      <c r="AF61" s="711">
        <f>IF(AE61="","",num!$J$10)</f>
        <v>45091</v>
      </c>
      <c r="AG61" s="707" t="str">
        <f>IF(dwam1!O59&lt;&gt;0,dwam1!$O$8,"")</f>
        <v>الخميس</v>
      </c>
      <c r="AH61" s="711">
        <f>IF(AG61="","",num!$K$10)</f>
        <v>45092</v>
      </c>
      <c r="AI61" s="707" t="str">
        <f>IF(dwam1!Q59&lt;&gt;0,dwam1!$Q$8,"")</f>
        <v>السبت</v>
      </c>
      <c r="AJ61" s="711">
        <f>IF(AI61="","",num!$L$10)</f>
        <v>45094</v>
      </c>
      <c r="AK61" s="707" t="str">
        <f>IF(dwam1!S59&lt;&gt;0,dwam1!$S$8,"")</f>
        <v>الأحد</v>
      </c>
      <c r="AL61" s="711">
        <f>IF(AK61="","",num!$M$10)</f>
        <v>45095</v>
      </c>
      <c r="AM61" s="707" t="str">
        <f>IF(dwam1!U59&lt;&gt;0,dwam1!$U$8,"")</f>
        <v>الإثنين</v>
      </c>
      <c r="AN61" s="711">
        <f>IF(AM61="","",num!$N$10)</f>
        <v>45096</v>
      </c>
      <c r="AO61" s="707" t="str">
        <f>IF(dwam1!W59&lt;&gt;0,dwam1!$W$8,"")</f>
        <v>الثلاثاء</v>
      </c>
      <c r="AP61" s="711">
        <f>IF(AO61="","",num!$O$10)</f>
        <v>45097</v>
      </c>
      <c r="AQ61" s="707" t="str">
        <f>IF(dwam1!Y59&lt;&gt;0,dwam1!$Y$8,"")</f>
        <v>الأربعاء</v>
      </c>
      <c r="AR61" s="711">
        <f>IF(AQ61="","",num!$P$10)</f>
        <v>45098</v>
      </c>
      <c r="AS61" s="707" t="str">
        <f>IF(dwam1!AA59&lt;&gt;0,dwam1!$AA$8,"")</f>
        <v>الخميس</v>
      </c>
      <c r="AT61" s="711">
        <f>IF(AS61="","",num!$Q$10)</f>
        <v>45099</v>
      </c>
      <c r="AU61" s="707" t="str">
        <f>IF(dwam1!AC59&lt;&gt;0,dwam1!$AC$8,"")</f>
        <v>السبت</v>
      </c>
      <c r="AV61" s="711">
        <f>IF(AU61="","",num!$R$10)</f>
        <v>45101</v>
      </c>
      <c r="AW61" s="707" t="str">
        <f>IF(dwam1!AE59&lt;&gt;0,dwam1!$AE$8,"")</f>
        <v>الأحد</v>
      </c>
      <c r="AX61" s="711">
        <f>IF(AW61="","",num!$S$10)</f>
        <v>45102</v>
      </c>
      <c r="AY61" s="707" t="str">
        <f>IF(dwam1!AG59&lt;&gt;0,dwam1!$AG$8,"")</f>
        <v>الإثنين</v>
      </c>
      <c r="AZ61" s="710">
        <f>IF(AY61="","",num!$T$10)</f>
        <v>45103</v>
      </c>
      <c r="BA61" s="707" t="str">
        <f>IF(dwam1!AI59&lt;&gt;0,dwam1!$AI$8,"")</f>
        <v/>
      </c>
      <c r="BB61" s="711" t="str">
        <f>IF(BA61="","",num!$U$10)</f>
        <v/>
      </c>
      <c r="BC61" s="707" t="str">
        <f>IF(dwam1!AK59&lt;&gt;0,dwam1!$AK$8,"")</f>
        <v/>
      </c>
      <c r="BD61" s="711" t="str">
        <f>IF(BC61="","",num!$V$10)</f>
        <v/>
      </c>
      <c r="BE61" s="707" t="str">
        <f>IF(dwam1!AM59&lt;&gt;0,dwam1!$AM$8,"")</f>
        <v/>
      </c>
      <c r="BF61" s="711" t="str">
        <f>IF(BE61="","",num!$W$10)</f>
        <v/>
      </c>
      <c r="BG61" s="707" t="str">
        <f>IF(dwam1!AO59&lt;&gt;0,dwam1!$AO$8,"")</f>
        <v/>
      </c>
      <c r="BH61" s="711" t="str">
        <f>IF(BG61="","",num!$X$10)</f>
        <v/>
      </c>
    </row>
    <row r="62" spans="2:67" s="574" customFormat="1" ht="96.6" customHeight="1" x14ac:dyDescent="0.7">
      <c r="B62" s="566">
        <v>46</v>
      </c>
      <c r="C62" s="1101" t="str">
        <f>inf!B47</f>
        <v>يسرى خليل عبد الرحمن سلامه</v>
      </c>
      <c r="D62" s="1101"/>
      <c r="E62" s="567">
        <f>inf!C47</f>
        <v>902754027</v>
      </c>
      <c r="F62" s="568">
        <f>dwam1!AQ60</f>
        <v>120</v>
      </c>
      <c r="G62" s="569">
        <f>num!AF60</f>
        <v>45085</v>
      </c>
      <c r="H62" s="569">
        <f>num!AJ60</f>
        <v>45103</v>
      </c>
      <c r="I62" s="570"/>
      <c r="J62" s="567" t="str">
        <f>Menu!$C$4</f>
        <v>الخليل</v>
      </c>
      <c r="K62" s="571"/>
      <c r="L62" s="747">
        <f>num!AD56</f>
        <v>16</v>
      </c>
      <c r="M62" s="748">
        <f>inf!S43</f>
        <v>28</v>
      </c>
      <c r="N62" s="749">
        <f t="shared" si="11"/>
        <v>448</v>
      </c>
      <c r="O62" s="750">
        <f>F62*Menu!$C$11</f>
        <v>1680</v>
      </c>
      <c r="P62" s="750">
        <f t="shared" si="12"/>
        <v>2128</v>
      </c>
      <c r="Q62" s="644" t="str">
        <f>inf!G43</f>
        <v>عبدة</v>
      </c>
      <c r="R62" s="708" t="e">
        <f>inf!#REF!</f>
        <v>#REF!</v>
      </c>
      <c r="S62" s="713" t="str">
        <f t="shared" si="13"/>
        <v>عبدة</v>
      </c>
      <c r="T62" s="707" t="str">
        <f>inf!T43</f>
        <v>عبدة - دورا - باب الزاوية - مركز التصحيح-</v>
      </c>
      <c r="U62" s="707" t="str">
        <f>IF(dwam1!C56&lt;&gt;0,dwam1!$C$8,"")</f>
        <v>الخميس</v>
      </c>
      <c r="V62" s="711">
        <f>IF(U62="","",num!$E$10)</f>
        <v>45085</v>
      </c>
      <c r="W62" s="707" t="str">
        <f>IF(dwam1!E56&lt;&gt;0,dwam1!$E$8,"")</f>
        <v>السبت</v>
      </c>
      <c r="X62" s="711">
        <f>IF(W62="","",num!$F$10)</f>
        <v>45087</v>
      </c>
      <c r="Y62" s="707" t="str">
        <f>IF(dwam1!G56&lt;&gt;0,dwam1!$G$8,"")</f>
        <v>الأحد</v>
      </c>
      <c r="Z62" s="711">
        <f>IF(Y62="","",num!$G$10)</f>
        <v>45088</v>
      </c>
      <c r="AA62" s="707" t="str">
        <f>IF(dwam1!I56&lt;&gt;0,dwam1!$I$8,"")</f>
        <v>الإثنين</v>
      </c>
      <c r="AB62" s="715">
        <f>IF(AA62="","",num!$H$10)</f>
        <v>45089</v>
      </c>
      <c r="AC62" s="707" t="str">
        <f>IF(dwam1!K56&lt;&gt;0,dwam1!$K$8,"")</f>
        <v>الثلاثاء</v>
      </c>
      <c r="AD62" s="711">
        <f>IF(AC62="","",num!$I$10)</f>
        <v>45090</v>
      </c>
      <c r="AE62" s="707" t="str">
        <f>IF(dwam1!M56&lt;&gt;0,dwam1!$M$8,"")</f>
        <v>الأربعاء</v>
      </c>
      <c r="AF62" s="711">
        <f>IF(AE62="","",num!$J$10)</f>
        <v>45091</v>
      </c>
      <c r="AG62" s="707" t="str">
        <f>IF(dwam1!O56&lt;&gt;0,dwam1!$O$8,"")</f>
        <v>الخميس</v>
      </c>
      <c r="AH62" s="711">
        <f>IF(AG62="","",num!$K$10)</f>
        <v>45092</v>
      </c>
      <c r="AI62" s="707" t="str">
        <f>IF(dwam1!Q56&lt;&gt;0,dwam1!$Q$8,"")</f>
        <v>السبت</v>
      </c>
      <c r="AJ62" s="711">
        <f>IF(AI62="","",num!$L$10)</f>
        <v>45094</v>
      </c>
      <c r="AK62" s="707" t="str">
        <f>IF(dwam1!S56&lt;&gt;0,dwam1!$S$8,"")</f>
        <v>الأحد</v>
      </c>
      <c r="AL62" s="711">
        <f>IF(AK62="","",num!$M$10)</f>
        <v>45095</v>
      </c>
      <c r="AM62" s="707" t="str">
        <f>IF(dwam1!U56&lt;&gt;0,dwam1!$U$8,"")</f>
        <v>الإثنين</v>
      </c>
      <c r="AN62" s="711">
        <f>IF(AM62="","",num!$N$10)</f>
        <v>45096</v>
      </c>
      <c r="AO62" s="707" t="str">
        <f>IF(dwam1!W56&lt;&gt;0,dwam1!$W$8,"")</f>
        <v>الثلاثاء</v>
      </c>
      <c r="AP62" s="711">
        <f>IF(AO62="","",num!$O$10)</f>
        <v>45097</v>
      </c>
      <c r="AQ62" s="707" t="str">
        <f>IF(dwam1!Y56&lt;&gt;0,dwam1!$Y$8,"")</f>
        <v>الأربعاء</v>
      </c>
      <c r="AR62" s="711">
        <f>IF(AQ62="","",num!$P$10)</f>
        <v>45098</v>
      </c>
      <c r="AS62" s="707" t="str">
        <f>IF(dwam1!AA56&lt;&gt;0,dwam1!$AA$8,"")</f>
        <v>الخميس</v>
      </c>
      <c r="AT62" s="711">
        <f>IF(AS62="","",num!$Q$10)</f>
        <v>45099</v>
      </c>
      <c r="AU62" s="707" t="str">
        <f>IF(dwam1!AC56&lt;&gt;0,dwam1!$AC$8,"")</f>
        <v>السبت</v>
      </c>
      <c r="AV62" s="711">
        <f>IF(AU62="","",num!$R$10)</f>
        <v>45101</v>
      </c>
      <c r="AW62" s="707" t="str">
        <f>IF(dwam1!AE56&lt;&gt;0,dwam1!$AE$8,"")</f>
        <v>الأحد</v>
      </c>
      <c r="AX62" s="711">
        <f>IF(AW62="","",num!$S$10)</f>
        <v>45102</v>
      </c>
      <c r="AY62" s="707" t="str">
        <f>IF(dwam1!AG56&lt;&gt;0,dwam1!$AG$8,"")</f>
        <v>الإثنين</v>
      </c>
      <c r="AZ62" s="710">
        <f>IF(AY62="","",num!$T$10)</f>
        <v>45103</v>
      </c>
      <c r="BA62" s="707" t="str">
        <f>IF(dwam1!AI56&lt;&gt;0,dwam1!$AI$8,"")</f>
        <v/>
      </c>
      <c r="BB62" s="711" t="str">
        <f>IF(BA62="","",num!$U$10)</f>
        <v/>
      </c>
      <c r="BC62" s="707" t="str">
        <f>IF(dwam1!AK56&lt;&gt;0,dwam1!$AK$8,"")</f>
        <v/>
      </c>
      <c r="BD62" s="711" t="str">
        <f>IF(BC62="","",num!$V$10)</f>
        <v/>
      </c>
      <c r="BE62" s="707" t="str">
        <f>IF(dwam1!AM56&lt;&gt;0,dwam1!$AM$8,"")</f>
        <v/>
      </c>
      <c r="BF62" s="711" t="str">
        <f>IF(BE62="","",num!$W$10)</f>
        <v/>
      </c>
      <c r="BG62" s="707" t="str">
        <f>IF(dwam1!AO56&lt;&gt;0,dwam1!$AO$8,"")</f>
        <v/>
      </c>
      <c r="BH62" s="711" t="str">
        <f>IF(BG62="","",num!$X$10)</f>
        <v/>
      </c>
    </row>
    <row r="63" spans="2:67" s="574" customFormat="1" ht="96.6" hidden="1" customHeight="1" thickTop="1" x14ac:dyDescent="0.7">
      <c r="B63" s="739"/>
      <c r="C63" s="1137"/>
      <c r="D63" s="1137"/>
      <c r="E63" s="740"/>
      <c r="F63" s="741"/>
      <c r="G63" s="742"/>
      <c r="H63" s="742"/>
      <c r="I63" s="743"/>
      <c r="J63" s="740"/>
      <c r="K63" s="744"/>
      <c r="L63" s="643">
        <f>num!AD57</f>
        <v>14</v>
      </c>
      <c r="M63" s="644">
        <f>inf!S44</f>
        <v>14</v>
      </c>
      <c r="N63" s="645">
        <f t="shared" si="11"/>
        <v>196</v>
      </c>
      <c r="O63" s="646">
        <f>F63*Menu!$C$11</f>
        <v>0</v>
      </c>
      <c r="P63" s="646">
        <f t="shared" si="12"/>
        <v>196</v>
      </c>
      <c r="Q63" s="644" t="str">
        <f>inf!G44</f>
        <v>تفوح</v>
      </c>
      <c r="R63" s="708" t="str">
        <f>inf!F44</f>
        <v>تفوح الثانوية للبنات</v>
      </c>
      <c r="S63" s="713" t="str">
        <f t="shared" si="13"/>
        <v>تفوح</v>
      </c>
      <c r="T63" s="707" t="str">
        <f>inf!T44</f>
        <v>تفوح - باب الزاوية - مركز التصحيح - -</v>
      </c>
      <c r="U63" s="707" t="str">
        <f>IF(dwam1!C57&lt;&gt;0,dwam1!$C$8,"")</f>
        <v/>
      </c>
      <c r="V63" s="711" t="str">
        <f>IF(U63="","",num!$E$10)</f>
        <v/>
      </c>
      <c r="W63" s="707" t="str">
        <f>IF(dwam1!E57&lt;&gt;0,dwam1!$E$8,"")</f>
        <v>السبت</v>
      </c>
      <c r="X63" s="711">
        <f>IF(W63="","",num!$F$10)</f>
        <v>45087</v>
      </c>
      <c r="Y63" s="707" t="str">
        <f>IF(dwam1!G57&lt;&gt;0,dwam1!$G$8,"")</f>
        <v>الأحد</v>
      </c>
      <c r="Z63" s="711">
        <f>IF(Y63="","",num!$G$10)</f>
        <v>45088</v>
      </c>
      <c r="AA63" s="707" t="str">
        <f>IF(dwam1!I57&lt;&gt;0,dwam1!$I$8,"")</f>
        <v>الإثنين</v>
      </c>
      <c r="AB63" s="715">
        <f>IF(AA63="","",num!$H$10)</f>
        <v>45089</v>
      </c>
      <c r="AC63" s="707" t="str">
        <f>IF(dwam1!K57&lt;&gt;0,dwam1!$K$8,"")</f>
        <v>الثلاثاء</v>
      </c>
      <c r="AD63" s="711">
        <f>IF(AC63="","",num!$I$10)</f>
        <v>45090</v>
      </c>
      <c r="AE63" s="707" t="str">
        <f>IF(dwam1!M57&lt;&gt;0,dwam1!$M$8,"")</f>
        <v>الأربعاء</v>
      </c>
      <c r="AF63" s="711">
        <f>IF(AE63="","",num!$J$10)</f>
        <v>45091</v>
      </c>
      <c r="AG63" s="707" t="str">
        <f>IF(dwam1!O57&lt;&gt;0,dwam1!$O$8,"")</f>
        <v>الخميس</v>
      </c>
      <c r="AH63" s="711">
        <f>IF(AG63="","",num!$K$10)</f>
        <v>45092</v>
      </c>
      <c r="AI63" s="707" t="str">
        <f>IF(dwam1!Q57&lt;&gt;0,dwam1!$Q$8,"")</f>
        <v>السبت</v>
      </c>
      <c r="AJ63" s="711">
        <f>IF(AI63="","",num!$L$10)</f>
        <v>45094</v>
      </c>
      <c r="AK63" s="707" t="str">
        <f>IF(dwam1!S57&lt;&gt;0,dwam1!$S$8,"")</f>
        <v>الأحد</v>
      </c>
      <c r="AL63" s="711">
        <f>IF(AK63="","",num!$M$10)</f>
        <v>45095</v>
      </c>
      <c r="AM63" s="707" t="str">
        <f>IF(dwam1!U57&lt;&gt;0,dwam1!$U$8,"")</f>
        <v>الإثنين</v>
      </c>
      <c r="AN63" s="711">
        <f>IF(AM63="","",num!$N$10)</f>
        <v>45096</v>
      </c>
      <c r="AO63" s="707" t="str">
        <f>IF(dwam1!W57&lt;&gt;0,dwam1!$W$8,"")</f>
        <v>الثلاثاء</v>
      </c>
      <c r="AP63" s="711">
        <f>IF(AO63="","",num!$O$10)</f>
        <v>45097</v>
      </c>
      <c r="AQ63" s="707" t="str">
        <f>IF(dwam1!Y57&lt;&gt;0,dwam1!$Y$8,"")</f>
        <v>الأربعاء</v>
      </c>
      <c r="AR63" s="711">
        <f>IF(AQ63="","",num!$P$10)</f>
        <v>45098</v>
      </c>
      <c r="AS63" s="707" t="str">
        <f>IF(dwam1!AA57&lt;&gt;0,dwam1!$AA$8,"")</f>
        <v>الخميس</v>
      </c>
      <c r="AT63" s="711">
        <f>IF(AS63="","",num!$Q$10)</f>
        <v>45099</v>
      </c>
      <c r="AU63" s="707" t="str">
        <f>IF(dwam1!AC57&lt;&gt;0,dwam1!$AC$8,"")</f>
        <v>السبت</v>
      </c>
      <c r="AV63" s="711">
        <f>IF(AU63="","",num!$R$10)</f>
        <v>45101</v>
      </c>
      <c r="AW63" s="707" t="str">
        <f>IF(dwam1!AE57&lt;&gt;0,dwam1!$AE$8,"")</f>
        <v>الأحد</v>
      </c>
      <c r="AX63" s="711">
        <f>IF(AW63="","",num!$S$10)</f>
        <v>45102</v>
      </c>
      <c r="AY63" s="707" t="str">
        <f>IF(dwam1!AG57&lt;&gt;0,dwam1!$AG$8,"")</f>
        <v/>
      </c>
      <c r="AZ63" s="710" t="str">
        <f>IF(AY63="","",num!$T$10)</f>
        <v/>
      </c>
      <c r="BA63" s="707" t="str">
        <f>IF(dwam1!AI57&lt;&gt;0,dwam1!$AI$8,"")</f>
        <v/>
      </c>
      <c r="BB63" s="711" t="str">
        <f>IF(BA63="","",num!$U$10)</f>
        <v/>
      </c>
      <c r="BC63" s="707" t="str">
        <f>IF(dwam1!AK57&lt;&gt;0,dwam1!$AK$8,"")</f>
        <v/>
      </c>
      <c r="BD63" s="711" t="str">
        <f>IF(BC63="","",num!$V$10)</f>
        <v/>
      </c>
      <c r="BE63" s="707" t="str">
        <f>IF(dwam1!AM57&lt;&gt;0,dwam1!$AM$8,"")</f>
        <v/>
      </c>
      <c r="BF63" s="711" t="str">
        <f>IF(BE63="","",num!$W$10)</f>
        <v/>
      </c>
      <c r="BG63" s="707" t="str">
        <f>IF(dwam1!AO57&lt;&gt;0,dwam1!$AO$8,"")</f>
        <v/>
      </c>
      <c r="BH63" s="711" t="str">
        <f>IF(BG63="","",num!$X$10)</f>
        <v/>
      </c>
    </row>
    <row r="64" spans="2:67" s="574" customFormat="1" ht="96.6" hidden="1" customHeight="1" x14ac:dyDescent="0.7">
      <c r="B64" s="566"/>
      <c r="C64" s="1101"/>
      <c r="D64" s="1101"/>
      <c r="E64" s="567"/>
      <c r="F64" s="568"/>
      <c r="G64" s="569"/>
      <c r="H64" s="569"/>
      <c r="I64" s="570"/>
      <c r="J64" s="567"/>
      <c r="K64" s="571"/>
      <c r="L64" s="643">
        <f>num!AD58</f>
        <v>14</v>
      </c>
      <c r="M64" s="644">
        <f>inf!S45</f>
        <v>13</v>
      </c>
      <c r="N64" s="645">
        <f t="shared" si="11"/>
        <v>182</v>
      </c>
      <c r="O64" s="646">
        <f>F64*Menu!$C$11</f>
        <v>0</v>
      </c>
      <c r="P64" s="646">
        <f t="shared" si="12"/>
        <v>182</v>
      </c>
      <c r="Q64" s="644" t="str">
        <f>inf!G45</f>
        <v>عيصى</v>
      </c>
      <c r="R64" s="708" t="str">
        <f>inf!F45</f>
        <v>الاخوه الثانوية للبنات</v>
      </c>
      <c r="S64" s="713" t="str">
        <f t="shared" si="13"/>
        <v>عيصى</v>
      </c>
      <c r="T64" s="707" t="str">
        <f>inf!T45</f>
        <v>عيصى - باب الزاوية - مركز التصحيح - -</v>
      </c>
      <c r="U64" s="707" t="str">
        <f>IF(dwam1!C58&lt;&gt;0,dwam1!$C$8,"")</f>
        <v>الخميس</v>
      </c>
      <c r="V64" s="711">
        <f>IF(U64="","",num!$E$10)</f>
        <v>45085</v>
      </c>
      <c r="W64" s="707" t="str">
        <f>IF(dwam1!E58&lt;&gt;0,dwam1!$E$8,"")</f>
        <v>السبت</v>
      </c>
      <c r="X64" s="711">
        <f>IF(W64="","",num!$F$10)</f>
        <v>45087</v>
      </c>
      <c r="Y64" s="707" t="str">
        <f>IF(dwam1!G58&lt;&gt;0,dwam1!$G$8,"")</f>
        <v>الأحد</v>
      </c>
      <c r="Z64" s="711">
        <f>IF(Y64="","",num!$G$10)</f>
        <v>45088</v>
      </c>
      <c r="AA64" s="707" t="str">
        <f>IF(dwam1!I58&lt;&gt;0,dwam1!$I$8,"")</f>
        <v>الإثنين</v>
      </c>
      <c r="AB64" s="715">
        <f>IF(AA64="","",num!$H$10)</f>
        <v>45089</v>
      </c>
      <c r="AC64" s="707" t="str">
        <f>IF(dwam1!K58&lt;&gt;0,dwam1!$K$8,"")</f>
        <v>الثلاثاء</v>
      </c>
      <c r="AD64" s="711">
        <f>IF(AC64="","",num!$I$10)</f>
        <v>45090</v>
      </c>
      <c r="AE64" s="707" t="str">
        <f>IF(dwam1!M58&lt;&gt;0,dwam1!$M$8,"")</f>
        <v>الأربعاء</v>
      </c>
      <c r="AF64" s="711">
        <f>IF(AE64="","",num!$J$10)</f>
        <v>45091</v>
      </c>
      <c r="AG64" s="707" t="str">
        <f>IF(dwam1!O58&lt;&gt;0,dwam1!$O$8,"")</f>
        <v>الخميس</v>
      </c>
      <c r="AH64" s="711">
        <f>IF(AG64="","",num!$K$10)</f>
        <v>45092</v>
      </c>
      <c r="AI64" s="707" t="str">
        <f>IF(dwam1!Q58&lt;&gt;0,dwam1!$Q$8,"")</f>
        <v>السبت</v>
      </c>
      <c r="AJ64" s="711">
        <f>IF(AI64="","",num!$L$10)</f>
        <v>45094</v>
      </c>
      <c r="AK64" s="707" t="str">
        <f>IF(dwam1!S58&lt;&gt;0,dwam1!$S$8,"")</f>
        <v>الأحد</v>
      </c>
      <c r="AL64" s="711">
        <f>IF(AK64="","",num!$M$10)</f>
        <v>45095</v>
      </c>
      <c r="AM64" s="707" t="str">
        <f>IF(dwam1!U58&lt;&gt;0,dwam1!$U$8,"")</f>
        <v>الإثنين</v>
      </c>
      <c r="AN64" s="711">
        <f>IF(AM64="","",num!$N$10)</f>
        <v>45096</v>
      </c>
      <c r="AO64" s="707" t="str">
        <f>IF(dwam1!W58&lt;&gt;0,dwam1!$W$8,"")</f>
        <v/>
      </c>
      <c r="AP64" s="711" t="str">
        <f>IF(AO64="","",num!$O$10)</f>
        <v/>
      </c>
      <c r="AQ64" s="707" t="str">
        <f>IF(dwam1!Y58&lt;&gt;0,dwam1!$Y$8,"")</f>
        <v>الأربعاء</v>
      </c>
      <c r="AR64" s="711">
        <f>IF(AQ64="","",num!$P$10)</f>
        <v>45098</v>
      </c>
      <c r="AS64" s="707" t="str">
        <f>IF(dwam1!AA58&lt;&gt;0,dwam1!$AA$8,"")</f>
        <v>الخميس</v>
      </c>
      <c r="AT64" s="711">
        <f>IF(AS64="","",num!$Q$10)</f>
        <v>45099</v>
      </c>
      <c r="AU64" s="707" t="str">
        <f>IF(dwam1!AC58&lt;&gt;0,dwam1!$AC$8,"")</f>
        <v>السبت</v>
      </c>
      <c r="AV64" s="711">
        <f>IF(AU64="","",num!$R$10)</f>
        <v>45101</v>
      </c>
      <c r="AW64" s="707" t="str">
        <f>IF(dwam1!AE58&lt;&gt;0,dwam1!$AE$8,"")</f>
        <v>الأحد</v>
      </c>
      <c r="AX64" s="711">
        <f>IF(AW64="","",num!$S$10)</f>
        <v>45102</v>
      </c>
      <c r="AY64" s="707" t="str">
        <f>IF(dwam1!AG58&lt;&gt;0,dwam1!$AG$8,"")</f>
        <v/>
      </c>
      <c r="AZ64" s="710" t="str">
        <f>IF(AY64="","",num!$T$10)</f>
        <v/>
      </c>
      <c r="BA64" s="707" t="str">
        <f>IF(dwam1!AI58&lt;&gt;0,dwam1!$AI$8,"")</f>
        <v/>
      </c>
      <c r="BB64" s="711" t="str">
        <f>IF(BA64="","",num!$U$10)</f>
        <v/>
      </c>
      <c r="BC64" s="707" t="str">
        <f>IF(dwam1!AK58&lt;&gt;0,dwam1!$AK$8,"")</f>
        <v/>
      </c>
      <c r="BD64" s="711" t="str">
        <f>IF(BC64="","",num!$V$10)</f>
        <v/>
      </c>
      <c r="BE64" s="707" t="str">
        <f>IF(dwam1!AM58&lt;&gt;0,dwam1!$AM$8,"")</f>
        <v/>
      </c>
      <c r="BF64" s="711" t="str">
        <f>IF(BE64="","",num!$W$10)</f>
        <v/>
      </c>
      <c r="BG64" s="707" t="str">
        <f>IF(dwam1!AO58&lt;&gt;0,dwam1!$AO$8,"")</f>
        <v/>
      </c>
      <c r="BH64" s="711" t="str">
        <f>IF(BG64="","",num!$X$10)</f>
        <v/>
      </c>
    </row>
    <row r="65" spans="2:60" s="574" customFormat="1" ht="96.6" hidden="1" customHeight="1" x14ac:dyDescent="0.7">
      <c r="B65" s="566"/>
      <c r="C65" s="1101"/>
      <c r="D65" s="1101"/>
      <c r="E65" s="567"/>
      <c r="F65" s="568"/>
      <c r="G65" s="569"/>
      <c r="H65" s="569"/>
      <c r="I65" s="570"/>
      <c r="J65" s="567"/>
      <c r="K65" s="571"/>
      <c r="L65" s="643">
        <f>num!AD59</f>
        <v>16</v>
      </c>
      <c r="M65" s="644">
        <f>inf!S46</f>
        <v>12</v>
      </c>
      <c r="N65" s="645">
        <f t="shared" si="11"/>
        <v>192</v>
      </c>
      <c r="O65" s="646">
        <f>F65*Menu!$C$11</f>
        <v>0</v>
      </c>
      <c r="P65" s="646">
        <f t="shared" si="12"/>
        <v>192</v>
      </c>
      <c r="Q65" s="644" t="str">
        <f>inf!G46</f>
        <v>وادي القطع</v>
      </c>
      <c r="R65" s="708" t="str">
        <f>inf!F46</f>
        <v>محمد علي الجعبري</v>
      </c>
      <c r="S65" s="713" t="str">
        <f t="shared" si="13"/>
        <v>وادي القطع</v>
      </c>
      <c r="T65" s="707" t="str">
        <f>inf!T46</f>
        <v>وادي القطع - باب الزاوية - مركز التصحيح - -</v>
      </c>
      <c r="U65" s="707" t="str">
        <f>IF(dwam1!C59&lt;&gt;0,dwam1!$C$8,"")</f>
        <v>الخميس</v>
      </c>
      <c r="V65" s="711">
        <f>IF(U65="","",num!$E$10)</f>
        <v>45085</v>
      </c>
      <c r="W65" s="707" t="str">
        <f>IF(dwam1!E59&lt;&gt;0,dwam1!$E$8,"")</f>
        <v>السبت</v>
      </c>
      <c r="X65" s="711">
        <f>IF(W65="","",num!$F$10)</f>
        <v>45087</v>
      </c>
      <c r="Y65" s="707" t="str">
        <f>IF(dwam1!G59&lt;&gt;0,dwam1!$G$8,"")</f>
        <v>الأحد</v>
      </c>
      <c r="Z65" s="711">
        <f>IF(Y65="","",num!$G$10)</f>
        <v>45088</v>
      </c>
      <c r="AA65" s="707" t="str">
        <f>IF(dwam1!I59&lt;&gt;0,dwam1!$I$8,"")</f>
        <v>الإثنين</v>
      </c>
      <c r="AB65" s="715">
        <f>IF(AA65="","",num!$H$10)</f>
        <v>45089</v>
      </c>
      <c r="AC65" s="707" t="str">
        <f>IF(dwam1!K59&lt;&gt;0,dwam1!$K$8,"")</f>
        <v>الثلاثاء</v>
      </c>
      <c r="AD65" s="711">
        <f>IF(AC65="","",num!$I$10)</f>
        <v>45090</v>
      </c>
      <c r="AE65" s="707" t="str">
        <f>IF(dwam1!M59&lt;&gt;0,dwam1!$M$8,"")</f>
        <v>الأربعاء</v>
      </c>
      <c r="AF65" s="711">
        <f>IF(AE65="","",num!$J$10)</f>
        <v>45091</v>
      </c>
      <c r="AG65" s="707" t="str">
        <f>IF(dwam1!O59&lt;&gt;0,dwam1!$O$8,"")</f>
        <v>الخميس</v>
      </c>
      <c r="AH65" s="711">
        <f>IF(AG65="","",num!$K$10)</f>
        <v>45092</v>
      </c>
      <c r="AI65" s="707" t="str">
        <f>IF(dwam1!Q59&lt;&gt;0,dwam1!$Q$8,"")</f>
        <v>السبت</v>
      </c>
      <c r="AJ65" s="711">
        <f>IF(AI65="","",num!$L$10)</f>
        <v>45094</v>
      </c>
      <c r="AK65" s="707" t="str">
        <f>IF(dwam1!S59&lt;&gt;0,dwam1!$S$8,"")</f>
        <v>الأحد</v>
      </c>
      <c r="AL65" s="711">
        <f>IF(AK65="","",num!$M$10)</f>
        <v>45095</v>
      </c>
      <c r="AM65" s="707" t="str">
        <f>IF(dwam1!U59&lt;&gt;0,dwam1!$U$8,"")</f>
        <v>الإثنين</v>
      </c>
      <c r="AN65" s="711">
        <f>IF(AM65="","",num!$N$10)</f>
        <v>45096</v>
      </c>
      <c r="AO65" s="707" t="str">
        <f>IF(dwam1!W59&lt;&gt;0,dwam1!$W$8,"")</f>
        <v>الثلاثاء</v>
      </c>
      <c r="AP65" s="711">
        <f>IF(AO65="","",num!$O$10)</f>
        <v>45097</v>
      </c>
      <c r="AQ65" s="707" t="str">
        <f>IF(dwam1!Y59&lt;&gt;0,dwam1!$Y$8,"")</f>
        <v>الأربعاء</v>
      </c>
      <c r="AR65" s="711">
        <f>IF(AQ65="","",num!$P$10)</f>
        <v>45098</v>
      </c>
      <c r="AS65" s="707" t="str">
        <f>IF(dwam1!AA59&lt;&gt;0,dwam1!$AA$8,"")</f>
        <v>الخميس</v>
      </c>
      <c r="AT65" s="711">
        <f>IF(AS65="","",num!$Q$10)</f>
        <v>45099</v>
      </c>
      <c r="AU65" s="707" t="str">
        <f>IF(dwam1!AC59&lt;&gt;0,dwam1!$AC$8,"")</f>
        <v>السبت</v>
      </c>
      <c r="AV65" s="711">
        <f>IF(AU65="","",num!$R$10)</f>
        <v>45101</v>
      </c>
      <c r="AW65" s="707" t="str">
        <f>IF(dwam1!AE59&lt;&gt;0,dwam1!$AE$8,"")</f>
        <v>الأحد</v>
      </c>
      <c r="AX65" s="711">
        <f>IF(AW65="","",num!$S$10)</f>
        <v>45102</v>
      </c>
      <c r="AY65" s="707" t="str">
        <f>IF(dwam1!AG59&lt;&gt;0,dwam1!$AG$8,"")</f>
        <v>الإثنين</v>
      </c>
      <c r="AZ65" s="710">
        <f>IF(AY65="","",num!$T$10)</f>
        <v>45103</v>
      </c>
      <c r="BA65" s="707" t="str">
        <f>IF(dwam1!AI59&lt;&gt;0,dwam1!$AI$8,"")</f>
        <v/>
      </c>
      <c r="BB65" s="711" t="str">
        <f>IF(BA65="","",num!$U$10)</f>
        <v/>
      </c>
      <c r="BC65" s="707" t="str">
        <f>IF(dwam1!AK59&lt;&gt;0,dwam1!$AK$8,"")</f>
        <v/>
      </c>
      <c r="BD65" s="711" t="str">
        <f>IF(BC65="","",num!$V$10)</f>
        <v/>
      </c>
      <c r="BE65" s="707" t="str">
        <f>IF(dwam1!AM59&lt;&gt;0,dwam1!$AM$8,"")</f>
        <v/>
      </c>
      <c r="BF65" s="711" t="str">
        <f>IF(BE65="","",num!$W$10)</f>
        <v/>
      </c>
      <c r="BG65" s="707" t="str">
        <f>IF(dwam1!AO59&lt;&gt;0,dwam1!$AO$8,"")</f>
        <v/>
      </c>
      <c r="BH65" s="711" t="str">
        <f>IF(BG65="","",num!$X$10)</f>
        <v/>
      </c>
    </row>
    <row r="66" spans="2:60" s="574" customFormat="1" ht="96.6" hidden="1" customHeight="1" x14ac:dyDescent="0.7">
      <c r="B66" s="566"/>
      <c r="C66" s="1101"/>
      <c r="D66" s="1101"/>
      <c r="E66" s="567"/>
      <c r="F66" s="568"/>
      <c r="G66" s="569"/>
      <c r="H66" s="569"/>
      <c r="I66" s="570"/>
      <c r="J66" s="567"/>
      <c r="K66" s="571"/>
      <c r="L66" s="643">
        <f>num!AD60</f>
        <v>16</v>
      </c>
      <c r="M66" s="644">
        <f>inf!S47</f>
        <v>20</v>
      </c>
      <c r="N66" s="645">
        <f t="shared" si="11"/>
        <v>320</v>
      </c>
      <c r="O66" s="646">
        <f>F66*Menu!$C$11</f>
        <v>0</v>
      </c>
      <c r="P66" s="646">
        <f t="shared" si="12"/>
        <v>320</v>
      </c>
      <c r="Q66" s="644" t="str">
        <f>inf!G47</f>
        <v>الخليل</v>
      </c>
      <c r="R66" s="708" t="str">
        <f>inf!F47</f>
        <v>الحاج فضل عابدين</v>
      </c>
      <c r="S66" s="713" t="str">
        <f t="shared" si="13"/>
        <v>الخليل</v>
      </c>
      <c r="T66" s="707" t="str">
        <f>inf!T47</f>
        <v>الفحص - السهلة - باب الزاوية - مركز التصحيح-</v>
      </c>
      <c r="U66" s="707" t="str">
        <f>IF(dwam1!C60&lt;&gt;0,dwam1!$C$8,"")</f>
        <v>الخميس</v>
      </c>
      <c r="V66" s="711">
        <f>IF(U66="","",num!$E$10)</f>
        <v>45085</v>
      </c>
      <c r="W66" s="707" t="str">
        <f>IF(dwam1!E60&lt;&gt;0,dwam1!$E$8,"")</f>
        <v>السبت</v>
      </c>
      <c r="X66" s="711">
        <f>IF(W66="","",num!$F$10)</f>
        <v>45087</v>
      </c>
      <c r="Y66" s="707" t="str">
        <f>IF(dwam1!G60&lt;&gt;0,dwam1!$G$8,"")</f>
        <v>الأحد</v>
      </c>
      <c r="Z66" s="711">
        <f>IF(Y66="","",num!$G$10)</f>
        <v>45088</v>
      </c>
      <c r="AA66" s="707" t="str">
        <f>IF(dwam1!I60&lt;&gt;0,dwam1!$I$8,"")</f>
        <v>الإثنين</v>
      </c>
      <c r="AB66" s="715">
        <f>IF(AA66="","",num!$H$10)</f>
        <v>45089</v>
      </c>
      <c r="AC66" s="707" t="str">
        <f>IF(dwam1!K60&lt;&gt;0,dwam1!$K$8,"")</f>
        <v>الثلاثاء</v>
      </c>
      <c r="AD66" s="711">
        <f>IF(AC66="","",num!$I$10)</f>
        <v>45090</v>
      </c>
      <c r="AE66" s="707" t="str">
        <f>IF(dwam1!M60&lt;&gt;0,dwam1!$M$8,"")</f>
        <v>الأربعاء</v>
      </c>
      <c r="AF66" s="711">
        <f>IF(AE66="","",num!$J$10)</f>
        <v>45091</v>
      </c>
      <c r="AG66" s="707" t="str">
        <f>IF(dwam1!O60&lt;&gt;0,dwam1!$O$8,"")</f>
        <v>الخميس</v>
      </c>
      <c r="AH66" s="711">
        <f>IF(AG66="","",num!$K$10)</f>
        <v>45092</v>
      </c>
      <c r="AI66" s="707" t="str">
        <f>IF(dwam1!Q60&lt;&gt;0,dwam1!$Q$8,"")</f>
        <v>السبت</v>
      </c>
      <c r="AJ66" s="711">
        <f>IF(AI66="","",num!$L$10)</f>
        <v>45094</v>
      </c>
      <c r="AK66" s="707" t="str">
        <f>IF(dwam1!S60&lt;&gt;0,dwam1!$S$8,"")</f>
        <v>الأحد</v>
      </c>
      <c r="AL66" s="711">
        <f>IF(AK66="","",num!$M$10)</f>
        <v>45095</v>
      </c>
      <c r="AM66" s="707" t="str">
        <f>IF(dwam1!U60&lt;&gt;0,dwam1!$U$8,"")</f>
        <v>الإثنين</v>
      </c>
      <c r="AN66" s="711">
        <f>IF(AM66="","",num!$N$10)</f>
        <v>45096</v>
      </c>
      <c r="AO66" s="707" t="str">
        <f>IF(dwam1!W60&lt;&gt;0,dwam1!$W$8,"")</f>
        <v>الثلاثاء</v>
      </c>
      <c r="AP66" s="711">
        <f>IF(AO66="","",num!$O$10)</f>
        <v>45097</v>
      </c>
      <c r="AQ66" s="707" t="str">
        <f>IF(dwam1!Y60&lt;&gt;0,dwam1!$Y$8,"")</f>
        <v>الأربعاء</v>
      </c>
      <c r="AR66" s="711">
        <f>IF(AQ66="","",num!$P$10)</f>
        <v>45098</v>
      </c>
      <c r="AS66" s="707" t="str">
        <f>IF(dwam1!AA60&lt;&gt;0,dwam1!$AA$8,"")</f>
        <v>الخميس</v>
      </c>
      <c r="AT66" s="711">
        <f>IF(AS66="","",num!$Q$10)</f>
        <v>45099</v>
      </c>
      <c r="AU66" s="707" t="str">
        <f>IF(dwam1!AC60&lt;&gt;0,dwam1!$AC$8,"")</f>
        <v>السبت</v>
      </c>
      <c r="AV66" s="711">
        <f>IF(AU66="","",num!$R$10)</f>
        <v>45101</v>
      </c>
      <c r="AW66" s="707" t="str">
        <f>IF(dwam1!AE60&lt;&gt;0,dwam1!$AE$8,"")</f>
        <v>الأحد</v>
      </c>
      <c r="AX66" s="711">
        <f>IF(AW66="","",num!$S$10)</f>
        <v>45102</v>
      </c>
      <c r="AY66" s="707" t="str">
        <f>IF(dwam1!AG60&lt;&gt;0,dwam1!$AG$8,"")</f>
        <v>الإثنين</v>
      </c>
      <c r="AZ66" s="710">
        <f>IF(AY66="","",num!$T$10)</f>
        <v>45103</v>
      </c>
      <c r="BA66" s="707" t="str">
        <f>IF(dwam1!AI60&lt;&gt;0,dwam1!$AI$8,"")</f>
        <v/>
      </c>
      <c r="BB66" s="711" t="str">
        <f>IF(BA66="","",num!$U$10)</f>
        <v/>
      </c>
      <c r="BC66" s="707" t="str">
        <f>IF(dwam1!AK60&lt;&gt;0,dwam1!$AK$8,"")</f>
        <v/>
      </c>
      <c r="BD66" s="711" t="str">
        <f>IF(BC66="","",num!$V$10)</f>
        <v/>
      </c>
      <c r="BE66" s="707" t="str">
        <f>IF(dwam1!AM60&lt;&gt;0,dwam1!$AM$8,"")</f>
        <v/>
      </c>
      <c r="BF66" s="711" t="str">
        <f>IF(BE66="","",num!$W$10)</f>
        <v/>
      </c>
      <c r="BG66" s="707" t="str">
        <f>IF(dwam1!AO60&lt;&gt;0,dwam1!$AO$8,"")</f>
        <v/>
      </c>
      <c r="BH66" s="711" t="str">
        <f>IF(BG66="","",num!$X$10)</f>
        <v/>
      </c>
    </row>
    <row r="67" spans="2:60" s="574" customFormat="1" ht="96.6" hidden="1" customHeight="1" x14ac:dyDescent="0.7">
      <c r="B67" s="566"/>
      <c r="C67" s="1101"/>
      <c r="D67" s="1101"/>
      <c r="E67" s="567"/>
      <c r="F67" s="568"/>
      <c r="G67" s="569"/>
      <c r="H67" s="569"/>
      <c r="I67" s="570"/>
      <c r="J67" s="567"/>
      <c r="K67" s="571"/>
      <c r="L67" s="643" t="str">
        <f>num!AD61</f>
        <v xml:space="preserve"> </v>
      </c>
      <c r="M67" s="644">
        <f>inf!S48</f>
        <v>0</v>
      </c>
      <c r="N67" s="645" t="e">
        <f t="shared" si="11"/>
        <v>#VALUE!</v>
      </c>
      <c r="O67" s="646">
        <f>F67*Menu!$C$11</f>
        <v>0</v>
      </c>
      <c r="P67" s="646" t="e">
        <f t="shared" si="12"/>
        <v>#VALUE!</v>
      </c>
      <c r="Q67" s="644">
        <f>inf!G48</f>
        <v>0</v>
      </c>
      <c r="R67" s="708">
        <f>inf!F48</f>
        <v>0</v>
      </c>
      <c r="S67" s="713">
        <f t="shared" si="13"/>
        <v>0</v>
      </c>
      <c r="T67" s="707" t="str">
        <f>inf!T48</f>
        <v>- - - -</v>
      </c>
      <c r="U67" s="707" t="str">
        <f>IF(dwam1!C61&lt;&gt;0,dwam1!$C$8,"")</f>
        <v/>
      </c>
      <c r="V67" s="711" t="str">
        <f>IF(U67="","",num!$E$10)</f>
        <v/>
      </c>
      <c r="W67" s="707" t="str">
        <f>IF(dwam1!E61&lt;&gt;0,dwam1!$E$8,"")</f>
        <v/>
      </c>
      <c r="X67" s="711" t="str">
        <f>IF(W67="","",num!$F$10)</f>
        <v/>
      </c>
      <c r="Y67" s="707" t="str">
        <f>IF(dwam1!G61&lt;&gt;0,dwam1!$G$8,"")</f>
        <v/>
      </c>
      <c r="Z67" s="711" t="str">
        <f>IF(Y67="","",num!$G$10)</f>
        <v/>
      </c>
      <c r="AA67" s="707" t="str">
        <f>IF(dwam1!I61&lt;&gt;0,dwam1!$I$8,"")</f>
        <v/>
      </c>
      <c r="AB67" s="715" t="str">
        <f>IF(AA67="","",num!$H$10)</f>
        <v/>
      </c>
      <c r="AC67" s="707" t="str">
        <f>IF(dwam1!K61&lt;&gt;0,dwam1!$K$8,"")</f>
        <v/>
      </c>
      <c r="AD67" s="711" t="str">
        <f>IF(AC67="","",num!$I$10)</f>
        <v/>
      </c>
      <c r="AE67" s="707" t="str">
        <f>IF(dwam1!M61&lt;&gt;0,dwam1!$M$8,"")</f>
        <v/>
      </c>
      <c r="AF67" s="711" t="str">
        <f>IF(AE67="","",num!$J$10)</f>
        <v/>
      </c>
      <c r="AG67" s="707" t="str">
        <f>IF(dwam1!O61&lt;&gt;0,dwam1!$O$8,"")</f>
        <v/>
      </c>
      <c r="AH67" s="711" t="str">
        <f>IF(AG67="","",num!$K$10)</f>
        <v/>
      </c>
      <c r="AI67" s="707" t="str">
        <f>IF(dwam1!Q61&lt;&gt;0,dwam1!$Q$8,"")</f>
        <v/>
      </c>
      <c r="AJ67" s="711" t="str">
        <f>IF(AI67="","",num!$L$10)</f>
        <v/>
      </c>
      <c r="AK67" s="707" t="str">
        <f>IF(dwam1!S61&lt;&gt;0,dwam1!$S$8,"")</f>
        <v/>
      </c>
      <c r="AL67" s="711" t="str">
        <f>IF(AK67="","",num!$M$10)</f>
        <v/>
      </c>
      <c r="AM67" s="707" t="str">
        <f>IF(dwam1!U61&lt;&gt;0,dwam1!$U$8,"")</f>
        <v/>
      </c>
      <c r="AN67" s="711" t="str">
        <f>IF(AM67="","",num!$N$10)</f>
        <v/>
      </c>
      <c r="AO67" s="707" t="str">
        <f>IF(dwam1!W61&lt;&gt;0,dwam1!$W$8,"")</f>
        <v/>
      </c>
      <c r="AP67" s="711" t="str">
        <f>IF(AO67="","",num!$O$10)</f>
        <v/>
      </c>
      <c r="AQ67" s="707" t="str">
        <f>IF(dwam1!Y61&lt;&gt;0,dwam1!$Y$8,"")</f>
        <v/>
      </c>
      <c r="AR67" s="711" t="str">
        <f>IF(AQ67="","",num!$P$10)</f>
        <v/>
      </c>
      <c r="AS67" s="707" t="str">
        <f>IF(dwam1!AA61&lt;&gt;0,dwam1!$AA$8,"")</f>
        <v/>
      </c>
      <c r="AT67" s="711" t="str">
        <f>IF(AS67="","",num!$Q$10)</f>
        <v/>
      </c>
      <c r="AU67" s="707" t="str">
        <f>IF(dwam1!AC61&lt;&gt;0,dwam1!$AC$8,"")</f>
        <v/>
      </c>
      <c r="AV67" s="711" t="str">
        <f>IF(AU67="","",num!$R$10)</f>
        <v/>
      </c>
      <c r="AW67" s="707" t="str">
        <f>IF(dwam1!AE61&lt;&gt;0,dwam1!$AE$8,"")</f>
        <v/>
      </c>
      <c r="AX67" s="711" t="str">
        <f>IF(AW67="","",num!$S$10)</f>
        <v/>
      </c>
      <c r="AY67" s="707" t="str">
        <f>IF(dwam1!AG61&lt;&gt;0,dwam1!$AG$8,"")</f>
        <v/>
      </c>
      <c r="AZ67" s="710" t="str">
        <f>IF(AY67="","",num!$T$10)</f>
        <v/>
      </c>
      <c r="BA67" s="707" t="str">
        <f>IF(dwam1!AI61&lt;&gt;0,dwam1!$AI$8,"")</f>
        <v/>
      </c>
      <c r="BB67" s="711" t="str">
        <f>IF(BA67="","",num!$U$10)</f>
        <v/>
      </c>
      <c r="BC67" s="707" t="str">
        <f>IF(dwam1!AK61&lt;&gt;0,dwam1!$AK$8,"")</f>
        <v/>
      </c>
      <c r="BD67" s="711" t="str">
        <f>IF(BC67="","",num!$V$10)</f>
        <v/>
      </c>
      <c r="BE67" s="707" t="str">
        <f>IF(dwam1!AM61&lt;&gt;0,dwam1!$AM$8,"")</f>
        <v/>
      </c>
      <c r="BF67" s="711" t="str">
        <f>IF(BE67="","",num!$W$10)</f>
        <v/>
      </c>
      <c r="BG67" s="707" t="str">
        <f>IF(dwam1!AO61&lt;&gt;0,dwam1!$AO$8,"")</f>
        <v/>
      </c>
      <c r="BH67" s="711" t="str">
        <f>IF(BG67="","",num!$X$10)</f>
        <v/>
      </c>
    </row>
    <row r="68" spans="2:60" s="574" customFormat="1" ht="96.6" hidden="1" customHeight="1" x14ac:dyDescent="0.7">
      <c r="B68" s="566"/>
      <c r="C68" s="1101"/>
      <c r="D68" s="1101"/>
      <c r="E68" s="567"/>
      <c r="F68" s="568"/>
      <c r="G68" s="569"/>
      <c r="H68" s="569"/>
      <c r="I68" s="570"/>
      <c r="J68" s="567"/>
      <c r="K68" s="571"/>
      <c r="L68" s="643">
        <f>num!AD62</f>
        <v>0</v>
      </c>
      <c r="M68" s="644">
        <f>inf!S49</f>
        <v>0</v>
      </c>
      <c r="N68" s="645">
        <f t="shared" si="11"/>
        <v>0</v>
      </c>
      <c r="O68" s="646">
        <f>F68*Menu!$C$11</f>
        <v>0</v>
      </c>
      <c r="P68" s="646">
        <f t="shared" si="12"/>
        <v>0</v>
      </c>
      <c r="Q68" s="644">
        <f>inf!G49</f>
        <v>0</v>
      </c>
      <c r="R68" s="708">
        <f>inf!F49</f>
        <v>0</v>
      </c>
      <c r="S68" s="713">
        <f t="shared" si="13"/>
        <v>0</v>
      </c>
      <c r="T68" s="707" t="str">
        <f>inf!T49</f>
        <v>- - - -</v>
      </c>
      <c r="U68" s="707" t="str">
        <f>IF(dwam1!C62&lt;&gt;0,dwam1!$C$8,"")</f>
        <v/>
      </c>
      <c r="V68" s="711" t="str">
        <f>IF(U68="","",num!$E$10)</f>
        <v/>
      </c>
      <c r="W68" s="707" t="str">
        <f>IF(dwam1!E62&lt;&gt;0,dwam1!$E$8,"")</f>
        <v/>
      </c>
      <c r="X68" s="711" t="str">
        <f>IF(W68="","",num!$F$10)</f>
        <v/>
      </c>
      <c r="Y68" s="707" t="str">
        <f>IF(dwam1!G62&lt;&gt;0,dwam1!$G$8,"")</f>
        <v/>
      </c>
      <c r="Z68" s="711" t="str">
        <f>IF(Y68="","",num!$G$10)</f>
        <v/>
      </c>
      <c r="AA68" s="707" t="str">
        <f>IF(dwam1!I62&lt;&gt;0,dwam1!$I$8,"")</f>
        <v/>
      </c>
      <c r="AB68" s="715" t="str">
        <f>IF(AA68="","",num!$H$10)</f>
        <v/>
      </c>
      <c r="AC68" s="707" t="str">
        <f>IF(dwam1!K62&lt;&gt;0,dwam1!$K$8,"")</f>
        <v/>
      </c>
      <c r="AD68" s="711" t="str">
        <f>IF(AC68="","",num!$I$10)</f>
        <v/>
      </c>
      <c r="AE68" s="707" t="str">
        <f>IF(dwam1!M62&lt;&gt;0,dwam1!$M$8,"")</f>
        <v/>
      </c>
      <c r="AF68" s="711" t="str">
        <f>IF(AE68="","",num!$J$10)</f>
        <v/>
      </c>
      <c r="AG68" s="707" t="str">
        <f>IF(dwam1!O62&lt;&gt;0,dwam1!$O$8,"")</f>
        <v/>
      </c>
      <c r="AH68" s="711" t="str">
        <f>IF(AG68="","",num!$K$10)</f>
        <v/>
      </c>
      <c r="AI68" s="707" t="str">
        <f>IF(dwam1!Q62&lt;&gt;0,dwam1!$Q$8,"")</f>
        <v/>
      </c>
      <c r="AJ68" s="711" t="str">
        <f>IF(AI68="","",num!$L$10)</f>
        <v/>
      </c>
      <c r="AK68" s="707" t="str">
        <f>IF(dwam1!S62&lt;&gt;0,dwam1!$S$8,"")</f>
        <v/>
      </c>
      <c r="AL68" s="711" t="str">
        <f>IF(AK68="","",num!$M$10)</f>
        <v/>
      </c>
      <c r="AM68" s="707" t="str">
        <f>IF(dwam1!U62&lt;&gt;0,dwam1!$U$8,"")</f>
        <v/>
      </c>
      <c r="AN68" s="711" t="str">
        <f>IF(AM68="","",num!$N$10)</f>
        <v/>
      </c>
      <c r="AO68" s="707" t="str">
        <f>IF(dwam1!W62&lt;&gt;0,dwam1!$W$8,"")</f>
        <v/>
      </c>
      <c r="AP68" s="711" t="str">
        <f>IF(AO68="","",num!$O$10)</f>
        <v/>
      </c>
      <c r="AQ68" s="707" t="str">
        <f>IF(dwam1!Y62&lt;&gt;0,dwam1!$Y$8,"")</f>
        <v/>
      </c>
      <c r="AR68" s="711" t="str">
        <f>IF(AQ68="","",num!$P$10)</f>
        <v/>
      </c>
      <c r="AS68" s="707" t="str">
        <f>IF(dwam1!AA62&lt;&gt;0,dwam1!$AA$8,"")</f>
        <v/>
      </c>
      <c r="AT68" s="711" t="str">
        <f>IF(AS68="","",num!$Q$10)</f>
        <v/>
      </c>
      <c r="AU68" s="707" t="str">
        <f>IF(dwam1!AC62&lt;&gt;0,dwam1!$AC$8,"")</f>
        <v/>
      </c>
      <c r="AV68" s="711" t="str">
        <f>IF(AU68="","",num!$R$10)</f>
        <v/>
      </c>
      <c r="AW68" s="707" t="str">
        <f>IF(dwam1!AE62&lt;&gt;0,dwam1!$AE$8,"")</f>
        <v/>
      </c>
      <c r="AX68" s="711" t="str">
        <f>IF(AW68="","",num!$S$10)</f>
        <v/>
      </c>
      <c r="AY68" s="707" t="str">
        <f>IF(dwam1!AG62&lt;&gt;0,dwam1!$AG$8,"")</f>
        <v/>
      </c>
      <c r="AZ68" s="710" t="str">
        <f>IF(AY68="","",num!$T$10)</f>
        <v/>
      </c>
      <c r="BA68" s="707" t="str">
        <f>IF(dwam1!AI62&lt;&gt;0,dwam1!$AI$8,"")</f>
        <v/>
      </c>
      <c r="BB68" s="711" t="str">
        <f>IF(BA68="","",num!$U$10)</f>
        <v/>
      </c>
      <c r="BC68" s="707" t="str">
        <f>IF(dwam1!AK62&lt;&gt;0,dwam1!$AK$8,"")</f>
        <v/>
      </c>
      <c r="BD68" s="711" t="str">
        <f>IF(BC68="","",num!$V$10)</f>
        <v/>
      </c>
      <c r="BE68" s="707" t="str">
        <f>IF(dwam1!AM62&lt;&gt;0,dwam1!$AM$8,"")</f>
        <v/>
      </c>
      <c r="BF68" s="711" t="str">
        <f>IF(BE68="","",num!$W$10)</f>
        <v/>
      </c>
      <c r="BG68" s="707" t="str">
        <f>IF(dwam1!AO62&lt;&gt;0,dwam1!$AO$8,"")</f>
        <v/>
      </c>
      <c r="BH68" s="711" t="str">
        <f>IF(BG68="","",num!$X$10)</f>
        <v/>
      </c>
    </row>
    <row r="69" spans="2:60" s="574" customFormat="1" ht="96.6" hidden="1" customHeight="1" x14ac:dyDescent="0.7">
      <c r="B69" s="566"/>
      <c r="C69" s="1101"/>
      <c r="D69" s="1101"/>
      <c r="E69" s="567"/>
      <c r="F69" s="568"/>
      <c r="G69" s="569"/>
      <c r="H69" s="569"/>
      <c r="I69" s="570"/>
      <c r="J69" s="567"/>
      <c r="K69" s="571"/>
      <c r="L69" s="643">
        <f>num!AD63</f>
        <v>0</v>
      </c>
      <c r="M69" s="644">
        <f>inf!S50</f>
        <v>0</v>
      </c>
      <c r="N69" s="645">
        <f t="shared" si="11"/>
        <v>0</v>
      </c>
      <c r="O69" s="646">
        <f>F69*Menu!$C$11</f>
        <v>0</v>
      </c>
      <c r="P69" s="646">
        <f t="shared" si="12"/>
        <v>0</v>
      </c>
      <c r="Q69" s="644">
        <f>inf!G50</f>
        <v>0</v>
      </c>
      <c r="R69" s="708">
        <f>inf!F50</f>
        <v>0</v>
      </c>
      <c r="S69" s="713">
        <f t="shared" si="13"/>
        <v>0</v>
      </c>
      <c r="T69" s="707" t="str">
        <f>inf!T50</f>
        <v>- - - -</v>
      </c>
      <c r="U69" s="707" t="str">
        <f>IF(dwam1!C63&lt;&gt;0,dwam1!$C$8,"")</f>
        <v/>
      </c>
      <c r="V69" s="711" t="str">
        <f>IF(U69="","",num!$E$10)</f>
        <v/>
      </c>
      <c r="W69" s="707" t="str">
        <f>IF(dwam1!E63&lt;&gt;0,dwam1!$E$8,"")</f>
        <v/>
      </c>
      <c r="X69" s="711" t="str">
        <f>IF(W69="","",num!$F$10)</f>
        <v/>
      </c>
      <c r="Y69" s="707" t="str">
        <f>IF(dwam1!G63&lt;&gt;0,dwam1!$G$8,"")</f>
        <v/>
      </c>
      <c r="Z69" s="711" t="str">
        <f>IF(Y69="","",num!$G$10)</f>
        <v/>
      </c>
      <c r="AA69" s="707" t="str">
        <f>IF(dwam1!I63&lt;&gt;0,dwam1!$I$8,"")</f>
        <v/>
      </c>
      <c r="AB69" s="715" t="str">
        <f>IF(AA69="","",num!$H$10)</f>
        <v/>
      </c>
      <c r="AC69" s="707" t="str">
        <f>IF(dwam1!K63&lt;&gt;0,dwam1!$K$8,"")</f>
        <v/>
      </c>
      <c r="AD69" s="711" t="str">
        <f>IF(AC69="","",num!$I$10)</f>
        <v/>
      </c>
      <c r="AE69" s="707" t="str">
        <f>IF(dwam1!M63&lt;&gt;0,dwam1!$M$8,"")</f>
        <v/>
      </c>
      <c r="AF69" s="711" t="str">
        <f>IF(AE69="","",num!$J$10)</f>
        <v/>
      </c>
      <c r="AG69" s="707" t="str">
        <f>IF(dwam1!O63&lt;&gt;0,dwam1!$O$8,"")</f>
        <v/>
      </c>
      <c r="AH69" s="711" t="str">
        <f>IF(AG69="","",num!$K$10)</f>
        <v/>
      </c>
      <c r="AI69" s="707" t="str">
        <f>IF(dwam1!Q63&lt;&gt;0,dwam1!$Q$8,"")</f>
        <v/>
      </c>
      <c r="AJ69" s="711" t="str">
        <f>IF(AI69="","",num!$L$10)</f>
        <v/>
      </c>
      <c r="AK69" s="707" t="str">
        <f>IF(dwam1!S63&lt;&gt;0,dwam1!$S$8,"")</f>
        <v/>
      </c>
      <c r="AL69" s="711" t="str">
        <f>IF(AK69="","",num!$M$10)</f>
        <v/>
      </c>
      <c r="AM69" s="707" t="str">
        <f>IF(dwam1!U63&lt;&gt;0,dwam1!$U$8,"")</f>
        <v/>
      </c>
      <c r="AN69" s="711" t="str">
        <f>IF(AM69="","",num!$N$10)</f>
        <v/>
      </c>
      <c r="AO69" s="707" t="str">
        <f>IF(dwam1!W63&lt;&gt;0,dwam1!$W$8,"")</f>
        <v/>
      </c>
      <c r="AP69" s="711" t="str">
        <f>IF(AO69="","",num!$O$10)</f>
        <v/>
      </c>
      <c r="AQ69" s="707" t="str">
        <f>IF(dwam1!Y63&lt;&gt;0,dwam1!$Y$8,"")</f>
        <v/>
      </c>
      <c r="AR69" s="711" t="str">
        <f>IF(AQ69="","",num!$P$10)</f>
        <v/>
      </c>
      <c r="AS69" s="707" t="str">
        <f>IF(dwam1!AA63&lt;&gt;0,dwam1!$AA$8,"")</f>
        <v/>
      </c>
      <c r="AT69" s="711" t="str">
        <f>IF(AS69="","",num!$Q$10)</f>
        <v/>
      </c>
      <c r="AU69" s="707" t="str">
        <f>IF(dwam1!AC63&lt;&gt;0,dwam1!$AC$8,"")</f>
        <v/>
      </c>
      <c r="AV69" s="711" t="str">
        <f>IF(AU69="","",num!$R$10)</f>
        <v/>
      </c>
      <c r="AW69" s="707" t="str">
        <f>IF(dwam1!AE63&lt;&gt;0,dwam1!$AE$8,"")</f>
        <v/>
      </c>
      <c r="AX69" s="711" t="str">
        <f>IF(AW69="","",num!$S$10)</f>
        <v/>
      </c>
      <c r="AY69" s="707" t="str">
        <f>IF(dwam1!AG63&lt;&gt;0,dwam1!$AG$8,"")</f>
        <v/>
      </c>
      <c r="AZ69" s="710" t="str">
        <f>IF(AY69="","",num!$T$10)</f>
        <v/>
      </c>
      <c r="BA69" s="707" t="str">
        <f>IF(dwam1!AI63&lt;&gt;0,dwam1!$AI$8,"")</f>
        <v/>
      </c>
      <c r="BB69" s="711" t="str">
        <f>IF(BA69="","",num!$U$10)</f>
        <v/>
      </c>
      <c r="BC69" s="707" t="str">
        <f>IF(dwam1!AK63&lt;&gt;0,dwam1!$AK$8,"")</f>
        <v/>
      </c>
      <c r="BD69" s="711" t="str">
        <f>IF(BC69="","",num!$V$10)</f>
        <v/>
      </c>
      <c r="BE69" s="707" t="str">
        <f>IF(dwam1!AM63&lt;&gt;0,dwam1!$AM$8,"")</f>
        <v/>
      </c>
      <c r="BF69" s="711" t="str">
        <f>IF(BE69="","",num!$W$10)</f>
        <v/>
      </c>
      <c r="BG69" s="707" t="str">
        <f>IF(dwam1!AO63&lt;&gt;0,dwam1!$AO$8,"")</f>
        <v/>
      </c>
      <c r="BH69" s="711" t="str">
        <f>IF(BG69="","",num!$X$10)</f>
        <v/>
      </c>
    </row>
    <row r="70" spans="2:60" s="574" customFormat="1" ht="96.6" hidden="1" customHeight="1" x14ac:dyDescent="0.7">
      <c r="B70" s="566"/>
      <c r="C70" s="1101"/>
      <c r="D70" s="1101"/>
      <c r="E70" s="567"/>
      <c r="F70" s="568"/>
      <c r="G70" s="569"/>
      <c r="H70" s="569"/>
      <c r="I70" s="570"/>
      <c r="J70" s="567"/>
      <c r="K70" s="571"/>
      <c r="L70" s="643">
        <f>num!AD64</f>
        <v>0</v>
      </c>
      <c r="M70" s="644">
        <f>inf!S51</f>
        <v>0</v>
      </c>
      <c r="N70" s="645">
        <f t="shared" si="11"/>
        <v>0</v>
      </c>
      <c r="O70" s="646">
        <f>F70*Menu!$C$11</f>
        <v>0</v>
      </c>
      <c r="P70" s="646">
        <f t="shared" si="12"/>
        <v>0</v>
      </c>
      <c r="Q70" s="644">
        <f>inf!G51</f>
        <v>0</v>
      </c>
      <c r="R70" s="708">
        <f>inf!F51</f>
        <v>0</v>
      </c>
      <c r="S70" s="713">
        <f t="shared" si="13"/>
        <v>0</v>
      </c>
      <c r="T70" s="707" t="str">
        <f>inf!T51</f>
        <v>- - - -</v>
      </c>
      <c r="U70" s="707" t="str">
        <f>IF(dwam1!C64&lt;&gt;0,dwam1!$C$8,"")</f>
        <v/>
      </c>
      <c r="V70" s="711" t="str">
        <f>IF(U70="","",num!$E$10)</f>
        <v/>
      </c>
      <c r="W70" s="707" t="str">
        <f>IF(dwam1!E64&lt;&gt;0,dwam1!$E$8,"")</f>
        <v/>
      </c>
      <c r="X70" s="711" t="str">
        <f>IF(W70="","",num!$F$10)</f>
        <v/>
      </c>
      <c r="Y70" s="707" t="str">
        <f>IF(dwam1!G64&lt;&gt;0,dwam1!$G$8,"")</f>
        <v/>
      </c>
      <c r="Z70" s="711" t="str">
        <f>IF(Y70="","",num!$G$10)</f>
        <v/>
      </c>
      <c r="AA70" s="707" t="str">
        <f>IF(dwam1!I64&lt;&gt;0,dwam1!$I$8,"")</f>
        <v/>
      </c>
      <c r="AB70" s="715" t="str">
        <f>IF(AA70="","",num!$H$10)</f>
        <v/>
      </c>
      <c r="AC70" s="707" t="str">
        <f>IF(dwam1!K64&lt;&gt;0,dwam1!$K$8,"")</f>
        <v/>
      </c>
      <c r="AD70" s="711" t="str">
        <f>IF(AC70="","",num!$I$10)</f>
        <v/>
      </c>
      <c r="AE70" s="707" t="str">
        <f>IF(dwam1!M64&lt;&gt;0,dwam1!$M$8,"")</f>
        <v/>
      </c>
      <c r="AF70" s="711" t="str">
        <f>IF(AE70="","",num!$J$10)</f>
        <v/>
      </c>
      <c r="AG70" s="707" t="str">
        <f>IF(dwam1!O64&lt;&gt;0,dwam1!$O$8,"")</f>
        <v/>
      </c>
      <c r="AH70" s="711" t="str">
        <f>IF(AG70="","",num!$K$10)</f>
        <v/>
      </c>
      <c r="AI70" s="707" t="str">
        <f>IF(dwam1!Q64&lt;&gt;0,dwam1!$Q$8,"")</f>
        <v/>
      </c>
      <c r="AJ70" s="711" t="str">
        <f>IF(AI70="","",num!$L$10)</f>
        <v/>
      </c>
      <c r="AK70" s="707" t="str">
        <f>IF(dwam1!S64&lt;&gt;0,dwam1!$S$8,"")</f>
        <v/>
      </c>
      <c r="AL70" s="711" t="str">
        <f>IF(AK70="","",num!$M$10)</f>
        <v/>
      </c>
      <c r="AM70" s="707" t="str">
        <f>IF(dwam1!U64&lt;&gt;0,dwam1!$U$8,"")</f>
        <v/>
      </c>
      <c r="AN70" s="711" t="str">
        <f>IF(AM70="","",num!$N$10)</f>
        <v/>
      </c>
      <c r="AO70" s="707" t="str">
        <f>IF(dwam1!W64&lt;&gt;0,dwam1!$W$8,"")</f>
        <v/>
      </c>
      <c r="AP70" s="711" t="str">
        <f>IF(AO70="","",num!$O$10)</f>
        <v/>
      </c>
      <c r="AQ70" s="707" t="str">
        <f>IF(dwam1!Y64&lt;&gt;0,dwam1!$Y$8,"")</f>
        <v/>
      </c>
      <c r="AR70" s="711" t="str">
        <f>IF(AQ70="","",num!$P$10)</f>
        <v/>
      </c>
      <c r="AS70" s="707" t="str">
        <f>IF(dwam1!AA64&lt;&gt;0,dwam1!$AA$8,"")</f>
        <v/>
      </c>
      <c r="AT70" s="711" t="str">
        <f>IF(AS70="","",num!$Q$10)</f>
        <v/>
      </c>
      <c r="AU70" s="707" t="str">
        <f>IF(dwam1!AC64&lt;&gt;0,dwam1!$AC$8,"")</f>
        <v/>
      </c>
      <c r="AV70" s="711" t="str">
        <f>IF(AU70="","",num!$R$10)</f>
        <v/>
      </c>
      <c r="AW70" s="707" t="str">
        <f>IF(dwam1!AE64&lt;&gt;0,dwam1!$AE$8,"")</f>
        <v/>
      </c>
      <c r="AX70" s="711" t="str">
        <f>IF(AW70="","",num!$S$10)</f>
        <v/>
      </c>
      <c r="AY70" s="707" t="str">
        <f>IF(dwam1!AG64&lt;&gt;0,dwam1!$AG$8,"")</f>
        <v/>
      </c>
      <c r="AZ70" s="710" t="str">
        <f>IF(AY70="","",num!$T$10)</f>
        <v/>
      </c>
      <c r="BA70" s="707" t="str">
        <f>IF(dwam1!AI64&lt;&gt;0,dwam1!$AI$8,"")</f>
        <v/>
      </c>
      <c r="BB70" s="711" t="str">
        <f>IF(BA70="","",num!$U$10)</f>
        <v/>
      </c>
      <c r="BC70" s="707" t="str">
        <f>IF(dwam1!AK64&lt;&gt;0,dwam1!$AK$8,"")</f>
        <v/>
      </c>
      <c r="BD70" s="711" t="str">
        <f>IF(BC70="","",num!$V$10)</f>
        <v/>
      </c>
      <c r="BE70" s="707" t="str">
        <f>IF(dwam1!AM64&lt;&gt;0,dwam1!$AM$8,"")</f>
        <v/>
      </c>
      <c r="BF70" s="711" t="str">
        <f>IF(BE70="","",num!$W$10)</f>
        <v/>
      </c>
      <c r="BG70" s="707" t="str">
        <f>IF(dwam1!AO64&lt;&gt;0,dwam1!$AO$8,"")</f>
        <v/>
      </c>
      <c r="BH70" s="711" t="str">
        <f>IF(BG70="","",num!$X$10)</f>
        <v/>
      </c>
    </row>
    <row r="71" spans="2:60" s="574" customFormat="1" ht="96.6" hidden="1" customHeight="1" x14ac:dyDescent="0.7">
      <c r="B71" s="566"/>
      <c r="C71" s="1101"/>
      <c r="D71" s="1101"/>
      <c r="E71" s="567"/>
      <c r="F71" s="568"/>
      <c r="G71" s="569"/>
      <c r="H71" s="569"/>
      <c r="I71" s="570"/>
      <c r="J71" s="567"/>
      <c r="K71" s="571"/>
      <c r="L71" s="643">
        <f>num!AD65</f>
        <v>0</v>
      </c>
      <c r="M71" s="644">
        <f>inf!S52</f>
        <v>0</v>
      </c>
      <c r="N71" s="645">
        <f t="shared" si="11"/>
        <v>0</v>
      </c>
      <c r="O71" s="646">
        <f>F71*Menu!$C$11</f>
        <v>0</v>
      </c>
      <c r="P71" s="646">
        <f t="shared" si="12"/>
        <v>0</v>
      </c>
      <c r="Q71" s="644">
        <f>inf!G52</f>
        <v>0</v>
      </c>
      <c r="R71" s="708">
        <f>inf!F52</f>
        <v>0</v>
      </c>
      <c r="S71" s="713">
        <f t="shared" si="13"/>
        <v>0</v>
      </c>
      <c r="T71" s="707" t="str">
        <f>inf!T52</f>
        <v>- - - -</v>
      </c>
      <c r="U71" s="707" t="str">
        <f>IF(dwam1!C65&lt;&gt;0,dwam1!$C$8,"")</f>
        <v/>
      </c>
      <c r="V71" s="711" t="str">
        <f>IF(U71="","",num!$E$10)</f>
        <v/>
      </c>
      <c r="W71" s="707" t="str">
        <f>IF(dwam1!E65&lt;&gt;0,dwam1!$E$8,"")</f>
        <v/>
      </c>
      <c r="X71" s="711" t="str">
        <f>IF(W71="","",num!$F$10)</f>
        <v/>
      </c>
      <c r="Y71" s="707" t="str">
        <f>IF(dwam1!G65&lt;&gt;0,dwam1!$G$8,"")</f>
        <v/>
      </c>
      <c r="Z71" s="711" t="str">
        <f>IF(Y71="","",num!$G$10)</f>
        <v/>
      </c>
      <c r="AA71" s="707" t="str">
        <f>IF(dwam1!I65&lt;&gt;0,dwam1!$I$8,"")</f>
        <v/>
      </c>
      <c r="AB71" s="715" t="str">
        <f>IF(AA71="","",num!$H$10)</f>
        <v/>
      </c>
      <c r="AC71" s="707" t="str">
        <f>IF(dwam1!K65&lt;&gt;0,dwam1!$K$8,"")</f>
        <v/>
      </c>
      <c r="AD71" s="711" t="str">
        <f>IF(AC71="","",num!$I$10)</f>
        <v/>
      </c>
      <c r="AE71" s="707" t="str">
        <f>IF(dwam1!M65&lt;&gt;0,dwam1!$M$8,"")</f>
        <v/>
      </c>
      <c r="AF71" s="711" t="str">
        <f>IF(AE71="","",num!$J$10)</f>
        <v/>
      </c>
      <c r="AG71" s="707" t="str">
        <f>IF(dwam1!O65&lt;&gt;0,dwam1!$O$8,"")</f>
        <v/>
      </c>
      <c r="AH71" s="711" t="str">
        <f>IF(AG71="","",num!$K$10)</f>
        <v/>
      </c>
      <c r="AI71" s="707" t="str">
        <f>IF(dwam1!Q65&lt;&gt;0,dwam1!$Q$8,"")</f>
        <v/>
      </c>
      <c r="AJ71" s="711" t="str">
        <f>IF(AI71="","",num!$L$10)</f>
        <v/>
      </c>
      <c r="AK71" s="707" t="str">
        <f>IF(dwam1!S65&lt;&gt;0,dwam1!$S$8,"")</f>
        <v/>
      </c>
      <c r="AL71" s="711" t="str">
        <f>IF(AK71="","",num!$M$10)</f>
        <v/>
      </c>
      <c r="AM71" s="707" t="str">
        <f>IF(dwam1!U65&lt;&gt;0,dwam1!$U$8,"")</f>
        <v/>
      </c>
      <c r="AN71" s="711" t="str">
        <f>IF(AM71="","",num!$N$10)</f>
        <v/>
      </c>
      <c r="AO71" s="707" t="str">
        <f>IF(dwam1!W65&lt;&gt;0,dwam1!$W$8,"")</f>
        <v/>
      </c>
      <c r="AP71" s="711" t="str">
        <f>IF(AO71="","",num!$O$10)</f>
        <v/>
      </c>
      <c r="AQ71" s="707" t="str">
        <f>IF(dwam1!Y65&lt;&gt;0,dwam1!$Y$8,"")</f>
        <v/>
      </c>
      <c r="AR71" s="711" t="str">
        <f>IF(AQ71="","",num!$P$10)</f>
        <v/>
      </c>
      <c r="AS71" s="707" t="str">
        <f>IF(dwam1!AA65&lt;&gt;0,dwam1!$AA$8,"")</f>
        <v/>
      </c>
      <c r="AT71" s="711" t="str">
        <f>IF(AS71="","",num!$Q$10)</f>
        <v/>
      </c>
      <c r="AU71" s="707" t="str">
        <f>IF(dwam1!AC65&lt;&gt;0,dwam1!$AC$8,"")</f>
        <v/>
      </c>
      <c r="AV71" s="711" t="str">
        <f>IF(AU71="","",num!$R$10)</f>
        <v/>
      </c>
      <c r="AW71" s="707" t="str">
        <f>IF(dwam1!AE65&lt;&gt;0,dwam1!$AE$8,"")</f>
        <v/>
      </c>
      <c r="AX71" s="711" t="str">
        <f>IF(AW71="","",num!$S$10)</f>
        <v/>
      </c>
      <c r="AY71" s="707" t="str">
        <f>IF(dwam1!AG65&lt;&gt;0,dwam1!$AG$8,"")</f>
        <v/>
      </c>
      <c r="AZ71" s="710" t="str">
        <f>IF(AY71="","",num!$T$10)</f>
        <v/>
      </c>
      <c r="BA71" s="707" t="str">
        <f>IF(dwam1!AI65&lt;&gt;0,dwam1!$AI$8,"")</f>
        <v/>
      </c>
      <c r="BB71" s="711" t="str">
        <f>IF(BA71="","",num!$U$10)</f>
        <v/>
      </c>
      <c r="BC71" s="707" t="str">
        <f>IF(dwam1!AK65&lt;&gt;0,dwam1!$AK$8,"")</f>
        <v/>
      </c>
      <c r="BD71" s="711" t="str">
        <f>IF(BC71="","",num!$V$10)</f>
        <v/>
      </c>
      <c r="BE71" s="707" t="str">
        <f>IF(dwam1!AM65&lt;&gt;0,dwam1!$AM$8,"")</f>
        <v/>
      </c>
      <c r="BF71" s="711" t="str">
        <f>IF(BE71="","",num!$W$10)</f>
        <v/>
      </c>
      <c r="BG71" s="707" t="str">
        <f>IF(dwam1!AO65&lt;&gt;0,dwam1!$AO$8,"")</f>
        <v/>
      </c>
      <c r="BH71" s="711" t="str">
        <f>IF(BG71="","",num!$X$10)</f>
        <v/>
      </c>
    </row>
    <row r="72" spans="2:60" s="574" customFormat="1" ht="96.6" hidden="1" customHeight="1" x14ac:dyDescent="0.7">
      <c r="B72" s="566"/>
      <c r="C72" s="1101"/>
      <c r="D72" s="1101"/>
      <c r="E72" s="567"/>
      <c r="F72" s="568"/>
      <c r="G72" s="569"/>
      <c r="H72" s="569"/>
      <c r="I72" s="570"/>
      <c r="J72" s="567"/>
      <c r="K72" s="571"/>
      <c r="L72" s="643">
        <f>num!AD66</f>
        <v>0</v>
      </c>
      <c r="M72" s="644">
        <f>inf!S53</f>
        <v>0</v>
      </c>
      <c r="N72" s="645">
        <f t="shared" si="11"/>
        <v>0</v>
      </c>
      <c r="O72" s="646">
        <f>F72*Menu!$C$11</f>
        <v>0</v>
      </c>
      <c r="P72" s="646">
        <f t="shared" si="12"/>
        <v>0</v>
      </c>
      <c r="Q72" s="644">
        <f>inf!G53</f>
        <v>0</v>
      </c>
      <c r="R72" s="708">
        <f>inf!F53</f>
        <v>0</v>
      </c>
      <c r="S72" s="713">
        <f t="shared" si="13"/>
        <v>0</v>
      </c>
      <c r="T72" s="707" t="str">
        <f>inf!T53</f>
        <v>- - - -</v>
      </c>
      <c r="U72" s="707" t="str">
        <f>IF(dwam1!C66&lt;&gt;0,dwam1!$C$8,"")</f>
        <v/>
      </c>
      <c r="V72" s="711" t="str">
        <f>IF(U72="","",num!$E$10)</f>
        <v/>
      </c>
      <c r="W72" s="707" t="str">
        <f>IF(dwam1!E66&lt;&gt;0,dwam1!$E$8,"")</f>
        <v/>
      </c>
      <c r="X72" s="711" t="str">
        <f>IF(W72="","",num!$F$10)</f>
        <v/>
      </c>
      <c r="Y72" s="707" t="str">
        <f>IF(dwam1!G66&lt;&gt;0,dwam1!$G$8,"")</f>
        <v/>
      </c>
      <c r="Z72" s="711" t="str">
        <f>IF(Y72="","",num!$G$10)</f>
        <v/>
      </c>
      <c r="AA72" s="707" t="str">
        <f>IF(dwam1!I66&lt;&gt;0,dwam1!$I$8,"")</f>
        <v/>
      </c>
      <c r="AB72" s="715" t="str">
        <f>IF(AA72="","",num!$H$10)</f>
        <v/>
      </c>
      <c r="AC72" s="707" t="str">
        <f>IF(dwam1!K66&lt;&gt;0,dwam1!$K$8,"")</f>
        <v/>
      </c>
      <c r="AD72" s="711" t="str">
        <f>IF(AC72="","",num!$I$10)</f>
        <v/>
      </c>
      <c r="AE72" s="707" t="str">
        <f>IF(dwam1!M66&lt;&gt;0,dwam1!$M$8,"")</f>
        <v/>
      </c>
      <c r="AF72" s="711" t="str">
        <f>IF(AE72="","",num!$J$10)</f>
        <v/>
      </c>
      <c r="AG72" s="707" t="str">
        <f>IF(dwam1!O66&lt;&gt;0,dwam1!$O$8,"")</f>
        <v/>
      </c>
      <c r="AH72" s="711" t="str">
        <f>IF(AG72="","",num!$K$10)</f>
        <v/>
      </c>
      <c r="AI72" s="707" t="str">
        <f>IF(dwam1!Q66&lt;&gt;0,dwam1!$Q$8,"")</f>
        <v/>
      </c>
      <c r="AJ72" s="711" t="str">
        <f>IF(AI72="","",num!$L$10)</f>
        <v/>
      </c>
      <c r="AK72" s="707" t="str">
        <f>IF(dwam1!S66&lt;&gt;0,dwam1!$S$8,"")</f>
        <v/>
      </c>
      <c r="AL72" s="711" t="str">
        <f>IF(AK72="","",num!$M$10)</f>
        <v/>
      </c>
      <c r="AM72" s="707" t="str">
        <f>IF(dwam1!U66&lt;&gt;0,dwam1!$U$8,"")</f>
        <v/>
      </c>
      <c r="AN72" s="711" t="str">
        <f>IF(AM72="","",num!$N$10)</f>
        <v/>
      </c>
      <c r="AO72" s="707" t="str">
        <f>IF(dwam1!W66&lt;&gt;0,dwam1!$W$8,"")</f>
        <v/>
      </c>
      <c r="AP72" s="711" t="str">
        <f>IF(AO72="","",num!$O$10)</f>
        <v/>
      </c>
      <c r="AQ72" s="707" t="str">
        <f>IF(dwam1!Y66&lt;&gt;0,dwam1!$Y$8,"")</f>
        <v/>
      </c>
      <c r="AR72" s="711" t="str">
        <f>IF(AQ72="","",num!$P$10)</f>
        <v/>
      </c>
      <c r="AS72" s="707" t="str">
        <f>IF(dwam1!AA66&lt;&gt;0,dwam1!$AA$8,"")</f>
        <v/>
      </c>
      <c r="AT72" s="711" t="str">
        <f>IF(AS72="","",num!$Q$10)</f>
        <v/>
      </c>
      <c r="AU72" s="707" t="str">
        <f>IF(dwam1!AC66&lt;&gt;0,dwam1!$AC$8,"")</f>
        <v/>
      </c>
      <c r="AV72" s="711" t="str">
        <f>IF(AU72="","",num!$R$10)</f>
        <v/>
      </c>
      <c r="AW72" s="707" t="str">
        <f>IF(dwam1!AE66&lt;&gt;0,dwam1!$AE$8,"")</f>
        <v/>
      </c>
      <c r="AX72" s="711" t="str">
        <f>IF(AW72="","",num!$S$10)</f>
        <v/>
      </c>
      <c r="AY72" s="707" t="str">
        <f>IF(dwam1!AG66&lt;&gt;0,dwam1!$AG$8,"")</f>
        <v/>
      </c>
      <c r="AZ72" s="710" t="str">
        <f>IF(AY72="","",num!$T$10)</f>
        <v/>
      </c>
      <c r="BA72" s="707" t="str">
        <f>IF(dwam1!AI66&lt;&gt;0,dwam1!$AI$8,"")</f>
        <v/>
      </c>
      <c r="BB72" s="711" t="str">
        <f>IF(BA72="","",num!$U$10)</f>
        <v/>
      </c>
      <c r="BC72" s="707" t="str">
        <f>IF(dwam1!AK66&lt;&gt;0,dwam1!$AK$8,"")</f>
        <v/>
      </c>
      <c r="BD72" s="711" t="str">
        <f>IF(BC72="","",num!$V$10)</f>
        <v/>
      </c>
      <c r="BE72" s="707" t="str">
        <f>IF(dwam1!AM66&lt;&gt;0,dwam1!$AM$8,"")</f>
        <v/>
      </c>
      <c r="BF72" s="711" t="str">
        <f>IF(BE72="","",num!$W$10)</f>
        <v/>
      </c>
      <c r="BG72" s="707" t="str">
        <f>IF(dwam1!AO66&lt;&gt;0,dwam1!$AO$8,"")</f>
        <v/>
      </c>
      <c r="BH72" s="711" t="str">
        <f>IF(BG72="","",num!$X$10)</f>
        <v/>
      </c>
    </row>
    <row r="73" spans="2:60" s="574" customFormat="1" ht="96.6" hidden="1" customHeight="1" x14ac:dyDescent="0.7">
      <c r="B73" s="566"/>
      <c r="C73" s="1101"/>
      <c r="D73" s="1101"/>
      <c r="E73" s="567"/>
      <c r="F73" s="568"/>
      <c r="G73" s="569"/>
      <c r="H73" s="569"/>
      <c r="I73" s="570"/>
      <c r="J73" s="567"/>
      <c r="K73" s="571"/>
      <c r="L73" s="643">
        <f>num!AD67</f>
        <v>0</v>
      </c>
      <c r="M73" s="644">
        <f>inf!S54</f>
        <v>0</v>
      </c>
      <c r="N73" s="645">
        <f t="shared" si="11"/>
        <v>0</v>
      </c>
      <c r="O73" s="646">
        <f>F73*Menu!$C$11</f>
        <v>0</v>
      </c>
      <c r="P73" s="646">
        <f t="shared" si="12"/>
        <v>0</v>
      </c>
      <c r="Q73" s="644">
        <f>inf!G54</f>
        <v>0</v>
      </c>
      <c r="R73" s="708">
        <f>inf!F54</f>
        <v>0</v>
      </c>
      <c r="S73" s="713">
        <f t="shared" si="13"/>
        <v>0</v>
      </c>
      <c r="T73" s="707" t="str">
        <f>inf!T54</f>
        <v>- - - -</v>
      </c>
      <c r="U73" s="707" t="str">
        <f>IF(dwam1!C67&lt;&gt;0,dwam1!$C$8,"")</f>
        <v/>
      </c>
      <c r="V73" s="711" t="str">
        <f>IF(U73="","",num!$E$10)</f>
        <v/>
      </c>
      <c r="W73" s="707" t="str">
        <f>IF(dwam1!E67&lt;&gt;0,dwam1!$E$8,"")</f>
        <v/>
      </c>
      <c r="X73" s="711" t="str">
        <f>IF(W73="","",num!$F$10)</f>
        <v/>
      </c>
      <c r="Y73" s="707" t="str">
        <f>IF(dwam1!G67&lt;&gt;0,dwam1!$G$8,"")</f>
        <v/>
      </c>
      <c r="Z73" s="711" t="str">
        <f>IF(Y73="","",num!$G$10)</f>
        <v/>
      </c>
      <c r="AA73" s="707" t="str">
        <f>IF(dwam1!I67&lt;&gt;0,dwam1!$I$8,"")</f>
        <v/>
      </c>
      <c r="AB73" s="715" t="str">
        <f>IF(AA73="","",num!$H$10)</f>
        <v/>
      </c>
      <c r="AC73" s="707" t="str">
        <f>IF(dwam1!K67&lt;&gt;0,dwam1!$K$8,"")</f>
        <v/>
      </c>
      <c r="AD73" s="711" t="str">
        <f>IF(AC73="","",num!$I$10)</f>
        <v/>
      </c>
      <c r="AE73" s="707" t="str">
        <f>IF(dwam1!M67&lt;&gt;0,dwam1!$M$8,"")</f>
        <v/>
      </c>
      <c r="AF73" s="711" t="str">
        <f>IF(AE73="","",num!$J$10)</f>
        <v/>
      </c>
      <c r="AG73" s="707" t="str">
        <f>IF(dwam1!O67&lt;&gt;0,dwam1!$O$8,"")</f>
        <v/>
      </c>
      <c r="AH73" s="711" t="str">
        <f>IF(AG73="","",num!$K$10)</f>
        <v/>
      </c>
      <c r="AI73" s="707" t="str">
        <f>IF(dwam1!Q67&lt;&gt;0,dwam1!$Q$8,"")</f>
        <v/>
      </c>
      <c r="AJ73" s="711" t="str">
        <f>IF(AI73="","",num!$L$10)</f>
        <v/>
      </c>
      <c r="AK73" s="707" t="str">
        <f>IF(dwam1!S67&lt;&gt;0,dwam1!$S$8,"")</f>
        <v/>
      </c>
      <c r="AL73" s="711" t="str">
        <f>IF(AK73="","",num!$M$10)</f>
        <v/>
      </c>
      <c r="AM73" s="707" t="str">
        <f>IF(dwam1!U67&lt;&gt;0,dwam1!$U$8,"")</f>
        <v/>
      </c>
      <c r="AN73" s="711" t="str">
        <f>IF(AM73="","",num!$N$10)</f>
        <v/>
      </c>
      <c r="AO73" s="707" t="str">
        <f>IF(dwam1!W67&lt;&gt;0,dwam1!$W$8,"")</f>
        <v/>
      </c>
      <c r="AP73" s="711" t="str">
        <f>IF(AO73="","",num!$O$10)</f>
        <v/>
      </c>
      <c r="AQ73" s="707" t="str">
        <f>IF(dwam1!Y67&lt;&gt;0,dwam1!$Y$8,"")</f>
        <v/>
      </c>
      <c r="AR73" s="711" t="str">
        <f>IF(AQ73="","",num!$P$10)</f>
        <v/>
      </c>
      <c r="AS73" s="707" t="str">
        <f>IF(dwam1!AA67&lt;&gt;0,dwam1!$AA$8,"")</f>
        <v/>
      </c>
      <c r="AT73" s="711" t="str">
        <f>IF(AS73="","",num!$Q$10)</f>
        <v/>
      </c>
      <c r="AU73" s="707" t="str">
        <f>IF(dwam1!AC67&lt;&gt;0,dwam1!$AC$8,"")</f>
        <v/>
      </c>
      <c r="AV73" s="711" t="str">
        <f>IF(AU73="","",num!$R$10)</f>
        <v/>
      </c>
      <c r="AW73" s="707" t="str">
        <f>IF(dwam1!AE67&lt;&gt;0,dwam1!$AE$8,"")</f>
        <v/>
      </c>
      <c r="AX73" s="711" t="str">
        <f>IF(AW73="","",num!$S$10)</f>
        <v/>
      </c>
      <c r="AY73" s="707" t="str">
        <f>IF(dwam1!AG67&lt;&gt;0,dwam1!$AG$8,"")</f>
        <v/>
      </c>
      <c r="AZ73" s="710" t="str">
        <f>IF(AY73="","",num!$T$10)</f>
        <v/>
      </c>
      <c r="BA73" s="707" t="str">
        <f>IF(dwam1!AI67&lt;&gt;0,dwam1!$AI$8,"")</f>
        <v/>
      </c>
      <c r="BB73" s="711" t="str">
        <f>IF(BA73="","",num!$U$10)</f>
        <v/>
      </c>
      <c r="BC73" s="707" t="str">
        <f>IF(dwam1!AK67&lt;&gt;0,dwam1!$AK$8,"")</f>
        <v/>
      </c>
      <c r="BD73" s="711" t="str">
        <f>IF(BC73="","",num!$V$10)</f>
        <v/>
      </c>
      <c r="BE73" s="707" t="str">
        <f>IF(dwam1!AM67&lt;&gt;0,dwam1!$AM$8,"")</f>
        <v/>
      </c>
      <c r="BF73" s="711" t="str">
        <f>IF(BE73="","",num!$W$10)</f>
        <v/>
      </c>
      <c r="BG73" s="707" t="str">
        <f>IF(dwam1!AO67&lt;&gt;0,dwam1!$AO$8,"")</f>
        <v/>
      </c>
      <c r="BH73" s="711" t="str">
        <f>IF(BG73="","",num!$X$10)</f>
        <v/>
      </c>
    </row>
    <row r="74" spans="2:60" s="574" customFormat="1" ht="96.6" hidden="1" customHeight="1" x14ac:dyDescent="0.7">
      <c r="B74" s="566"/>
      <c r="C74" s="1101"/>
      <c r="D74" s="1101"/>
      <c r="E74" s="567"/>
      <c r="F74" s="568"/>
      <c r="G74" s="569"/>
      <c r="H74" s="569"/>
      <c r="I74" s="570"/>
      <c r="J74" s="567"/>
      <c r="K74" s="571"/>
      <c r="L74" s="643">
        <f>num!AD68</f>
        <v>0</v>
      </c>
      <c r="M74" s="644">
        <f>inf!S55</f>
        <v>0</v>
      </c>
      <c r="N74" s="645">
        <f t="shared" si="11"/>
        <v>0</v>
      </c>
      <c r="O74" s="646">
        <f>F74*Menu!$C$11</f>
        <v>0</v>
      </c>
      <c r="P74" s="646">
        <f t="shared" si="12"/>
        <v>0</v>
      </c>
      <c r="Q74" s="644">
        <f>inf!G55</f>
        <v>0</v>
      </c>
      <c r="R74" s="708">
        <f>inf!F55</f>
        <v>0</v>
      </c>
      <c r="S74" s="713">
        <f t="shared" si="13"/>
        <v>0</v>
      </c>
      <c r="T74" s="707" t="str">
        <f>inf!T55</f>
        <v>- - - -</v>
      </c>
      <c r="U74" s="707" t="str">
        <f>IF(dwam1!C68&lt;&gt;0,dwam1!$C$8,"")</f>
        <v/>
      </c>
      <c r="V74" s="711" t="str">
        <f>IF(U74="","",num!$E$10)</f>
        <v/>
      </c>
      <c r="W74" s="707" t="str">
        <f>IF(dwam1!E68&lt;&gt;0,dwam1!$E$8,"")</f>
        <v/>
      </c>
      <c r="X74" s="711" t="str">
        <f>IF(W74="","",num!$F$10)</f>
        <v/>
      </c>
      <c r="Y74" s="707" t="str">
        <f>IF(dwam1!G68&lt;&gt;0,dwam1!$G$8,"")</f>
        <v/>
      </c>
      <c r="Z74" s="711" t="str">
        <f>IF(Y74="","",num!$G$10)</f>
        <v/>
      </c>
      <c r="AA74" s="707" t="str">
        <f>IF(dwam1!I68&lt;&gt;0,dwam1!$I$8,"")</f>
        <v/>
      </c>
      <c r="AB74" s="715" t="str">
        <f>IF(AA74="","",num!$H$10)</f>
        <v/>
      </c>
      <c r="AC74" s="707" t="str">
        <f>IF(dwam1!K68&lt;&gt;0,dwam1!$K$8,"")</f>
        <v/>
      </c>
      <c r="AD74" s="711" t="str">
        <f>IF(AC74="","",num!$I$10)</f>
        <v/>
      </c>
      <c r="AE74" s="707" t="str">
        <f>IF(dwam1!M68&lt;&gt;0,dwam1!$M$8,"")</f>
        <v/>
      </c>
      <c r="AF74" s="711" t="str">
        <f>IF(AE74="","",num!$J$10)</f>
        <v/>
      </c>
      <c r="AG74" s="707" t="str">
        <f>IF(dwam1!O68&lt;&gt;0,dwam1!$O$8,"")</f>
        <v/>
      </c>
      <c r="AH74" s="711" t="str">
        <f>IF(AG74="","",num!$K$10)</f>
        <v/>
      </c>
      <c r="AI74" s="707" t="str">
        <f>IF(dwam1!Q68&lt;&gt;0,dwam1!$Q$8,"")</f>
        <v/>
      </c>
      <c r="AJ74" s="711" t="str">
        <f>IF(AI74="","",num!$L$10)</f>
        <v/>
      </c>
      <c r="AK74" s="707" t="str">
        <f>IF(dwam1!S68&lt;&gt;0,dwam1!$S$8,"")</f>
        <v/>
      </c>
      <c r="AL74" s="711" t="str">
        <f>IF(AK74="","",num!$M$10)</f>
        <v/>
      </c>
      <c r="AM74" s="707" t="str">
        <f>IF(dwam1!U68&lt;&gt;0,dwam1!$U$8,"")</f>
        <v/>
      </c>
      <c r="AN74" s="711" t="str">
        <f>IF(AM74="","",num!$N$10)</f>
        <v/>
      </c>
      <c r="AO74" s="707" t="str">
        <f>IF(dwam1!W68&lt;&gt;0,dwam1!$W$8,"")</f>
        <v/>
      </c>
      <c r="AP74" s="711" t="str">
        <f>IF(AO74="","",num!$O$10)</f>
        <v/>
      </c>
      <c r="AQ74" s="707" t="str">
        <f>IF(dwam1!Y68&lt;&gt;0,dwam1!$Y$8,"")</f>
        <v/>
      </c>
      <c r="AR74" s="711" t="str">
        <f>IF(AQ74="","",num!$P$10)</f>
        <v/>
      </c>
      <c r="AS74" s="707" t="str">
        <f>IF(dwam1!AA68&lt;&gt;0,dwam1!$AA$8,"")</f>
        <v/>
      </c>
      <c r="AT74" s="711" t="str">
        <f>IF(AS74="","",num!$Q$10)</f>
        <v/>
      </c>
      <c r="AU74" s="707" t="str">
        <f>IF(dwam1!AC68&lt;&gt;0,dwam1!$AC$8,"")</f>
        <v/>
      </c>
      <c r="AV74" s="711" t="str">
        <f>IF(AU74="","",num!$R$10)</f>
        <v/>
      </c>
      <c r="AW74" s="707" t="str">
        <f>IF(dwam1!AE68&lt;&gt;0,dwam1!$AE$8,"")</f>
        <v/>
      </c>
      <c r="AX74" s="711" t="str">
        <f>IF(AW74="","",num!$S$10)</f>
        <v/>
      </c>
      <c r="AY74" s="707" t="str">
        <f>IF(dwam1!AG68&lt;&gt;0,dwam1!$AG$8,"")</f>
        <v/>
      </c>
      <c r="AZ74" s="710" t="str">
        <f>IF(AY74="","",num!$T$10)</f>
        <v/>
      </c>
      <c r="BA74" s="707" t="str">
        <f>IF(dwam1!AI68&lt;&gt;0,dwam1!$AI$8,"")</f>
        <v/>
      </c>
      <c r="BB74" s="711" t="str">
        <f>IF(BA74="","",num!$U$10)</f>
        <v/>
      </c>
      <c r="BC74" s="707" t="str">
        <f>IF(dwam1!AK68&lt;&gt;0,dwam1!$AK$8,"")</f>
        <v/>
      </c>
      <c r="BD74" s="711" t="str">
        <f>IF(BC74="","",num!$V$10)</f>
        <v/>
      </c>
      <c r="BE74" s="707" t="str">
        <f>IF(dwam1!AM68&lt;&gt;0,dwam1!$AM$8,"")</f>
        <v/>
      </c>
      <c r="BF74" s="711" t="str">
        <f>IF(BE74="","",num!$W$10)</f>
        <v/>
      </c>
      <c r="BG74" s="707" t="str">
        <f>IF(dwam1!AO68&lt;&gt;0,dwam1!$AO$8,"")</f>
        <v/>
      </c>
      <c r="BH74" s="711" t="str">
        <f>IF(BG74="","",num!$X$10)</f>
        <v/>
      </c>
    </row>
    <row r="75" spans="2:60" s="574" customFormat="1" ht="96.6" hidden="1" customHeight="1" x14ac:dyDescent="0.7">
      <c r="B75" s="566"/>
      <c r="C75" s="1101"/>
      <c r="D75" s="1101"/>
      <c r="E75" s="567"/>
      <c r="F75" s="568"/>
      <c r="G75" s="569"/>
      <c r="H75" s="569"/>
      <c r="I75" s="570"/>
      <c r="J75" s="567"/>
      <c r="K75" s="571"/>
      <c r="L75" s="643">
        <f>num!AD69</f>
        <v>0</v>
      </c>
      <c r="M75" s="644">
        <f>inf!S56</f>
        <v>0</v>
      </c>
      <c r="N75" s="645">
        <f t="shared" si="11"/>
        <v>0</v>
      </c>
      <c r="O75" s="646">
        <f>F75*Menu!$C$11</f>
        <v>0</v>
      </c>
      <c r="P75" s="646">
        <f t="shared" si="12"/>
        <v>0</v>
      </c>
      <c r="Q75" s="644">
        <f>inf!G56</f>
        <v>0</v>
      </c>
      <c r="R75" s="708">
        <f>inf!F56</f>
        <v>0</v>
      </c>
      <c r="S75" s="713">
        <f t="shared" si="13"/>
        <v>0</v>
      </c>
      <c r="T75" s="707" t="str">
        <f>inf!T56</f>
        <v>- - - -</v>
      </c>
      <c r="U75" s="707" t="str">
        <f>IF(dwam1!C69&lt;&gt;0,dwam1!$C$8,"")</f>
        <v/>
      </c>
      <c r="V75" s="711" t="str">
        <f>IF(U75="","",num!$E$10)</f>
        <v/>
      </c>
      <c r="W75" s="707" t="str">
        <f>IF(dwam1!E69&lt;&gt;0,dwam1!$E$8,"")</f>
        <v/>
      </c>
      <c r="X75" s="711" t="str">
        <f>IF(W75="","",num!$F$10)</f>
        <v/>
      </c>
      <c r="Y75" s="707" t="str">
        <f>IF(dwam1!G69&lt;&gt;0,dwam1!$G$8,"")</f>
        <v/>
      </c>
      <c r="Z75" s="711" t="str">
        <f>IF(Y75="","",num!$G$10)</f>
        <v/>
      </c>
      <c r="AA75" s="707" t="str">
        <f>IF(dwam1!I69&lt;&gt;0,dwam1!$I$8,"")</f>
        <v/>
      </c>
      <c r="AB75" s="715" t="str">
        <f>IF(AA75="","",num!$H$10)</f>
        <v/>
      </c>
      <c r="AC75" s="707" t="str">
        <f>IF(dwam1!K69&lt;&gt;0,dwam1!$K$8,"")</f>
        <v/>
      </c>
      <c r="AD75" s="711" t="str">
        <f>IF(AC75="","",num!$I$10)</f>
        <v/>
      </c>
      <c r="AE75" s="707" t="str">
        <f>IF(dwam1!M69&lt;&gt;0,dwam1!$M$8,"")</f>
        <v/>
      </c>
      <c r="AF75" s="711" t="str">
        <f>IF(AE75="","",num!$J$10)</f>
        <v/>
      </c>
      <c r="AG75" s="707" t="str">
        <f>IF(dwam1!O69&lt;&gt;0,dwam1!$O$8,"")</f>
        <v/>
      </c>
      <c r="AH75" s="711" t="str">
        <f>IF(AG75="","",num!$K$10)</f>
        <v/>
      </c>
      <c r="AI75" s="707" t="str">
        <f>IF(dwam1!Q69&lt;&gt;0,dwam1!$Q$8,"")</f>
        <v/>
      </c>
      <c r="AJ75" s="711" t="str">
        <f>IF(AI75="","",num!$L$10)</f>
        <v/>
      </c>
      <c r="AK75" s="707" t="str">
        <f>IF(dwam1!S69&lt;&gt;0,dwam1!$S$8,"")</f>
        <v/>
      </c>
      <c r="AL75" s="711" t="str">
        <f>IF(AK75="","",num!$M$10)</f>
        <v/>
      </c>
      <c r="AM75" s="707" t="str">
        <f>IF(dwam1!U69&lt;&gt;0,dwam1!$U$8,"")</f>
        <v/>
      </c>
      <c r="AN75" s="711" t="str">
        <f>IF(AM75="","",num!$N$10)</f>
        <v/>
      </c>
      <c r="AO75" s="707" t="str">
        <f>IF(dwam1!W69&lt;&gt;0,dwam1!$W$8,"")</f>
        <v/>
      </c>
      <c r="AP75" s="711" t="str">
        <f>IF(AO75="","",num!$O$10)</f>
        <v/>
      </c>
      <c r="AQ75" s="707" t="str">
        <f>IF(dwam1!Y69&lt;&gt;0,dwam1!$Y$8,"")</f>
        <v/>
      </c>
      <c r="AR75" s="711" t="str">
        <f>IF(AQ75="","",num!$P$10)</f>
        <v/>
      </c>
      <c r="AS75" s="707" t="str">
        <f>IF(dwam1!AA69&lt;&gt;0,dwam1!$AA$8,"")</f>
        <v/>
      </c>
      <c r="AT75" s="711" t="str">
        <f>IF(AS75="","",num!$Q$10)</f>
        <v/>
      </c>
      <c r="AU75" s="707" t="str">
        <f>IF(dwam1!AC69&lt;&gt;0,dwam1!$AC$8,"")</f>
        <v/>
      </c>
      <c r="AV75" s="711" t="str">
        <f>IF(AU75="","",num!$R$10)</f>
        <v/>
      </c>
      <c r="AW75" s="707" t="str">
        <f>IF(dwam1!AE69&lt;&gt;0,dwam1!$AE$8,"")</f>
        <v/>
      </c>
      <c r="AX75" s="711" t="str">
        <f>IF(AW75="","",num!$S$10)</f>
        <v/>
      </c>
      <c r="AY75" s="707" t="str">
        <f>IF(dwam1!AG69&lt;&gt;0,dwam1!$AG$8,"")</f>
        <v/>
      </c>
      <c r="AZ75" s="710" t="str">
        <f>IF(AY75="","",num!$T$10)</f>
        <v/>
      </c>
      <c r="BA75" s="707" t="str">
        <f>IF(dwam1!AI69&lt;&gt;0,dwam1!$AI$8,"")</f>
        <v/>
      </c>
      <c r="BB75" s="711" t="str">
        <f>IF(BA75="","",num!$U$10)</f>
        <v/>
      </c>
      <c r="BC75" s="707" t="str">
        <f>IF(dwam1!AK69&lt;&gt;0,dwam1!$AK$8,"")</f>
        <v/>
      </c>
      <c r="BD75" s="711" t="str">
        <f>IF(BC75="","",num!$V$10)</f>
        <v/>
      </c>
      <c r="BE75" s="707" t="str">
        <f>IF(dwam1!AM69&lt;&gt;0,dwam1!$AM$8,"")</f>
        <v/>
      </c>
      <c r="BF75" s="711" t="str">
        <f>IF(BE75="","",num!$W$10)</f>
        <v/>
      </c>
      <c r="BG75" s="707" t="str">
        <f>IF(dwam1!AO69&lt;&gt;0,dwam1!$AO$8,"")</f>
        <v/>
      </c>
      <c r="BH75" s="711" t="str">
        <f>IF(BG75="","",num!$X$10)</f>
        <v/>
      </c>
    </row>
    <row r="76" spans="2:60" s="574" customFormat="1" ht="96.6" hidden="1" customHeight="1" x14ac:dyDescent="0.7">
      <c r="B76" s="566"/>
      <c r="C76" s="1101"/>
      <c r="D76" s="1101"/>
      <c r="E76" s="567"/>
      <c r="F76" s="568"/>
      <c r="G76" s="569"/>
      <c r="H76" s="569"/>
      <c r="I76" s="570"/>
      <c r="J76" s="567"/>
      <c r="K76" s="571"/>
      <c r="L76" s="643">
        <f>num!AD70</f>
        <v>0</v>
      </c>
      <c r="M76" s="644">
        <f>inf!S57</f>
        <v>0</v>
      </c>
      <c r="N76" s="645">
        <f t="shared" si="11"/>
        <v>0</v>
      </c>
      <c r="O76" s="646">
        <f>F76*Menu!$C$11</f>
        <v>0</v>
      </c>
      <c r="P76" s="646">
        <f t="shared" si="12"/>
        <v>0</v>
      </c>
      <c r="Q76" s="644">
        <f>inf!G57</f>
        <v>0</v>
      </c>
      <c r="R76" s="708">
        <f>inf!F57</f>
        <v>0</v>
      </c>
      <c r="S76" s="713">
        <f t="shared" si="13"/>
        <v>0</v>
      </c>
      <c r="T76" s="707" t="str">
        <f>inf!T57</f>
        <v>- - - -</v>
      </c>
      <c r="U76" s="707" t="str">
        <f>IF(dwam1!C70&lt;&gt;0,dwam1!$C$8,"")</f>
        <v/>
      </c>
      <c r="V76" s="711" t="str">
        <f>IF(U76="","",num!$E$10)</f>
        <v/>
      </c>
      <c r="W76" s="707" t="str">
        <f>IF(dwam1!E70&lt;&gt;0,dwam1!$E$8,"")</f>
        <v/>
      </c>
      <c r="X76" s="711" t="str">
        <f>IF(W76="","",num!$F$10)</f>
        <v/>
      </c>
      <c r="Y76" s="707" t="str">
        <f>IF(dwam1!G70&lt;&gt;0,dwam1!$G$8,"")</f>
        <v/>
      </c>
      <c r="Z76" s="711" t="str">
        <f>IF(Y76="","",num!$G$10)</f>
        <v/>
      </c>
      <c r="AA76" s="707" t="str">
        <f>IF(dwam1!I70&lt;&gt;0,dwam1!$I$8,"")</f>
        <v/>
      </c>
      <c r="AB76" s="715" t="str">
        <f>IF(AA76="","",num!$H$10)</f>
        <v/>
      </c>
      <c r="AC76" s="707" t="str">
        <f>IF(dwam1!K70&lt;&gt;0,dwam1!$K$8,"")</f>
        <v/>
      </c>
      <c r="AD76" s="711" t="str">
        <f>IF(AC76="","",num!$I$10)</f>
        <v/>
      </c>
      <c r="AE76" s="707" t="str">
        <f>IF(dwam1!M70&lt;&gt;0,dwam1!$M$8,"")</f>
        <v/>
      </c>
      <c r="AF76" s="711" t="str">
        <f>IF(AE76="","",num!$J$10)</f>
        <v/>
      </c>
      <c r="AG76" s="707" t="str">
        <f>IF(dwam1!O70&lt;&gt;0,dwam1!$O$8,"")</f>
        <v/>
      </c>
      <c r="AH76" s="711" t="str">
        <f>IF(AG76="","",num!$K$10)</f>
        <v/>
      </c>
      <c r="AI76" s="707" t="str">
        <f>IF(dwam1!Q70&lt;&gt;0,dwam1!$Q$8,"")</f>
        <v/>
      </c>
      <c r="AJ76" s="711" t="str">
        <f>IF(AI76="","",num!$L$10)</f>
        <v/>
      </c>
      <c r="AK76" s="707" t="str">
        <f>IF(dwam1!S70&lt;&gt;0,dwam1!$S$8,"")</f>
        <v/>
      </c>
      <c r="AL76" s="711" t="str">
        <f>IF(AK76="","",num!$M$10)</f>
        <v/>
      </c>
      <c r="AM76" s="707" t="str">
        <f>IF(dwam1!U70&lt;&gt;0,dwam1!$U$8,"")</f>
        <v/>
      </c>
      <c r="AN76" s="711" t="str">
        <f>IF(AM76="","",num!$N$10)</f>
        <v/>
      </c>
      <c r="AO76" s="707" t="str">
        <f>IF(dwam1!W70&lt;&gt;0,dwam1!$W$8,"")</f>
        <v/>
      </c>
      <c r="AP76" s="711" t="str">
        <f>IF(AO76="","",num!$O$10)</f>
        <v/>
      </c>
      <c r="AQ76" s="707" t="str">
        <f>IF(dwam1!Y70&lt;&gt;0,dwam1!$Y$8,"")</f>
        <v/>
      </c>
      <c r="AR76" s="711" t="str">
        <f>IF(AQ76="","",num!$P$10)</f>
        <v/>
      </c>
      <c r="AS76" s="707" t="str">
        <f>IF(dwam1!AA70&lt;&gt;0,dwam1!$AA$8,"")</f>
        <v/>
      </c>
      <c r="AT76" s="711" t="str">
        <f>IF(AS76="","",num!$Q$10)</f>
        <v/>
      </c>
      <c r="AU76" s="707" t="str">
        <f>IF(dwam1!AC70&lt;&gt;0,dwam1!$AC$8,"")</f>
        <v/>
      </c>
      <c r="AV76" s="711" t="str">
        <f>IF(AU76="","",num!$R$10)</f>
        <v/>
      </c>
      <c r="AW76" s="707" t="str">
        <f>IF(dwam1!AE70&lt;&gt;0,dwam1!$AE$8,"")</f>
        <v/>
      </c>
      <c r="AX76" s="711" t="str">
        <f>IF(AW76="","",num!$S$10)</f>
        <v/>
      </c>
      <c r="AY76" s="707" t="str">
        <f>IF(dwam1!AG70&lt;&gt;0,dwam1!$AG$8,"")</f>
        <v/>
      </c>
      <c r="AZ76" s="710" t="str">
        <f>IF(AY76="","",num!$T$10)</f>
        <v/>
      </c>
      <c r="BA76" s="707" t="str">
        <f>IF(dwam1!AI70&lt;&gt;0,dwam1!$AI$8,"")</f>
        <v/>
      </c>
      <c r="BB76" s="711" t="str">
        <f>IF(BA76="","",num!$U$10)</f>
        <v/>
      </c>
      <c r="BC76" s="707" t="str">
        <f>IF(dwam1!AK70&lt;&gt;0,dwam1!$AK$8,"")</f>
        <v/>
      </c>
      <c r="BD76" s="711" t="str">
        <f>IF(BC76="","",num!$V$10)</f>
        <v/>
      </c>
      <c r="BE76" s="707" t="str">
        <f>IF(dwam1!AM70&lt;&gt;0,dwam1!$AM$8,"")</f>
        <v/>
      </c>
      <c r="BF76" s="711" t="str">
        <f>IF(BE76="","",num!$W$10)</f>
        <v/>
      </c>
      <c r="BG76" s="707" t="str">
        <f>IF(dwam1!AO70&lt;&gt;0,dwam1!$AO$8,"")</f>
        <v/>
      </c>
      <c r="BH76" s="711" t="str">
        <f>IF(BG76="","",num!$X$10)</f>
        <v/>
      </c>
    </row>
    <row r="77" spans="2:60" s="574" customFormat="1" ht="96.6" hidden="1" customHeight="1" x14ac:dyDescent="0.7">
      <c r="B77" s="566"/>
      <c r="C77" s="1101"/>
      <c r="D77" s="1101"/>
      <c r="E77" s="567"/>
      <c r="F77" s="568"/>
      <c r="G77" s="569"/>
      <c r="H77" s="569"/>
      <c r="I77" s="570"/>
      <c r="J77" s="567"/>
      <c r="K77" s="571"/>
      <c r="L77" s="643">
        <f>num!AD71</f>
        <v>0</v>
      </c>
      <c r="M77" s="644">
        <f>inf!S58</f>
        <v>0</v>
      </c>
      <c r="N77" s="645">
        <f t="shared" si="11"/>
        <v>0</v>
      </c>
      <c r="O77" s="646">
        <f>F77*Menu!$C$11</f>
        <v>0</v>
      </c>
      <c r="P77" s="646">
        <f t="shared" si="12"/>
        <v>0</v>
      </c>
      <c r="Q77" s="644">
        <f>inf!G58</f>
        <v>0</v>
      </c>
      <c r="R77" s="708">
        <f>inf!F58</f>
        <v>0</v>
      </c>
      <c r="S77" s="713">
        <f t="shared" si="13"/>
        <v>0</v>
      </c>
      <c r="T77" s="707" t="str">
        <f>inf!T58</f>
        <v>- - - -</v>
      </c>
      <c r="U77" s="707" t="str">
        <f>IF(dwam1!C71&lt;&gt;0,dwam1!$C$8,"")</f>
        <v/>
      </c>
      <c r="V77" s="711" t="str">
        <f>IF(U77="","",num!$E$10)</f>
        <v/>
      </c>
      <c r="W77" s="707" t="str">
        <f>IF(dwam1!E71&lt;&gt;0,dwam1!$E$8,"")</f>
        <v/>
      </c>
      <c r="X77" s="711" t="str">
        <f>IF(W77="","",num!$F$10)</f>
        <v/>
      </c>
      <c r="Y77" s="707" t="str">
        <f>IF(dwam1!G71&lt;&gt;0,dwam1!$G$8,"")</f>
        <v/>
      </c>
      <c r="Z77" s="711" t="str">
        <f>IF(Y77="","",num!$G$10)</f>
        <v/>
      </c>
      <c r="AA77" s="707" t="str">
        <f>IF(dwam1!I71&lt;&gt;0,dwam1!$I$8,"")</f>
        <v/>
      </c>
      <c r="AB77" s="715" t="str">
        <f>IF(AA77="","",num!$H$10)</f>
        <v/>
      </c>
      <c r="AC77" s="707" t="str">
        <f>IF(dwam1!K71&lt;&gt;0,dwam1!$K$8,"")</f>
        <v/>
      </c>
      <c r="AD77" s="711" t="str">
        <f>IF(AC77="","",num!$I$10)</f>
        <v/>
      </c>
      <c r="AE77" s="707" t="str">
        <f>IF(dwam1!M71&lt;&gt;0,dwam1!$M$8,"")</f>
        <v/>
      </c>
      <c r="AF77" s="711" t="str">
        <f>IF(AE77="","",num!$J$10)</f>
        <v/>
      </c>
      <c r="AG77" s="707" t="str">
        <f>IF(dwam1!O71&lt;&gt;0,dwam1!$O$8,"")</f>
        <v/>
      </c>
      <c r="AH77" s="711" t="str">
        <f>IF(AG77="","",num!$K$10)</f>
        <v/>
      </c>
      <c r="AI77" s="707" t="str">
        <f>IF(dwam1!Q71&lt;&gt;0,dwam1!$Q$8,"")</f>
        <v/>
      </c>
      <c r="AJ77" s="711" t="str">
        <f>IF(AI77="","",num!$L$10)</f>
        <v/>
      </c>
      <c r="AK77" s="707" t="str">
        <f>IF(dwam1!S71&lt;&gt;0,dwam1!$S$8,"")</f>
        <v/>
      </c>
      <c r="AL77" s="711" t="str">
        <f>IF(AK77="","",num!$M$10)</f>
        <v/>
      </c>
      <c r="AM77" s="707" t="str">
        <f>IF(dwam1!U71&lt;&gt;0,dwam1!$U$8,"")</f>
        <v/>
      </c>
      <c r="AN77" s="711" t="str">
        <f>IF(AM77="","",num!$N$10)</f>
        <v/>
      </c>
      <c r="AO77" s="707" t="str">
        <f>IF(dwam1!W71&lt;&gt;0,dwam1!$W$8,"")</f>
        <v/>
      </c>
      <c r="AP77" s="711" t="str">
        <f>IF(AO77="","",num!$O$10)</f>
        <v/>
      </c>
      <c r="AQ77" s="707" t="str">
        <f>IF(dwam1!Y71&lt;&gt;0,dwam1!$Y$8,"")</f>
        <v/>
      </c>
      <c r="AR77" s="711" t="str">
        <f>IF(AQ77="","",num!$P$10)</f>
        <v/>
      </c>
      <c r="AS77" s="707" t="str">
        <f>IF(dwam1!AA71&lt;&gt;0,dwam1!$AA$8,"")</f>
        <v/>
      </c>
      <c r="AT77" s="711" t="str">
        <f>IF(AS77="","",num!$Q$10)</f>
        <v/>
      </c>
      <c r="AU77" s="707" t="str">
        <f>IF(dwam1!AC71&lt;&gt;0,dwam1!$AC$8,"")</f>
        <v/>
      </c>
      <c r="AV77" s="711" t="str">
        <f>IF(AU77="","",num!$R$10)</f>
        <v/>
      </c>
      <c r="AW77" s="707" t="str">
        <f>IF(dwam1!AE71&lt;&gt;0,dwam1!$AE$8,"")</f>
        <v/>
      </c>
      <c r="AX77" s="711" t="str">
        <f>IF(AW77="","",num!$S$10)</f>
        <v/>
      </c>
      <c r="AY77" s="707" t="str">
        <f>IF(dwam1!AG71&lt;&gt;0,dwam1!$AG$8,"")</f>
        <v/>
      </c>
      <c r="AZ77" s="710" t="str">
        <f>IF(AY77="","",num!$T$10)</f>
        <v/>
      </c>
      <c r="BA77" s="707" t="str">
        <f>IF(dwam1!AI71&lt;&gt;0,dwam1!$AI$8,"")</f>
        <v/>
      </c>
      <c r="BB77" s="711" t="str">
        <f>IF(BA77="","",num!$U$10)</f>
        <v/>
      </c>
      <c r="BC77" s="707" t="str">
        <f>IF(dwam1!AK71&lt;&gt;0,dwam1!$AK$8,"")</f>
        <v/>
      </c>
      <c r="BD77" s="711" t="str">
        <f>IF(BC77="","",num!$V$10)</f>
        <v/>
      </c>
      <c r="BE77" s="707" t="str">
        <f>IF(dwam1!AM71&lt;&gt;0,dwam1!$AM$8,"")</f>
        <v/>
      </c>
      <c r="BF77" s="711" t="str">
        <f>IF(BE77="","",num!$W$10)</f>
        <v/>
      </c>
      <c r="BG77" s="707" t="str">
        <f>IF(dwam1!AO71&lt;&gt;0,dwam1!$AO$8,"")</f>
        <v/>
      </c>
      <c r="BH77" s="711" t="str">
        <f>IF(BG77="","",num!$X$10)</f>
        <v/>
      </c>
    </row>
    <row r="78" spans="2:60" s="574" customFormat="1" ht="96.6" hidden="1" customHeight="1" x14ac:dyDescent="0.7">
      <c r="B78" s="566"/>
      <c r="C78" s="1101"/>
      <c r="D78" s="1101"/>
      <c r="E78" s="567"/>
      <c r="F78" s="568"/>
      <c r="G78" s="569"/>
      <c r="H78" s="569"/>
      <c r="I78" s="570"/>
      <c r="J78" s="567"/>
      <c r="K78" s="571"/>
      <c r="L78" s="643">
        <f>num!AD72</f>
        <v>0</v>
      </c>
      <c r="M78" s="644">
        <f>inf!S59</f>
        <v>0</v>
      </c>
      <c r="N78" s="645">
        <f t="shared" si="11"/>
        <v>0</v>
      </c>
      <c r="O78" s="646">
        <f>F78*Menu!$C$11</f>
        <v>0</v>
      </c>
      <c r="P78" s="646">
        <f t="shared" si="12"/>
        <v>0</v>
      </c>
      <c r="Q78" s="644">
        <f>inf!G59</f>
        <v>0</v>
      </c>
      <c r="R78" s="708">
        <f>inf!F59</f>
        <v>0</v>
      </c>
      <c r="S78" s="713">
        <f t="shared" si="13"/>
        <v>0</v>
      </c>
      <c r="T78" s="707" t="str">
        <f>inf!T59</f>
        <v>- - - -</v>
      </c>
      <c r="U78" s="707" t="str">
        <f>IF(dwam1!C72&lt;&gt;0,dwam1!$C$8,"")</f>
        <v/>
      </c>
      <c r="V78" s="711" t="str">
        <f>IF(U78="","",num!$E$10)</f>
        <v/>
      </c>
      <c r="W78" s="707" t="str">
        <f>IF(dwam1!E72&lt;&gt;0,dwam1!$E$8,"")</f>
        <v/>
      </c>
      <c r="X78" s="711" t="str">
        <f>IF(W78="","",num!$F$10)</f>
        <v/>
      </c>
      <c r="Y78" s="707" t="str">
        <f>IF(dwam1!G72&lt;&gt;0,dwam1!$G$8,"")</f>
        <v/>
      </c>
      <c r="Z78" s="711" t="str">
        <f>IF(Y78="","",num!$G$10)</f>
        <v/>
      </c>
      <c r="AA78" s="707" t="str">
        <f>IF(dwam1!I72&lt;&gt;0,dwam1!$I$8,"")</f>
        <v/>
      </c>
      <c r="AB78" s="715" t="str">
        <f>IF(AA78="","",num!$H$10)</f>
        <v/>
      </c>
      <c r="AC78" s="707" t="str">
        <f>IF(dwam1!K72&lt;&gt;0,dwam1!$K$8,"")</f>
        <v/>
      </c>
      <c r="AD78" s="711" t="str">
        <f>IF(AC78="","",num!$I$10)</f>
        <v/>
      </c>
      <c r="AE78" s="707" t="str">
        <f>IF(dwam1!M72&lt;&gt;0,dwam1!$M$8,"")</f>
        <v/>
      </c>
      <c r="AF78" s="711" t="str">
        <f>IF(AE78="","",num!$J$10)</f>
        <v/>
      </c>
      <c r="AG78" s="707" t="str">
        <f>IF(dwam1!O72&lt;&gt;0,dwam1!$O$8,"")</f>
        <v/>
      </c>
      <c r="AH78" s="711" t="str">
        <f>IF(AG78="","",num!$K$10)</f>
        <v/>
      </c>
      <c r="AI78" s="707" t="str">
        <f>IF(dwam1!Q72&lt;&gt;0,dwam1!$Q$8,"")</f>
        <v/>
      </c>
      <c r="AJ78" s="711" t="str">
        <f>IF(AI78="","",num!$L$10)</f>
        <v/>
      </c>
      <c r="AK78" s="707" t="str">
        <f>IF(dwam1!S72&lt;&gt;0,dwam1!$S$8,"")</f>
        <v/>
      </c>
      <c r="AL78" s="711" t="str">
        <f>IF(AK78="","",num!$M$10)</f>
        <v/>
      </c>
      <c r="AM78" s="707" t="str">
        <f>IF(dwam1!U72&lt;&gt;0,dwam1!$U$8,"")</f>
        <v/>
      </c>
      <c r="AN78" s="711" t="str">
        <f>IF(AM78="","",num!$N$10)</f>
        <v/>
      </c>
      <c r="AO78" s="707" t="str">
        <f>IF(dwam1!W72&lt;&gt;0,dwam1!$W$8,"")</f>
        <v/>
      </c>
      <c r="AP78" s="711" t="str">
        <f>IF(AO78="","",num!$O$10)</f>
        <v/>
      </c>
      <c r="AQ78" s="707" t="str">
        <f>IF(dwam1!Y72&lt;&gt;0,dwam1!$Y$8,"")</f>
        <v/>
      </c>
      <c r="AR78" s="711" t="str">
        <f>IF(AQ78="","",num!$P$10)</f>
        <v/>
      </c>
      <c r="AS78" s="707" t="str">
        <f>IF(dwam1!AA72&lt;&gt;0,dwam1!$AA$8,"")</f>
        <v/>
      </c>
      <c r="AT78" s="711" t="str">
        <f>IF(AS78="","",num!$Q$10)</f>
        <v/>
      </c>
      <c r="AU78" s="707" t="str">
        <f>IF(dwam1!AC72&lt;&gt;0,dwam1!$AC$8,"")</f>
        <v/>
      </c>
      <c r="AV78" s="711" t="str">
        <f>IF(AU78="","",num!$R$10)</f>
        <v/>
      </c>
      <c r="AW78" s="707" t="str">
        <f>IF(dwam1!AE72&lt;&gt;0,dwam1!$AE$8,"")</f>
        <v/>
      </c>
      <c r="AX78" s="711" t="str">
        <f>IF(AW78="","",num!$S$10)</f>
        <v/>
      </c>
      <c r="AY78" s="707" t="str">
        <f>IF(dwam1!AG72&lt;&gt;0,dwam1!$AG$8,"")</f>
        <v/>
      </c>
      <c r="AZ78" s="710" t="str">
        <f>IF(AY78="","",num!$T$10)</f>
        <v/>
      </c>
      <c r="BA78" s="707" t="str">
        <f>IF(dwam1!AI72&lt;&gt;0,dwam1!$AI$8,"")</f>
        <v/>
      </c>
      <c r="BB78" s="711" t="str">
        <f>IF(BA78="","",num!$U$10)</f>
        <v/>
      </c>
      <c r="BC78" s="707" t="str">
        <f>IF(dwam1!AK72&lt;&gt;0,dwam1!$AK$8,"")</f>
        <v/>
      </c>
      <c r="BD78" s="711" t="str">
        <f>IF(BC78="","",num!$V$10)</f>
        <v/>
      </c>
      <c r="BE78" s="707" t="str">
        <f>IF(dwam1!AM72&lt;&gt;0,dwam1!$AM$8,"")</f>
        <v/>
      </c>
      <c r="BF78" s="711" t="str">
        <f>IF(BE78="","",num!$W$10)</f>
        <v/>
      </c>
      <c r="BG78" s="707" t="str">
        <f>IF(dwam1!AO72&lt;&gt;0,dwam1!$AO$8,"")</f>
        <v/>
      </c>
      <c r="BH78" s="711" t="str">
        <f>IF(BG78="","",num!$X$10)</f>
        <v/>
      </c>
    </row>
    <row r="79" spans="2:60" s="574" customFormat="1" ht="96.6" hidden="1" customHeight="1" x14ac:dyDescent="0.7">
      <c r="B79" s="566"/>
      <c r="C79" s="1101"/>
      <c r="D79" s="1101"/>
      <c r="E79" s="567"/>
      <c r="F79" s="568"/>
      <c r="G79" s="569"/>
      <c r="H79" s="569"/>
      <c r="I79" s="570"/>
      <c r="J79" s="567"/>
      <c r="K79" s="571"/>
      <c r="L79" s="643">
        <f>num!AD73</f>
        <v>0</v>
      </c>
      <c r="M79" s="644">
        <f>inf!S60</f>
        <v>0</v>
      </c>
      <c r="N79" s="645">
        <f t="shared" si="11"/>
        <v>0</v>
      </c>
      <c r="O79" s="646">
        <f>F79*Menu!$C$11</f>
        <v>0</v>
      </c>
      <c r="P79" s="646">
        <f t="shared" si="12"/>
        <v>0</v>
      </c>
      <c r="Q79" s="644">
        <f>inf!G60</f>
        <v>0</v>
      </c>
      <c r="R79" s="708">
        <f>inf!F60</f>
        <v>0</v>
      </c>
      <c r="S79" s="713">
        <f t="shared" si="13"/>
        <v>0</v>
      </c>
      <c r="T79" s="707" t="str">
        <f>inf!T60</f>
        <v>- - - -</v>
      </c>
      <c r="U79" s="707" t="str">
        <f>IF(dwam1!C73&lt;&gt;0,dwam1!$C$8,"")</f>
        <v/>
      </c>
      <c r="V79" s="711" t="str">
        <f>IF(U79="","",num!$E$10)</f>
        <v/>
      </c>
      <c r="W79" s="707" t="str">
        <f>IF(dwam1!E73&lt;&gt;0,dwam1!$E$8,"")</f>
        <v/>
      </c>
      <c r="X79" s="711" t="str">
        <f>IF(W79="","",num!$F$10)</f>
        <v/>
      </c>
      <c r="Y79" s="707" t="str">
        <f>IF(dwam1!G73&lt;&gt;0,dwam1!$G$8,"")</f>
        <v/>
      </c>
      <c r="Z79" s="711" t="str">
        <f>IF(Y79="","",num!$G$10)</f>
        <v/>
      </c>
      <c r="AA79" s="707" t="str">
        <f>IF(dwam1!I73&lt;&gt;0,dwam1!$I$8,"")</f>
        <v/>
      </c>
      <c r="AB79" s="715" t="str">
        <f>IF(AA79="","",num!$H$10)</f>
        <v/>
      </c>
      <c r="AC79" s="707" t="str">
        <f>IF(dwam1!K73&lt;&gt;0,dwam1!$K$8,"")</f>
        <v/>
      </c>
      <c r="AD79" s="711" t="str">
        <f>IF(AC79="","",num!$I$10)</f>
        <v/>
      </c>
      <c r="AE79" s="707" t="str">
        <f>IF(dwam1!M73&lt;&gt;0,dwam1!$M$8,"")</f>
        <v/>
      </c>
      <c r="AF79" s="711" t="str">
        <f>IF(AE79="","",num!$J$10)</f>
        <v/>
      </c>
      <c r="AG79" s="707" t="str">
        <f>IF(dwam1!O73&lt;&gt;0,dwam1!$O$8,"")</f>
        <v/>
      </c>
      <c r="AH79" s="711" t="str">
        <f>IF(AG79="","",num!$K$10)</f>
        <v/>
      </c>
      <c r="AI79" s="707" t="str">
        <f>IF(dwam1!Q73&lt;&gt;0,dwam1!$Q$8,"")</f>
        <v/>
      </c>
      <c r="AJ79" s="711" t="str">
        <f>IF(AI79="","",num!$L$10)</f>
        <v/>
      </c>
      <c r="AK79" s="707" t="str">
        <f>IF(dwam1!S73&lt;&gt;0,dwam1!$S$8,"")</f>
        <v/>
      </c>
      <c r="AL79" s="711" t="str">
        <f>IF(AK79="","",num!$M$10)</f>
        <v/>
      </c>
      <c r="AM79" s="707" t="str">
        <f>IF(dwam1!U73&lt;&gt;0,dwam1!$U$8,"")</f>
        <v/>
      </c>
      <c r="AN79" s="711" t="str">
        <f>IF(AM79="","",num!$N$10)</f>
        <v/>
      </c>
      <c r="AO79" s="707" t="str">
        <f>IF(dwam1!W73&lt;&gt;0,dwam1!$W$8,"")</f>
        <v/>
      </c>
      <c r="AP79" s="711" t="str">
        <f>IF(AO79="","",num!$O$10)</f>
        <v/>
      </c>
      <c r="AQ79" s="707" t="str">
        <f>IF(dwam1!Y73&lt;&gt;0,dwam1!$Y$8,"")</f>
        <v/>
      </c>
      <c r="AR79" s="711" t="str">
        <f>IF(AQ79="","",num!$P$10)</f>
        <v/>
      </c>
      <c r="AS79" s="707" t="str">
        <f>IF(dwam1!AA73&lt;&gt;0,dwam1!$AA$8,"")</f>
        <v/>
      </c>
      <c r="AT79" s="711" t="str">
        <f>IF(AS79="","",num!$Q$10)</f>
        <v/>
      </c>
      <c r="AU79" s="707" t="str">
        <f>IF(dwam1!AC73&lt;&gt;0,dwam1!$AC$8,"")</f>
        <v/>
      </c>
      <c r="AV79" s="711" t="str">
        <f>IF(AU79="","",num!$R$10)</f>
        <v/>
      </c>
      <c r="AW79" s="707" t="str">
        <f>IF(dwam1!AE73&lt;&gt;0,dwam1!$AE$8,"")</f>
        <v/>
      </c>
      <c r="AX79" s="711" t="str">
        <f>IF(AW79="","",num!$S$10)</f>
        <v/>
      </c>
      <c r="AY79" s="707" t="str">
        <f>IF(dwam1!AG73&lt;&gt;0,dwam1!$AG$8,"")</f>
        <v/>
      </c>
      <c r="AZ79" s="710" t="str">
        <f>IF(AY79="","",num!$T$10)</f>
        <v/>
      </c>
      <c r="BA79" s="707" t="str">
        <f>IF(dwam1!AI73&lt;&gt;0,dwam1!$AI$8,"")</f>
        <v/>
      </c>
      <c r="BB79" s="711" t="str">
        <f>IF(BA79="","",num!$U$10)</f>
        <v/>
      </c>
      <c r="BC79" s="707" t="str">
        <f>IF(dwam1!AK73&lt;&gt;0,dwam1!$AK$8,"")</f>
        <v/>
      </c>
      <c r="BD79" s="711" t="str">
        <f>IF(BC79="","",num!$V$10)</f>
        <v/>
      </c>
      <c r="BE79" s="707" t="str">
        <f>IF(dwam1!AM73&lt;&gt;0,dwam1!$AM$8,"")</f>
        <v/>
      </c>
      <c r="BF79" s="711" t="str">
        <f>IF(BE79="","",num!$W$10)</f>
        <v/>
      </c>
      <c r="BG79" s="707" t="str">
        <f>IF(dwam1!AO73&lt;&gt;0,dwam1!$AO$8,"")</f>
        <v/>
      </c>
      <c r="BH79" s="711" t="str">
        <f>IF(BG79="","",num!$X$10)</f>
        <v/>
      </c>
    </row>
    <row r="80" spans="2:60" s="574" customFormat="1" ht="96.6" hidden="1" customHeight="1" x14ac:dyDescent="0.7">
      <c r="B80" s="566"/>
      <c r="C80" s="1101"/>
      <c r="D80" s="1101"/>
      <c r="E80" s="567"/>
      <c r="F80" s="568"/>
      <c r="G80" s="569"/>
      <c r="H80" s="569"/>
      <c r="I80" s="570"/>
      <c r="J80" s="567"/>
      <c r="K80" s="571"/>
      <c r="L80" s="643">
        <f>num!AD74</f>
        <v>0</v>
      </c>
      <c r="M80" s="644">
        <f>inf!S61</f>
        <v>0</v>
      </c>
      <c r="N80" s="645">
        <f t="shared" si="11"/>
        <v>0</v>
      </c>
      <c r="O80" s="646">
        <f>F80*Menu!$C$11</f>
        <v>0</v>
      </c>
      <c r="P80" s="646">
        <f t="shared" si="12"/>
        <v>0</v>
      </c>
      <c r="Q80" s="644">
        <f>inf!G61</f>
        <v>0</v>
      </c>
      <c r="R80" s="708">
        <f>inf!F61</f>
        <v>0</v>
      </c>
      <c r="S80" s="713">
        <f t="shared" si="13"/>
        <v>0</v>
      </c>
      <c r="T80" s="707" t="str">
        <f>inf!T61</f>
        <v>- - - -</v>
      </c>
      <c r="U80" s="707" t="str">
        <f>IF(dwam1!C74&lt;&gt;0,dwam1!$C$8,"")</f>
        <v/>
      </c>
      <c r="V80" s="711" t="str">
        <f>IF(U80="","",num!$E$10)</f>
        <v/>
      </c>
      <c r="W80" s="707" t="str">
        <f>IF(dwam1!E74&lt;&gt;0,dwam1!$E$8,"")</f>
        <v/>
      </c>
      <c r="X80" s="711" t="str">
        <f>IF(W80="","",num!$F$10)</f>
        <v/>
      </c>
      <c r="Y80" s="707" t="str">
        <f>IF(dwam1!G74&lt;&gt;0,dwam1!$G$8,"")</f>
        <v/>
      </c>
      <c r="Z80" s="711" t="str">
        <f>IF(Y80="","",num!$G$10)</f>
        <v/>
      </c>
      <c r="AA80" s="707" t="str">
        <f>IF(dwam1!I74&lt;&gt;0,dwam1!$I$8,"")</f>
        <v/>
      </c>
      <c r="AB80" s="715" t="str">
        <f>IF(AA80="","",num!$H$10)</f>
        <v/>
      </c>
      <c r="AC80" s="707" t="str">
        <f>IF(dwam1!K74&lt;&gt;0,dwam1!$K$8,"")</f>
        <v/>
      </c>
      <c r="AD80" s="711" t="str">
        <f>IF(AC80="","",num!$I$10)</f>
        <v/>
      </c>
      <c r="AE80" s="707" t="str">
        <f>IF(dwam1!M74&lt;&gt;0,dwam1!$M$8,"")</f>
        <v/>
      </c>
      <c r="AF80" s="711" t="str">
        <f>IF(AE80="","",num!$J$10)</f>
        <v/>
      </c>
      <c r="AG80" s="707" t="str">
        <f>IF(dwam1!O74&lt;&gt;0,dwam1!$O$8,"")</f>
        <v/>
      </c>
      <c r="AH80" s="711" t="str">
        <f>IF(AG80="","",num!$K$10)</f>
        <v/>
      </c>
      <c r="AI80" s="707" t="str">
        <f>IF(dwam1!Q74&lt;&gt;0,dwam1!$Q$8,"")</f>
        <v/>
      </c>
      <c r="AJ80" s="711" t="str">
        <f>IF(AI80="","",num!$L$10)</f>
        <v/>
      </c>
      <c r="AK80" s="707" t="str">
        <f>IF(dwam1!S74&lt;&gt;0,dwam1!$S$8,"")</f>
        <v/>
      </c>
      <c r="AL80" s="711" t="str">
        <f>IF(AK80="","",num!$M$10)</f>
        <v/>
      </c>
      <c r="AM80" s="707" t="str">
        <f>IF(dwam1!U74&lt;&gt;0,dwam1!$U$8,"")</f>
        <v/>
      </c>
      <c r="AN80" s="711" t="str">
        <f>IF(AM80="","",num!$N$10)</f>
        <v/>
      </c>
      <c r="AO80" s="707" t="str">
        <f>IF(dwam1!W74&lt;&gt;0,dwam1!$W$8,"")</f>
        <v/>
      </c>
      <c r="AP80" s="711" t="str">
        <f>IF(AO80="","",num!$O$10)</f>
        <v/>
      </c>
      <c r="AQ80" s="707" t="str">
        <f>IF(dwam1!Y74&lt;&gt;0,dwam1!$Y$8,"")</f>
        <v/>
      </c>
      <c r="AR80" s="711" t="str">
        <f>IF(AQ80="","",num!$P$10)</f>
        <v/>
      </c>
      <c r="AS80" s="707" t="str">
        <f>IF(dwam1!AA74&lt;&gt;0,dwam1!$AA$8,"")</f>
        <v/>
      </c>
      <c r="AT80" s="711" t="str">
        <f>IF(AS80="","",num!$Q$10)</f>
        <v/>
      </c>
      <c r="AU80" s="707" t="str">
        <f>IF(dwam1!AC74&lt;&gt;0,dwam1!$AC$8,"")</f>
        <v/>
      </c>
      <c r="AV80" s="711" t="str">
        <f>IF(AU80="","",num!$R$10)</f>
        <v/>
      </c>
      <c r="AW80" s="707" t="str">
        <f>IF(dwam1!AE74&lt;&gt;0,dwam1!$AE$8,"")</f>
        <v/>
      </c>
      <c r="AX80" s="711" t="str">
        <f>IF(AW80="","",num!$S$10)</f>
        <v/>
      </c>
      <c r="AY80" s="707" t="str">
        <f>IF(dwam1!AG74&lt;&gt;0,dwam1!$AG$8,"")</f>
        <v/>
      </c>
      <c r="AZ80" s="710" t="str">
        <f>IF(AY80="","",num!$T$10)</f>
        <v/>
      </c>
      <c r="BA80" s="707" t="str">
        <f>IF(dwam1!AI74&lt;&gt;0,dwam1!$AI$8,"")</f>
        <v/>
      </c>
      <c r="BB80" s="711" t="str">
        <f>IF(BA80="","",num!$U$10)</f>
        <v/>
      </c>
      <c r="BC80" s="707" t="str">
        <f>IF(dwam1!AK74&lt;&gt;0,dwam1!$AK$8,"")</f>
        <v/>
      </c>
      <c r="BD80" s="711" t="str">
        <f>IF(BC80="","",num!$V$10)</f>
        <v/>
      </c>
      <c r="BE80" s="707" t="str">
        <f>IF(dwam1!AM74&lt;&gt;0,dwam1!$AM$8,"")</f>
        <v/>
      </c>
      <c r="BF80" s="711" t="str">
        <f>IF(BE80="","",num!$W$10)</f>
        <v/>
      </c>
      <c r="BG80" s="707" t="str">
        <f>IF(dwam1!AO74&lt;&gt;0,dwam1!$AO$8,"")</f>
        <v/>
      </c>
      <c r="BH80" s="711" t="str">
        <f>IF(BG80="","",num!$X$10)</f>
        <v/>
      </c>
    </row>
    <row r="81" spans="2:60" s="505" customFormat="1" ht="77.650000000000006" customHeight="1" thickBot="1" x14ac:dyDescent="0.75">
      <c r="B81" s="1126" t="s">
        <v>690</v>
      </c>
      <c r="C81" s="1127"/>
      <c r="D81" s="1127"/>
      <c r="E81" s="1128"/>
      <c r="F81" s="529">
        <f>SUM(F17:F62)</f>
        <v>4936.5</v>
      </c>
      <c r="G81" s="529"/>
      <c r="H81" s="530" t="s">
        <v>376</v>
      </c>
      <c r="J81" s="531"/>
      <c r="K81" s="532"/>
      <c r="L81" s="643"/>
      <c r="M81" s="644"/>
      <c r="N81" s="645"/>
      <c r="O81" s="646"/>
      <c r="P81" s="646"/>
      <c r="Q81" s="644"/>
      <c r="R81" s="708"/>
      <c r="S81" s="713"/>
      <c r="T81" s="707"/>
      <c r="U81" s="707"/>
      <c r="V81" s="711"/>
      <c r="W81" s="707"/>
      <c r="X81" s="711"/>
      <c r="Y81" s="707"/>
      <c r="Z81" s="711"/>
      <c r="AA81" s="707"/>
      <c r="AB81" s="715"/>
      <c r="AC81" s="707"/>
      <c r="AD81" s="711"/>
      <c r="AE81" s="707"/>
      <c r="AF81" s="711"/>
      <c r="AG81" s="707"/>
      <c r="AH81" s="711"/>
      <c r="AI81" s="707"/>
      <c r="AJ81" s="711"/>
      <c r="AK81" s="707"/>
      <c r="AL81" s="711"/>
      <c r="AM81" s="707"/>
      <c r="AN81" s="711"/>
      <c r="AO81" s="707"/>
      <c r="AP81" s="711"/>
      <c r="AQ81" s="707"/>
      <c r="AR81" s="711"/>
      <c r="AS81" s="707"/>
      <c r="AT81" s="711"/>
      <c r="AU81" s="707"/>
      <c r="AV81" s="711"/>
      <c r="AW81" s="707"/>
      <c r="AX81" s="711"/>
      <c r="AY81" s="707"/>
      <c r="AZ81" s="710"/>
      <c r="BA81" s="707"/>
      <c r="BB81" s="711"/>
      <c r="BC81" s="707"/>
      <c r="BD81" s="711"/>
      <c r="BE81" s="707"/>
      <c r="BF81" s="711"/>
      <c r="BG81" s="707"/>
      <c r="BH81" s="711"/>
    </row>
    <row r="82" spans="2:60" x14ac:dyDescent="0.2">
      <c r="AW82" s="30" t="str">
        <f>IF(dwam1!AE76&lt;&gt;0,dwam1!$AE$8,"")</f>
        <v/>
      </c>
      <c r="AX82" s="124" t="str">
        <f>IF(AW82="","",num!$S$10)</f>
        <v/>
      </c>
      <c r="AY82" s="30" t="e">
        <f>IF(dwam1!#REF!&lt;&gt;0,dwam1!$AG$8,"")</f>
        <v>#REF!</v>
      </c>
      <c r="AZ82" s="124" t="e">
        <f>IF(AY82="","",num!$T$10)</f>
        <v>#REF!</v>
      </c>
    </row>
    <row r="134" spans="55:63" ht="13.5" thickBot="1" x14ac:dyDescent="0.25"/>
    <row r="135" spans="55:63" ht="13.5" thickBot="1" x14ac:dyDescent="0.25">
      <c r="BC135" s="356"/>
      <c r="BK135" s="355"/>
    </row>
  </sheetData>
  <sheetProtection formatCells="0" formatColumns="0" formatRows="0"/>
  <mergeCells count="110">
    <mergeCell ref="C79:D79"/>
    <mergeCell ref="C80:D80"/>
    <mergeCell ref="C73:D73"/>
    <mergeCell ref="C74:D74"/>
    <mergeCell ref="C75:D75"/>
    <mergeCell ref="C76:D76"/>
    <mergeCell ref="C77:D77"/>
    <mergeCell ref="C78:D78"/>
    <mergeCell ref="C67:D67"/>
    <mergeCell ref="C68:D68"/>
    <mergeCell ref="C69:D69"/>
    <mergeCell ref="C70:D70"/>
    <mergeCell ref="C71:D71"/>
    <mergeCell ref="C72:D72"/>
    <mergeCell ref="C62:D62"/>
    <mergeCell ref="C63:D63"/>
    <mergeCell ref="C64:D64"/>
    <mergeCell ref="C65:D65"/>
    <mergeCell ref="C66:D66"/>
    <mergeCell ref="C58:D58"/>
    <mergeCell ref="C59:D59"/>
    <mergeCell ref="C60:D60"/>
    <mergeCell ref="C61:D61"/>
    <mergeCell ref="BC15:BD15"/>
    <mergeCell ref="BE15:BF15"/>
    <mergeCell ref="BG15:BH15"/>
    <mergeCell ref="B3:C3"/>
    <mergeCell ref="B4:C4"/>
    <mergeCell ref="B5:C5"/>
    <mergeCell ref="B6:C6"/>
    <mergeCell ref="AU15:AV15"/>
    <mergeCell ref="AW15:AX15"/>
    <mergeCell ref="E13:H13"/>
    <mergeCell ref="AY15:AZ15"/>
    <mergeCell ref="BA15:BB15"/>
    <mergeCell ref="E10:H10"/>
    <mergeCell ref="B14:C14"/>
    <mergeCell ref="E14:G14"/>
    <mergeCell ref="B10:C10"/>
    <mergeCell ref="B13:C13"/>
    <mergeCell ref="AS15:AT15"/>
    <mergeCell ref="C36:D36"/>
    <mergeCell ref="C52:D52"/>
    <mergeCell ref="C30:D30"/>
    <mergeCell ref="C31:D31"/>
    <mergeCell ref="C33:D33"/>
    <mergeCell ref="C34:D34"/>
    <mergeCell ref="B81:E81"/>
    <mergeCell ref="U15:V15"/>
    <mergeCell ref="W15:X15"/>
    <mergeCell ref="Y15:Z15"/>
    <mergeCell ref="AA15:AB15"/>
    <mergeCell ref="AC15:AD15"/>
    <mergeCell ref="F15:G15"/>
    <mergeCell ref="C26:D26"/>
    <mergeCell ref="C29:D29"/>
    <mergeCell ref="C35:D35"/>
    <mergeCell ref="C19:D19"/>
    <mergeCell ref="C20:D20"/>
    <mergeCell ref="C21:D21"/>
    <mergeCell ref="C32:D32"/>
    <mergeCell ref="C25:D25"/>
    <mergeCell ref="C22:D22"/>
    <mergeCell ref="C57:D57"/>
    <mergeCell ref="I1:K1"/>
    <mergeCell ref="B12:C12"/>
    <mergeCell ref="B11:C11"/>
    <mergeCell ref="B9:C9"/>
    <mergeCell ref="C17:D17"/>
    <mergeCell ref="A15:B15"/>
    <mergeCell ref="E9:H9"/>
    <mergeCell ref="B7:C7"/>
    <mergeCell ref="AQ15:AR15"/>
    <mergeCell ref="AE15:AF15"/>
    <mergeCell ref="AG15:AH15"/>
    <mergeCell ref="AI15:AJ15"/>
    <mergeCell ref="AK15:AL15"/>
    <mergeCell ref="B1:D1"/>
    <mergeCell ref="E1:H1"/>
    <mergeCell ref="B8:C8"/>
    <mergeCell ref="B2:C2"/>
    <mergeCell ref="E12:G12"/>
    <mergeCell ref="AM15:AN15"/>
    <mergeCell ref="AO15:AP15"/>
    <mergeCell ref="N4:O4"/>
    <mergeCell ref="C16:D16"/>
    <mergeCell ref="C27:D27"/>
    <mergeCell ref="C28:D28"/>
    <mergeCell ref="C23:D23"/>
    <mergeCell ref="C24:D24"/>
    <mergeCell ref="C18:D18"/>
    <mergeCell ref="C45:D45"/>
    <mergeCell ref="C46:D46"/>
    <mergeCell ref="C47:D47"/>
    <mergeCell ref="C48:D48"/>
    <mergeCell ref="C37:D37"/>
    <mergeCell ref="C38:D38"/>
    <mergeCell ref="C39:D39"/>
    <mergeCell ref="C40:D40"/>
    <mergeCell ref="C41:D41"/>
    <mergeCell ref="C42:D42"/>
    <mergeCell ref="C56:D56"/>
    <mergeCell ref="C49:D49"/>
    <mergeCell ref="C50:D50"/>
    <mergeCell ref="C53:D53"/>
    <mergeCell ref="C54:D54"/>
    <mergeCell ref="C55:D55"/>
    <mergeCell ref="C51:D51"/>
    <mergeCell ref="C43:D43"/>
    <mergeCell ref="C44:D44"/>
  </mergeCells>
  <phoneticPr fontId="0" type="noConversion"/>
  <printOptions horizontalCentered="1"/>
  <pageMargins left="0.23622047244094491" right="0.23622047244094491" top="0.82677165354330717" bottom="0.43307086614173229" header="0.31496062992125984" footer="0.39370078740157483"/>
  <pageSetup paperSize="9" scale="19" fitToWidth="0" fitToHeight="0" orientation="portrait" r:id="rId1"/>
  <headerFooter alignWithMargins="0">
    <oddHeader xml:space="preserve">&amp;C
</oddHeader>
    <oddFooter>&amp;C&amp;G</oddFooter>
  </headerFooter>
  <rowBreaks count="1" manualBreakCount="1">
    <brk id="46" max="10" man="1"/>
  </rowBreaks>
  <ignoredErrors>
    <ignoredError sqref="O13" unlockedFormula="1"/>
  </ignoredErrors>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E64DC-7C9A-4FDA-BBD7-DAA809E5B027}">
  <sheetPr codeName="ورقة3">
    <tabColor rgb="FFFF0000"/>
  </sheetPr>
  <dimension ref="A1:CI80"/>
  <sheetViews>
    <sheetView rightToLeft="1" view="pageBreakPreview" topLeftCell="A2" zoomScale="30" zoomScaleNormal="55" zoomScaleSheetLayoutView="30" workbookViewId="0">
      <pane xSplit="2" ySplit="9" topLeftCell="C11" activePane="bottomRight" state="frozen"/>
      <selection activeCell="H12" sqref="H12"/>
      <selection pane="topRight" activeCell="H12" sqref="H12"/>
      <selection pane="bottomLeft" activeCell="H12" sqref="H12"/>
      <selection pane="bottomRight" activeCell="B11" sqref="B11"/>
    </sheetView>
  </sheetViews>
  <sheetFormatPr defaultColWidth="0" defaultRowHeight="12.75" x14ac:dyDescent="0.2"/>
  <cols>
    <col min="1" max="1" width="14.7109375" bestFit="1" customWidth="1"/>
    <col min="2" max="2" width="107.5703125" customWidth="1"/>
    <col min="3" max="34" width="28.7109375" customWidth="1"/>
    <col min="35" max="36" width="28.7109375" hidden="1" customWidth="1"/>
    <col min="37" max="42" width="20.7109375" hidden="1" customWidth="1"/>
    <col min="43" max="43" width="59" bestFit="1" customWidth="1"/>
    <col min="44" max="59" width="8.7109375" hidden="1" customWidth="1"/>
    <col min="60" max="60" width="34.28515625" hidden="1" customWidth="1"/>
    <col min="61" max="61" width="34" hidden="1" customWidth="1"/>
  </cols>
  <sheetData>
    <row r="1" spans="1:87" s="171" customFormat="1" ht="30" customHeight="1" x14ac:dyDescent="0.2">
      <c r="B1" s="172"/>
      <c r="C1" s="1150"/>
      <c r="D1" s="1150"/>
      <c r="E1" s="1150"/>
      <c r="F1" s="1150"/>
      <c r="G1" s="1150"/>
      <c r="H1" s="1150"/>
      <c r="I1" s="1150"/>
      <c r="J1" s="1150"/>
      <c r="K1" s="1150"/>
      <c r="L1" s="1150"/>
      <c r="M1" s="1150"/>
      <c r="N1" s="1150"/>
      <c r="O1" s="1150"/>
      <c r="P1" s="1150"/>
      <c r="Q1" s="1150"/>
      <c r="R1" s="1150"/>
      <c r="S1" s="1150"/>
      <c r="T1" s="1150"/>
      <c r="U1" s="1150"/>
      <c r="V1" s="1150"/>
      <c r="W1" s="1150"/>
      <c r="X1" s="1150"/>
      <c r="Y1" s="1150"/>
      <c r="Z1" s="1150"/>
      <c r="AA1" s="1150"/>
      <c r="AB1" s="1150"/>
      <c r="AC1" s="1150"/>
      <c r="AD1" s="1150"/>
      <c r="AE1" s="1150"/>
      <c r="AF1" s="1150"/>
      <c r="AG1" s="1150"/>
      <c r="AH1" s="1150"/>
      <c r="AI1" s="1150"/>
      <c r="AJ1" s="1150"/>
      <c r="AK1" s="1150"/>
      <c r="AL1" s="1150"/>
      <c r="AM1" s="1150"/>
      <c r="AN1" s="1150"/>
      <c r="AO1" s="1150"/>
      <c r="AP1" s="1150"/>
      <c r="AQ1" s="1150"/>
      <c r="AR1" s="1150"/>
      <c r="AS1" s="1150"/>
      <c r="AT1" s="1150"/>
      <c r="AU1" s="1150"/>
      <c r="AV1" s="1150"/>
      <c r="AW1" s="1150"/>
      <c r="AX1" s="1150"/>
      <c r="AY1" s="1150"/>
      <c r="AZ1" s="1150"/>
      <c r="BA1" s="1150"/>
      <c r="BB1" s="1150"/>
      <c r="BC1" s="1150"/>
      <c r="BD1" s="1150"/>
      <c r="BE1" s="1150"/>
      <c r="BF1" s="1150"/>
      <c r="BG1" s="1150"/>
      <c r="BH1" s="1150"/>
    </row>
    <row r="2" spans="1:87" s="496" customFormat="1" ht="30" customHeight="1" x14ac:dyDescent="0.2">
      <c r="C2" s="1153" t="str">
        <f>"  الدوام الرسمي الفعلي لمصححي أوراق امتحان شهادة الدراسة الثانوية العامة  لعام"&amp;"  "&amp;Menu!$C$5</f>
        <v xml:space="preserve">  الدوام الرسمي الفعلي لمصححي أوراق امتحان شهادة الدراسة الثانوية العامة  لعام  2023</v>
      </c>
      <c r="D2" s="1153"/>
      <c r="E2" s="1153"/>
      <c r="F2" s="1153"/>
      <c r="G2" s="1153"/>
      <c r="H2" s="1153"/>
      <c r="I2" s="1153"/>
      <c r="J2" s="1153"/>
      <c r="K2" s="1153"/>
      <c r="L2" s="1153"/>
      <c r="M2" s="1153"/>
      <c r="N2" s="1153"/>
      <c r="O2" s="1153"/>
      <c r="P2" s="1153"/>
      <c r="Q2" s="1153"/>
      <c r="R2" s="1153"/>
      <c r="S2" s="1153"/>
      <c r="T2" s="1153"/>
      <c r="U2" s="498"/>
      <c r="V2" s="498"/>
      <c r="W2" s="498"/>
      <c r="X2" s="498"/>
      <c r="Y2" s="498"/>
      <c r="Z2" s="498"/>
      <c r="AA2" s="498"/>
      <c r="AB2" s="498"/>
      <c r="AC2" s="498"/>
      <c r="AD2" s="498"/>
      <c r="AE2" s="498"/>
      <c r="AF2" s="498"/>
      <c r="AG2" s="498"/>
      <c r="AH2" s="498"/>
      <c r="AI2" s="498"/>
      <c r="AJ2" s="498"/>
      <c r="AK2" s="498"/>
      <c r="AL2" s="498"/>
      <c r="AM2" s="498"/>
      <c r="AN2" s="498"/>
      <c r="AO2" s="498"/>
      <c r="AP2" s="498"/>
      <c r="AQ2" s="498"/>
      <c r="AR2" s="498"/>
      <c r="AS2" s="498"/>
      <c r="AT2" s="498"/>
      <c r="AU2" s="498"/>
      <c r="AV2" s="498"/>
      <c r="AW2" s="498"/>
      <c r="AX2" s="498"/>
      <c r="AY2" s="498"/>
      <c r="AZ2" s="498"/>
      <c r="BA2" s="1151">
        <f>T2</f>
        <v>0</v>
      </c>
      <c r="BB2" s="498"/>
      <c r="BC2" s="498"/>
      <c r="BD2" s="498"/>
      <c r="BE2" s="498"/>
      <c r="BF2" s="498"/>
      <c r="BG2" s="498"/>
      <c r="BH2" s="498"/>
    </row>
    <row r="3" spans="1:87" s="496" customFormat="1" ht="30" customHeight="1" x14ac:dyDescent="0.2">
      <c r="C3" s="1153"/>
      <c r="D3" s="1153"/>
      <c r="E3" s="1153"/>
      <c r="F3" s="1153"/>
      <c r="G3" s="1153"/>
      <c r="H3" s="1153"/>
      <c r="I3" s="1153"/>
      <c r="J3" s="1153"/>
      <c r="K3" s="1153"/>
      <c r="L3" s="1153"/>
      <c r="M3" s="1153"/>
      <c r="N3" s="1153"/>
      <c r="O3" s="1153"/>
      <c r="P3" s="1153"/>
      <c r="Q3" s="1153"/>
      <c r="R3" s="1153"/>
      <c r="S3" s="1153"/>
      <c r="T3" s="1153"/>
      <c r="U3" s="498"/>
      <c r="V3" s="498"/>
      <c r="W3" s="498"/>
      <c r="X3" s="498"/>
      <c r="Y3" s="498"/>
      <c r="Z3" s="498"/>
      <c r="AA3" s="498"/>
      <c r="AB3" s="498"/>
      <c r="AC3" s="498"/>
      <c r="AD3" s="498"/>
      <c r="AE3" s="498"/>
      <c r="AF3" s="498"/>
      <c r="AG3" s="498"/>
      <c r="AH3" s="498"/>
      <c r="AI3" s="498"/>
      <c r="AJ3" s="498"/>
      <c r="AK3" s="498"/>
      <c r="AL3" s="498"/>
      <c r="AM3" s="498"/>
      <c r="AN3" s="498"/>
      <c r="AO3" s="498"/>
      <c r="AP3" s="498"/>
      <c r="AQ3" s="498"/>
      <c r="AR3" s="498"/>
      <c r="AS3" s="498"/>
      <c r="AT3" s="498"/>
      <c r="AU3" s="498"/>
      <c r="AV3" s="498"/>
      <c r="AW3" s="498"/>
      <c r="AX3" s="498"/>
      <c r="AY3" s="498"/>
      <c r="AZ3" s="498"/>
      <c r="BA3" s="1151"/>
      <c r="BB3" s="498"/>
      <c r="BC3" s="498"/>
      <c r="BD3" s="498"/>
      <c r="BE3" s="498"/>
      <c r="BF3" s="498"/>
      <c r="BG3" s="498"/>
      <c r="BH3" s="498"/>
    </row>
    <row r="4" spans="1:87" s="496" customFormat="1" ht="30" customHeight="1" x14ac:dyDescent="0.2">
      <c r="B4" s="496" t="s">
        <v>610</v>
      </c>
      <c r="D4" s="1152"/>
      <c r="E4" s="1152"/>
      <c r="F4" s="1152"/>
      <c r="G4" s="1152"/>
      <c r="H4" s="1152"/>
      <c r="I4" s="1152"/>
      <c r="J4" s="1152"/>
      <c r="K4" s="1152"/>
      <c r="L4" s="1152"/>
      <c r="M4" s="1152"/>
      <c r="N4" s="1152"/>
      <c r="O4" s="1152"/>
      <c r="P4" s="1152"/>
      <c r="Q4" s="1152"/>
      <c r="R4" s="1152"/>
      <c r="S4" s="1152"/>
      <c r="AC4" s="1152"/>
      <c r="AD4" s="1152"/>
      <c r="AE4" s="1152"/>
      <c r="AF4" s="1152"/>
      <c r="AG4" s="1152"/>
      <c r="AH4" s="1152"/>
      <c r="AI4" s="1152"/>
      <c r="AJ4" s="1152"/>
      <c r="AK4" s="1152"/>
      <c r="AL4" s="1152"/>
      <c r="AM4" s="1152"/>
      <c r="AN4" s="1152"/>
      <c r="AO4" s="1152"/>
      <c r="AP4" s="1152"/>
      <c r="AQ4" s="1152"/>
      <c r="AR4" s="1152"/>
      <c r="AS4" s="1152"/>
      <c r="AT4" s="1152"/>
      <c r="AU4" s="1152"/>
      <c r="AV4" s="1152"/>
      <c r="AW4" s="1152"/>
      <c r="AX4" s="1152"/>
      <c r="AY4" s="1152"/>
      <c r="AZ4" s="1152"/>
    </row>
    <row r="5" spans="1:87" s="496" customFormat="1" ht="30" customHeight="1" x14ac:dyDescent="0.2">
      <c r="B5" s="494" t="s">
        <v>636</v>
      </c>
      <c r="H5" s="499"/>
      <c r="BI5" s="500"/>
      <c r="BJ5" s="1163"/>
      <c r="BK5" s="1163"/>
      <c r="BL5" s="1163"/>
      <c r="BM5" s="1163"/>
      <c r="BN5" s="1163"/>
      <c r="BO5" s="1163"/>
      <c r="BP5" s="1163"/>
      <c r="BQ5" s="1163"/>
      <c r="BR5" s="1163"/>
      <c r="BS5" s="1163"/>
      <c r="BT5" s="1163"/>
      <c r="BU5" s="1163"/>
      <c r="BV5" s="1163"/>
      <c r="BW5" s="1163"/>
      <c r="BX5" s="1163"/>
      <c r="BY5" s="1163"/>
      <c r="BZ5" s="1163"/>
      <c r="CA5" s="1163"/>
      <c r="CB5" s="1163"/>
      <c r="CC5" s="1163"/>
      <c r="CD5" s="1163"/>
    </row>
    <row r="6" spans="1:87" s="496" customFormat="1" ht="30" customHeight="1" x14ac:dyDescent="0.2">
      <c r="B6" s="494" t="s">
        <v>16</v>
      </c>
      <c r="C6" s="500"/>
      <c r="D6" s="500"/>
      <c r="E6" s="500"/>
      <c r="F6" s="500"/>
      <c r="G6" s="500"/>
      <c r="BJ6" s="1163"/>
      <c r="BK6" s="1163"/>
      <c r="BL6" s="1163"/>
      <c r="BM6" s="1163"/>
      <c r="BN6" s="1163"/>
      <c r="BO6" s="1163"/>
      <c r="BP6" s="1163"/>
      <c r="BQ6" s="1163"/>
      <c r="BR6" s="1163"/>
      <c r="BS6" s="1163"/>
      <c r="BT6" s="1163"/>
      <c r="BU6" s="1163"/>
      <c r="BV6" s="1163"/>
      <c r="BW6" s="1163"/>
      <c r="BX6" s="1163"/>
      <c r="BY6" s="1163"/>
      <c r="BZ6" s="1163"/>
      <c r="CA6" s="1163"/>
      <c r="CB6" s="1163"/>
      <c r="CC6" s="1163"/>
      <c r="CD6" s="1163"/>
    </row>
    <row r="7" spans="1:87" s="501" customFormat="1" ht="80.650000000000006" customHeight="1" thickBot="1" x14ac:dyDescent="0.25">
      <c r="C7" s="1148" t="s">
        <v>18</v>
      </c>
      <c r="D7" s="1148"/>
      <c r="E7" s="504" t="str">
        <f>Menu!$C$3</f>
        <v>محمد علي المحتسب</v>
      </c>
      <c r="F7" s="504"/>
      <c r="G7" s="1149" t="s">
        <v>55</v>
      </c>
      <c r="H7" s="1149"/>
      <c r="I7" s="1147" t="str">
        <f>Menu!$C$2</f>
        <v>اللغة العربية</v>
      </c>
      <c r="J7" s="1147"/>
      <c r="K7" s="1147"/>
      <c r="L7" s="503"/>
      <c r="M7" s="1148" t="s">
        <v>198</v>
      </c>
      <c r="N7" s="1148"/>
      <c r="O7" s="1155" t="str">
        <f>Menu!$C$6</f>
        <v>سمية الشوابكة</v>
      </c>
      <c r="P7" s="1155"/>
      <c r="Q7" s="1149" t="s">
        <v>19</v>
      </c>
      <c r="R7" s="1149"/>
      <c r="S7" s="1149"/>
      <c r="T7" s="1147" t="str">
        <f>Menu!$C$4</f>
        <v>الخليل</v>
      </c>
      <c r="U7" s="1147"/>
      <c r="AA7" s="497"/>
      <c r="AB7" s="1165"/>
      <c r="AC7" s="1165"/>
      <c r="AD7" s="502"/>
      <c r="AE7" s="502"/>
      <c r="AF7" s="502"/>
      <c r="AG7" s="502"/>
      <c r="AH7" s="502"/>
      <c r="AI7" s="502"/>
      <c r="AJ7" s="502"/>
      <c r="AK7" s="502"/>
      <c r="AL7" s="502"/>
      <c r="AM7" s="502"/>
      <c r="AN7" s="502"/>
      <c r="AO7" s="502"/>
      <c r="AP7" s="502"/>
      <c r="AQ7" s="1176"/>
      <c r="AR7" s="1166"/>
      <c r="AS7" s="503"/>
      <c r="AT7" s="503"/>
      <c r="AU7" s="503"/>
      <c r="AV7" s="1165"/>
      <c r="AW7" s="1165"/>
      <c r="AX7" s="1166" t="str">
        <f>IF(OR($O$7=" ",$O$7=0)," ",$O$7)</f>
        <v>سمية الشوابكة</v>
      </c>
      <c r="AY7" s="1166"/>
      <c r="AZ7" s="1166"/>
      <c r="BA7" s="1166"/>
      <c r="BB7" s="1166"/>
      <c r="BC7" s="1179" t="s">
        <v>19</v>
      </c>
      <c r="BD7" s="1179"/>
      <c r="BE7" s="1179"/>
      <c r="BF7" s="1166" t="str">
        <f>IF(OR($T$7=" ",$T$7=0)," ",$T$7)</f>
        <v>الخليل</v>
      </c>
      <c r="BG7" s="1166"/>
      <c r="BH7" s="497"/>
      <c r="BJ7" s="1163"/>
      <c r="BK7" s="1163"/>
      <c r="BL7" s="1163"/>
      <c r="BM7" s="1163"/>
      <c r="BN7" s="1163"/>
      <c r="BO7" s="1163"/>
      <c r="BP7" s="1163"/>
      <c r="BQ7" s="1163"/>
      <c r="BR7" s="1163"/>
      <c r="BS7" s="1163"/>
      <c r="BT7" s="1163"/>
      <c r="BU7" s="1163"/>
      <c r="BV7" s="1163"/>
      <c r="BW7" s="1163"/>
      <c r="BX7" s="1163"/>
      <c r="BY7" s="1163"/>
      <c r="BZ7" s="1163"/>
      <c r="CA7" s="1163"/>
      <c r="CB7" s="1163"/>
      <c r="CC7" s="1163"/>
      <c r="CD7" s="1163"/>
    </row>
    <row r="8" spans="1:87" s="1" customFormat="1" ht="66.599999999999994" customHeight="1" x14ac:dyDescent="0.2">
      <c r="A8" s="1138" t="s">
        <v>0</v>
      </c>
      <c r="B8" s="1141" t="s">
        <v>144</v>
      </c>
      <c r="C8" s="1145" t="s">
        <v>9</v>
      </c>
      <c r="D8" s="1146"/>
      <c r="E8" s="1145" t="s">
        <v>7</v>
      </c>
      <c r="F8" s="1146"/>
      <c r="G8" s="1145" t="s">
        <v>406</v>
      </c>
      <c r="H8" s="1146"/>
      <c r="I8" s="1145" t="s">
        <v>412</v>
      </c>
      <c r="J8" s="1146"/>
      <c r="K8" s="1145" t="s">
        <v>8</v>
      </c>
      <c r="L8" s="1146"/>
      <c r="M8" s="1145" t="s">
        <v>407</v>
      </c>
      <c r="N8" s="1146"/>
      <c r="O8" s="1145" t="s">
        <v>9</v>
      </c>
      <c r="P8" s="1146"/>
      <c r="Q8" s="1145" t="s">
        <v>7</v>
      </c>
      <c r="R8" s="1146"/>
      <c r="S8" s="1145" t="s">
        <v>406</v>
      </c>
      <c r="T8" s="1146"/>
      <c r="U8" s="1145" t="s">
        <v>412</v>
      </c>
      <c r="V8" s="1146"/>
      <c r="W8" s="1145" t="s">
        <v>8</v>
      </c>
      <c r="X8" s="1146"/>
      <c r="Y8" s="1145" t="s">
        <v>407</v>
      </c>
      <c r="Z8" s="1146"/>
      <c r="AA8" s="1145" t="s">
        <v>9</v>
      </c>
      <c r="AB8" s="1146"/>
      <c r="AC8" s="1145" t="s">
        <v>7</v>
      </c>
      <c r="AD8" s="1146"/>
      <c r="AE8" s="1145" t="s">
        <v>406</v>
      </c>
      <c r="AF8" s="1146"/>
      <c r="AG8" s="1145" t="s">
        <v>412</v>
      </c>
      <c r="AH8" s="1146"/>
      <c r="AI8" s="1156"/>
      <c r="AJ8" s="1157"/>
      <c r="AK8" s="1156"/>
      <c r="AL8" s="1157"/>
      <c r="AM8" s="1156"/>
      <c r="AN8" s="1157"/>
      <c r="AO8" s="1156"/>
      <c r="AP8" s="1157"/>
      <c r="AQ8" s="1158" t="s">
        <v>969</v>
      </c>
      <c r="AR8" s="227"/>
      <c r="AS8" s="1154"/>
      <c r="AT8" s="1154"/>
      <c r="AU8" s="1154"/>
      <c r="AV8" s="1154"/>
      <c r="AW8" s="1154"/>
      <c r="AX8" s="1154"/>
      <c r="AY8" s="1154"/>
      <c r="AZ8" s="1154"/>
      <c r="BA8" s="1154"/>
      <c r="BB8" s="1154"/>
      <c r="BC8" s="1154"/>
      <c r="BD8" s="1154"/>
      <c r="BE8" s="1154"/>
      <c r="BF8" s="1154"/>
      <c r="BG8" s="1154"/>
      <c r="BH8" s="1154"/>
    </row>
    <row r="9" spans="1:87" s="1" customFormat="1" ht="69.599999999999994" customHeight="1" thickBot="1" x14ac:dyDescent="0.25">
      <c r="A9" s="1139"/>
      <c r="B9" s="1142"/>
      <c r="C9" s="1143">
        <v>45085</v>
      </c>
      <c r="D9" s="1144"/>
      <c r="E9" s="1143">
        <v>45087</v>
      </c>
      <c r="F9" s="1144"/>
      <c r="G9" s="1143">
        <v>45088</v>
      </c>
      <c r="H9" s="1144"/>
      <c r="I9" s="1143">
        <v>45089</v>
      </c>
      <c r="J9" s="1144"/>
      <c r="K9" s="1143">
        <v>45090</v>
      </c>
      <c r="L9" s="1144"/>
      <c r="M9" s="1143">
        <v>45091</v>
      </c>
      <c r="N9" s="1144"/>
      <c r="O9" s="1143">
        <v>45092</v>
      </c>
      <c r="P9" s="1144"/>
      <c r="Q9" s="1143">
        <v>45094</v>
      </c>
      <c r="R9" s="1144"/>
      <c r="S9" s="1143">
        <v>45095</v>
      </c>
      <c r="T9" s="1144"/>
      <c r="U9" s="1143">
        <v>45096</v>
      </c>
      <c r="V9" s="1144"/>
      <c r="W9" s="1143">
        <v>45097</v>
      </c>
      <c r="X9" s="1144"/>
      <c r="Y9" s="1143">
        <v>45098</v>
      </c>
      <c r="Z9" s="1144"/>
      <c r="AA9" s="1143">
        <v>45099</v>
      </c>
      <c r="AB9" s="1144"/>
      <c r="AC9" s="1143">
        <v>45101</v>
      </c>
      <c r="AD9" s="1144"/>
      <c r="AE9" s="1143">
        <v>45102</v>
      </c>
      <c r="AF9" s="1144"/>
      <c r="AG9" s="1143">
        <v>45103</v>
      </c>
      <c r="AH9" s="1144"/>
      <c r="AI9" s="1143"/>
      <c r="AJ9" s="1144"/>
      <c r="AK9" s="1143"/>
      <c r="AL9" s="1144"/>
      <c r="AM9" s="1143"/>
      <c r="AN9" s="1144"/>
      <c r="AO9" s="1143"/>
      <c r="AP9" s="1144"/>
      <c r="AQ9" s="1159"/>
      <c r="AR9" s="228"/>
      <c r="AS9" s="1161"/>
      <c r="AT9" s="1162"/>
      <c r="AU9" s="1161"/>
      <c r="AV9" s="1162"/>
      <c r="AW9" s="1161"/>
      <c r="AX9" s="1162"/>
      <c r="AY9" s="1161"/>
      <c r="AZ9" s="1162"/>
      <c r="BA9" s="1161"/>
      <c r="BB9" s="1162"/>
      <c r="BC9" s="1161"/>
      <c r="BD9" s="1162"/>
      <c r="BE9" s="1161"/>
      <c r="BF9" s="1162"/>
      <c r="BG9" s="1161"/>
      <c r="BH9" s="1162"/>
    </row>
    <row r="10" spans="1:87" s="1" customFormat="1" ht="132.6" customHeight="1" thickBot="1" x14ac:dyDescent="0.25">
      <c r="A10" s="1140"/>
      <c r="B10" s="448" t="s">
        <v>145</v>
      </c>
      <c r="C10" s="850" t="s">
        <v>146</v>
      </c>
      <c r="D10" s="850" t="s">
        <v>147</v>
      </c>
      <c r="E10" s="850" t="s">
        <v>146</v>
      </c>
      <c r="F10" s="850" t="s">
        <v>147</v>
      </c>
      <c r="G10" s="850" t="s">
        <v>146</v>
      </c>
      <c r="H10" s="850" t="s">
        <v>147</v>
      </c>
      <c r="I10" s="850" t="s">
        <v>146</v>
      </c>
      <c r="J10" s="850" t="s">
        <v>147</v>
      </c>
      <c r="K10" s="850" t="s">
        <v>146</v>
      </c>
      <c r="L10" s="850" t="s">
        <v>147</v>
      </c>
      <c r="M10" s="850" t="s">
        <v>146</v>
      </c>
      <c r="N10" s="850" t="s">
        <v>147</v>
      </c>
      <c r="O10" s="850" t="s">
        <v>146</v>
      </c>
      <c r="P10" s="850" t="s">
        <v>147</v>
      </c>
      <c r="Q10" s="850" t="s">
        <v>146</v>
      </c>
      <c r="R10" s="850" t="s">
        <v>147</v>
      </c>
      <c r="S10" s="850" t="s">
        <v>146</v>
      </c>
      <c r="T10" s="850" t="s">
        <v>147</v>
      </c>
      <c r="U10" s="850" t="s">
        <v>146</v>
      </c>
      <c r="V10" s="850" t="s">
        <v>147</v>
      </c>
      <c r="W10" s="850" t="s">
        <v>146</v>
      </c>
      <c r="X10" s="850" t="s">
        <v>147</v>
      </c>
      <c r="Y10" s="850" t="s">
        <v>146</v>
      </c>
      <c r="Z10" s="850" t="s">
        <v>147</v>
      </c>
      <c r="AA10" s="850" t="s">
        <v>146</v>
      </c>
      <c r="AB10" s="850" t="s">
        <v>147</v>
      </c>
      <c r="AC10" s="850" t="s">
        <v>146</v>
      </c>
      <c r="AD10" s="850" t="s">
        <v>147</v>
      </c>
      <c r="AE10" s="850" t="s">
        <v>146</v>
      </c>
      <c r="AF10" s="850" t="s">
        <v>147</v>
      </c>
      <c r="AG10" s="850" t="s">
        <v>146</v>
      </c>
      <c r="AH10" s="850" t="s">
        <v>147</v>
      </c>
      <c r="AI10" s="850" t="s">
        <v>146</v>
      </c>
      <c r="AJ10" s="850" t="s">
        <v>147</v>
      </c>
      <c r="AK10" s="850" t="s">
        <v>146</v>
      </c>
      <c r="AL10" s="850" t="s">
        <v>147</v>
      </c>
      <c r="AM10" s="850" t="s">
        <v>146</v>
      </c>
      <c r="AN10" s="850" t="s">
        <v>147</v>
      </c>
      <c r="AO10" s="850" t="s">
        <v>146</v>
      </c>
      <c r="AP10" s="850" t="s">
        <v>147</v>
      </c>
      <c r="AQ10" s="1160"/>
      <c r="AR10" s="367" t="s">
        <v>147</v>
      </c>
      <c r="AS10" s="200" t="s">
        <v>146</v>
      </c>
      <c r="AT10" s="200" t="s">
        <v>147</v>
      </c>
      <c r="AU10" s="200" t="s">
        <v>146</v>
      </c>
      <c r="AV10" s="200" t="s">
        <v>147</v>
      </c>
      <c r="AW10" s="200" t="s">
        <v>146</v>
      </c>
      <c r="AX10" s="200" t="s">
        <v>147</v>
      </c>
      <c r="AY10" s="200" t="s">
        <v>146</v>
      </c>
      <c r="AZ10" s="200" t="s">
        <v>147</v>
      </c>
      <c r="BA10" s="200" t="s">
        <v>146</v>
      </c>
      <c r="BB10" s="200" t="s">
        <v>147</v>
      </c>
      <c r="BC10" s="200" t="s">
        <v>146</v>
      </c>
      <c r="BD10" s="200" t="s">
        <v>147</v>
      </c>
      <c r="BE10" s="200" t="s">
        <v>146</v>
      </c>
      <c r="BF10" s="200" t="s">
        <v>147</v>
      </c>
      <c r="BG10" s="200" t="s">
        <v>146</v>
      </c>
      <c r="BH10" s="200" t="s">
        <v>147</v>
      </c>
    </row>
    <row r="11" spans="1:87" s="201" customFormat="1" ht="109.15" customHeight="1" thickTop="1" thickBot="1" x14ac:dyDescent="0.25">
      <c r="A11" s="770">
        <v>1</v>
      </c>
      <c r="B11" s="771" t="str">
        <f>inf!B2</f>
        <v>احلام عبد السلام عبد الموجود النتشة</v>
      </c>
      <c r="C11" s="845">
        <v>0.3125</v>
      </c>
      <c r="D11" s="845">
        <v>0.625</v>
      </c>
      <c r="E11" s="845">
        <v>0.3125</v>
      </c>
      <c r="F11" s="845">
        <v>0.625</v>
      </c>
      <c r="G11" s="845">
        <v>0.3125</v>
      </c>
      <c r="H11" s="845">
        <v>0.625</v>
      </c>
      <c r="I11" s="845">
        <v>0.3125</v>
      </c>
      <c r="J11" s="845">
        <v>0.625</v>
      </c>
      <c r="K11" s="845">
        <v>0.3125</v>
      </c>
      <c r="L11" s="845">
        <v>0.625</v>
      </c>
      <c r="M11" s="845">
        <v>0.3125</v>
      </c>
      <c r="N11" s="845">
        <v>0.625</v>
      </c>
      <c r="O11" s="878"/>
      <c r="P11" s="878"/>
      <c r="Q11" s="845">
        <v>0.3125</v>
      </c>
      <c r="R11" s="845">
        <v>0.625</v>
      </c>
      <c r="S11" s="845">
        <v>0.3125</v>
      </c>
      <c r="T11" s="845">
        <v>0.625</v>
      </c>
      <c r="U11" s="845">
        <v>0.3125</v>
      </c>
      <c r="V11" s="845">
        <v>0.625</v>
      </c>
      <c r="W11" s="845">
        <v>0.3125</v>
      </c>
      <c r="X11" s="845">
        <v>0.625</v>
      </c>
      <c r="Y11" s="845">
        <v>0.3125</v>
      </c>
      <c r="Z11" s="845">
        <v>0.625</v>
      </c>
      <c r="AA11" s="845">
        <v>0.3125</v>
      </c>
      <c r="AB11" s="845">
        <v>0.625</v>
      </c>
      <c r="AC11" s="845">
        <v>0.3125</v>
      </c>
      <c r="AD11" s="845">
        <v>0.625</v>
      </c>
      <c r="AE11" s="845">
        <v>0.3125</v>
      </c>
      <c r="AF11" s="845">
        <v>0.625</v>
      </c>
      <c r="AG11" s="845">
        <v>0.3125</v>
      </c>
      <c r="AH11" s="845">
        <v>0.625</v>
      </c>
      <c r="AI11" s="846"/>
      <c r="AJ11" s="846"/>
      <c r="AK11" s="846"/>
      <c r="AL11" s="846"/>
      <c r="AM11" s="846"/>
      <c r="AN11" s="846"/>
      <c r="AO11" s="846"/>
      <c r="AP11" s="846"/>
      <c r="AQ11" s="777">
        <f>'num1'!Y11</f>
        <v>112.5</v>
      </c>
      <c r="AR11" s="368"/>
      <c r="AS11" s="174"/>
      <c r="AT11" s="174"/>
      <c r="AU11" s="269"/>
      <c r="AV11" s="174"/>
      <c r="AW11" s="174"/>
      <c r="AX11" s="174"/>
      <c r="AY11" s="174"/>
      <c r="AZ11" s="174"/>
      <c r="BA11" s="174"/>
      <c r="BB11" s="174"/>
      <c r="BC11" s="174"/>
      <c r="BD11" s="174"/>
      <c r="BE11" s="174"/>
      <c r="BF11" s="174"/>
      <c r="BG11" s="174"/>
      <c r="BH11" s="174"/>
      <c r="BI11" s="203"/>
      <c r="BJ11" s="203"/>
      <c r="BK11" s="203"/>
      <c r="BL11" s="203"/>
      <c r="BM11" s="203"/>
      <c r="BN11" s="203"/>
      <c r="BO11" s="203"/>
      <c r="BP11" s="203"/>
      <c r="BQ11" s="203"/>
      <c r="BR11" s="203"/>
      <c r="BS11" s="203"/>
      <c r="BT11" s="203"/>
      <c r="BU11" s="203"/>
      <c r="BV11" s="203"/>
      <c r="BW11" s="203"/>
      <c r="BX11" s="203"/>
      <c r="BY11" s="203"/>
      <c r="BZ11" s="203"/>
      <c r="CA11" s="203"/>
      <c r="CB11" s="203"/>
      <c r="CC11" s="203"/>
      <c r="CD11" s="203"/>
      <c r="CE11" s="203"/>
      <c r="CF11" s="203"/>
      <c r="CG11" s="203"/>
      <c r="CH11" s="204"/>
      <c r="CI11" s="203"/>
    </row>
    <row r="12" spans="1:87" s="201" customFormat="1" ht="109.15" customHeight="1" thickTop="1" thickBot="1" x14ac:dyDescent="0.25">
      <c r="A12" s="772">
        <v>2</v>
      </c>
      <c r="B12" s="773" t="str">
        <f>inf!B3</f>
        <v>أحمد محمد أحمد الدباس</v>
      </c>
      <c r="C12" s="845">
        <v>0.3125</v>
      </c>
      <c r="D12" s="845">
        <v>0.625</v>
      </c>
      <c r="E12" s="845">
        <v>0.3125</v>
      </c>
      <c r="F12" s="845">
        <v>0.625</v>
      </c>
      <c r="G12" s="845">
        <v>0.3125</v>
      </c>
      <c r="H12" s="845">
        <v>0.625</v>
      </c>
      <c r="I12" s="845">
        <v>0.3125</v>
      </c>
      <c r="J12" s="845">
        <v>0.625</v>
      </c>
      <c r="K12" s="845">
        <v>0.3125</v>
      </c>
      <c r="L12" s="845">
        <v>0.625</v>
      </c>
      <c r="M12" s="845">
        <v>0.3125</v>
      </c>
      <c r="N12" s="845">
        <v>0.625</v>
      </c>
      <c r="O12" s="845">
        <v>0.3125</v>
      </c>
      <c r="P12" s="845">
        <v>0.625</v>
      </c>
      <c r="Q12" s="845">
        <v>0.3125</v>
      </c>
      <c r="R12" s="845">
        <v>0.625</v>
      </c>
      <c r="S12" s="845">
        <v>0.3125</v>
      </c>
      <c r="T12" s="845">
        <v>0.625</v>
      </c>
      <c r="U12" s="845">
        <v>0.3125</v>
      </c>
      <c r="V12" s="845">
        <v>0.625</v>
      </c>
      <c r="W12" s="845">
        <v>0.3125</v>
      </c>
      <c r="X12" s="845">
        <v>0.625</v>
      </c>
      <c r="Y12" s="845">
        <v>0.3125</v>
      </c>
      <c r="Z12" s="845">
        <v>0.625</v>
      </c>
      <c r="AA12" s="845">
        <v>0.3125</v>
      </c>
      <c r="AB12" s="845">
        <v>0.625</v>
      </c>
      <c r="AC12" s="845">
        <v>0.3125</v>
      </c>
      <c r="AD12" s="845">
        <v>0.625</v>
      </c>
      <c r="AE12" s="845">
        <v>0.3125</v>
      </c>
      <c r="AF12" s="845">
        <v>0.625</v>
      </c>
      <c r="AG12" s="845">
        <v>0.3125</v>
      </c>
      <c r="AH12" s="845">
        <v>0.625</v>
      </c>
      <c r="AI12" s="847"/>
      <c r="AJ12" s="847"/>
      <c r="AK12" s="847"/>
      <c r="AL12" s="847"/>
      <c r="AM12" s="847"/>
      <c r="AN12" s="847"/>
      <c r="AO12" s="847"/>
      <c r="AP12" s="847"/>
      <c r="AQ12" s="778">
        <f>'num1'!Y12</f>
        <v>120</v>
      </c>
      <c r="AR12" s="368"/>
      <c r="AS12" s="174"/>
      <c r="AT12" s="174"/>
      <c r="AU12" s="174"/>
      <c r="AV12" s="174"/>
      <c r="AW12" s="174"/>
      <c r="AX12" s="174"/>
      <c r="AY12" s="174"/>
      <c r="AZ12" s="174"/>
      <c r="BA12" s="174"/>
      <c r="BB12" s="174"/>
      <c r="BC12" s="174"/>
      <c r="BD12" s="174"/>
      <c r="BE12" s="174"/>
      <c r="BF12" s="174"/>
      <c r="BG12" s="174"/>
      <c r="BH12" s="174"/>
    </row>
    <row r="13" spans="1:87" s="201" customFormat="1" ht="109.15" customHeight="1" thickTop="1" thickBot="1" x14ac:dyDescent="0.25">
      <c r="A13" s="772">
        <v>3</v>
      </c>
      <c r="B13" s="773" t="str">
        <f>inf!B4</f>
        <v>اريج محمد زهير محمد شفيق مسك</v>
      </c>
      <c r="C13" s="845">
        <v>0.3125</v>
      </c>
      <c r="D13" s="845">
        <v>0.625</v>
      </c>
      <c r="E13" s="845">
        <v>0.3125</v>
      </c>
      <c r="F13" s="845">
        <v>0.625</v>
      </c>
      <c r="G13" s="845">
        <v>0.3125</v>
      </c>
      <c r="H13" s="845">
        <v>0.625</v>
      </c>
      <c r="I13" s="845">
        <v>0.3125</v>
      </c>
      <c r="J13" s="845">
        <v>0.625</v>
      </c>
      <c r="K13" s="845">
        <v>0.3125</v>
      </c>
      <c r="L13" s="845">
        <v>0.625</v>
      </c>
      <c r="M13" s="845">
        <v>0.3125</v>
      </c>
      <c r="N13" s="845">
        <v>0.625</v>
      </c>
      <c r="O13" s="845">
        <v>0.3125</v>
      </c>
      <c r="P13" s="845">
        <v>0.625</v>
      </c>
      <c r="Q13" s="845">
        <v>0.3125</v>
      </c>
      <c r="R13" s="845">
        <v>0.625</v>
      </c>
      <c r="S13" s="845">
        <v>0.3125</v>
      </c>
      <c r="T13" s="845">
        <v>0.625</v>
      </c>
      <c r="U13" s="878"/>
      <c r="V13" s="878"/>
      <c r="W13" s="878"/>
      <c r="X13" s="878"/>
      <c r="Y13" s="845">
        <v>0.3125</v>
      </c>
      <c r="Z13" s="845">
        <v>0.625</v>
      </c>
      <c r="AA13" s="845">
        <v>0.3125</v>
      </c>
      <c r="AB13" s="845">
        <v>0.625</v>
      </c>
      <c r="AC13" s="845">
        <v>0.3125</v>
      </c>
      <c r="AD13" s="845">
        <v>0.625</v>
      </c>
      <c r="AE13" s="845">
        <v>0.3125</v>
      </c>
      <c r="AF13" s="845">
        <v>0.625</v>
      </c>
      <c r="AG13" s="878"/>
      <c r="AH13" s="878"/>
      <c r="AI13" s="847"/>
      <c r="AJ13" s="847"/>
      <c r="AK13" s="847"/>
      <c r="AL13" s="847"/>
      <c r="AM13" s="847"/>
      <c r="AN13" s="847"/>
      <c r="AO13" s="847"/>
      <c r="AP13" s="847"/>
      <c r="AQ13" s="778">
        <f>'num1'!Y13</f>
        <v>97.5</v>
      </c>
      <c r="AR13" s="368"/>
      <c r="AS13" s="174"/>
      <c r="AT13" s="174"/>
      <c r="AU13" s="174"/>
      <c r="AV13" s="174"/>
      <c r="AW13" s="174"/>
      <c r="AX13" s="174"/>
      <c r="AY13" s="174"/>
      <c r="AZ13" s="174"/>
      <c r="BA13" s="174"/>
      <c r="BB13" s="174"/>
      <c r="BC13" s="174"/>
      <c r="BD13" s="174"/>
      <c r="BE13" s="174"/>
      <c r="BF13" s="174"/>
      <c r="BG13" s="174"/>
      <c r="BH13" s="174"/>
    </row>
    <row r="14" spans="1:87" s="201" customFormat="1" ht="109.15" customHeight="1" thickTop="1" thickBot="1" x14ac:dyDescent="0.25">
      <c r="A14" s="772">
        <v>4</v>
      </c>
      <c r="B14" s="773" t="str">
        <f>inf!B5</f>
        <v>اسماء سعدي سليمان ادعيس</v>
      </c>
      <c r="C14" s="845">
        <v>0.3125</v>
      </c>
      <c r="D14" s="845">
        <v>0.625</v>
      </c>
      <c r="E14" s="845">
        <v>0.3125</v>
      </c>
      <c r="F14" s="845">
        <v>0.625</v>
      </c>
      <c r="G14" s="845">
        <v>0.3125</v>
      </c>
      <c r="H14" s="845">
        <v>0.625</v>
      </c>
      <c r="I14" s="845">
        <v>0.3125</v>
      </c>
      <c r="J14" s="845">
        <v>0.625</v>
      </c>
      <c r="K14" s="845">
        <v>0.3125</v>
      </c>
      <c r="L14" s="845">
        <v>0.625</v>
      </c>
      <c r="M14" s="845">
        <v>0.3125</v>
      </c>
      <c r="N14" s="845">
        <v>0.625</v>
      </c>
      <c r="O14" s="845">
        <v>0.3125</v>
      </c>
      <c r="P14" s="845">
        <v>0.625</v>
      </c>
      <c r="Q14" s="845">
        <v>0.3125</v>
      </c>
      <c r="R14" s="845">
        <v>0.625</v>
      </c>
      <c r="S14" s="845">
        <v>0.3125</v>
      </c>
      <c r="T14" s="845">
        <v>0.625</v>
      </c>
      <c r="U14" s="845">
        <v>0.3125</v>
      </c>
      <c r="V14" s="845">
        <v>0.625</v>
      </c>
      <c r="W14" s="845">
        <v>0.3125</v>
      </c>
      <c r="X14" s="845">
        <v>0.625</v>
      </c>
      <c r="Y14" s="845">
        <v>0.3125</v>
      </c>
      <c r="Z14" s="845">
        <v>0.625</v>
      </c>
      <c r="AA14" s="845">
        <v>0.3125</v>
      </c>
      <c r="AB14" s="845">
        <v>0.625</v>
      </c>
      <c r="AC14" s="845">
        <v>0.3125</v>
      </c>
      <c r="AD14" s="845">
        <v>0.58333333333333337</v>
      </c>
      <c r="AE14" s="845">
        <v>0.3125</v>
      </c>
      <c r="AF14" s="845">
        <v>0.625</v>
      </c>
      <c r="AG14" s="878"/>
      <c r="AH14" s="878"/>
      <c r="AI14" s="847"/>
      <c r="AJ14" s="847"/>
      <c r="AK14" s="847"/>
      <c r="AL14" s="847"/>
      <c r="AM14" s="847"/>
      <c r="AN14" s="847"/>
      <c r="AO14" s="847"/>
      <c r="AP14" s="847"/>
      <c r="AQ14" s="778">
        <f>'num1'!Y14</f>
        <v>111.5</v>
      </c>
      <c r="AR14" s="368"/>
      <c r="AS14" s="174"/>
      <c r="AT14" s="174"/>
      <c r="AU14" s="174"/>
      <c r="AV14" s="174"/>
      <c r="AW14" s="174"/>
      <c r="AX14" s="174"/>
      <c r="AY14" s="174"/>
      <c r="AZ14" s="174"/>
      <c r="BA14" s="174"/>
      <c r="BB14" s="174"/>
      <c r="BC14" s="174"/>
      <c r="BD14" s="174"/>
      <c r="BE14" s="174"/>
      <c r="BF14" s="174"/>
      <c r="BG14" s="174"/>
      <c r="BH14" s="174"/>
    </row>
    <row r="15" spans="1:87" s="201" customFormat="1" ht="109.15" customHeight="1" thickTop="1" thickBot="1" x14ac:dyDescent="0.25">
      <c r="A15" s="772">
        <v>5</v>
      </c>
      <c r="B15" s="773" t="str">
        <f>inf!B6</f>
        <v>اماني " محمد عطيه " محمد زعتري</v>
      </c>
      <c r="C15" s="845">
        <v>0.3125</v>
      </c>
      <c r="D15" s="845">
        <v>0.625</v>
      </c>
      <c r="E15" s="845">
        <v>0.3125</v>
      </c>
      <c r="F15" s="845">
        <v>0.625</v>
      </c>
      <c r="G15" s="845">
        <v>0.3125</v>
      </c>
      <c r="H15" s="845">
        <v>0.625</v>
      </c>
      <c r="I15" s="845">
        <v>0.3125</v>
      </c>
      <c r="J15" s="845">
        <v>0.625</v>
      </c>
      <c r="K15" s="845">
        <v>0.3125</v>
      </c>
      <c r="L15" s="845">
        <v>0.625</v>
      </c>
      <c r="M15" s="845">
        <v>0.3125</v>
      </c>
      <c r="N15" s="845">
        <v>0.625</v>
      </c>
      <c r="O15" s="845">
        <v>0.3125</v>
      </c>
      <c r="P15" s="845">
        <v>0.625</v>
      </c>
      <c r="Q15" s="845">
        <v>0.3125</v>
      </c>
      <c r="R15" s="845">
        <v>0.625</v>
      </c>
      <c r="S15" s="845">
        <v>0.3125</v>
      </c>
      <c r="T15" s="845">
        <v>0.625</v>
      </c>
      <c r="U15" s="845">
        <v>0.3125</v>
      </c>
      <c r="V15" s="845">
        <v>0.625</v>
      </c>
      <c r="W15" s="845">
        <v>0.3125</v>
      </c>
      <c r="X15" s="845">
        <v>0.625</v>
      </c>
      <c r="Y15" s="845">
        <v>0.3125</v>
      </c>
      <c r="Z15" s="845">
        <v>0.625</v>
      </c>
      <c r="AA15" s="845">
        <v>0.3125</v>
      </c>
      <c r="AB15" s="845">
        <v>0.625</v>
      </c>
      <c r="AC15" s="845">
        <v>0.3125</v>
      </c>
      <c r="AD15" s="845">
        <v>0.625</v>
      </c>
      <c r="AE15" s="845">
        <v>0.3125</v>
      </c>
      <c r="AF15" s="845">
        <v>0.625</v>
      </c>
      <c r="AG15" s="845">
        <v>0.3125</v>
      </c>
      <c r="AH15" s="845">
        <v>0.625</v>
      </c>
      <c r="AI15" s="847"/>
      <c r="AJ15" s="847"/>
      <c r="AK15" s="847"/>
      <c r="AL15" s="847"/>
      <c r="AM15" s="847"/>
      <c r="AN15" s="847"/>
      <c r="AO15" s="847"/>
      <c r="AP15" s="847"/>
      <c r="AQ15" s="778">
        <f>'num1'!Y15</f>
        <v>120</v>
      </c>
      <c r="AR15" s="368"/>
      <c r="AS15" s="174"/>
      <c r="AT15" s="174"/>
      <c r="AU15" s="174"/>
      <c r="AV15" s="174"/>
      <c r="AW15" s="174"/>
      <c r="AX15" s="174"/>
      <c r="AY15" s="174"/>
      <c r="AZ15" s="174"/>
      <c r="BA15" s="174"/>
      <c r="BB15" s="174"/>
      <c r="BC15" s="174"/>
      <c r="BD15" s="174"/>
      <c r="BE15" s="174"/>
      <c r="BF15" s="174"/>
      <c r="BG15" s="174"/>
      <c r="BH15" s="174"/>
    </row>
    <row r="16" spans="1:87" s="201" customFormat="1" ht="109.15" customHeight="1" thickTop="1" thickBot="1" x14ac:dyDescent="0.25">
      <c r="A16" s="772">
        <v>6</v>
      </c>
      <c r="B16" s="773" t="str">
        <f>inf!B7</f>
        <v>اماني يسري يونس ناصر الدين</v>
      </c>
      <c r="C16" s="845">
        <v>0.3125</v>
      </c>
      <c r="D16" s="845">
        <v>0.625</v>
      </c>
      <c r="E16" s="845">
        <v>0.3125</v>
      </c>
      <c r="F16" s="845">
        <v>0.625</v>
      </c>
      <c r="G16" s="878"/>
      <c r="H16" s="878"/>
      <c r="I16" s="845">
        <v>0.3125</v>
      </c>
      <c r="J16" s="845">
        <v>0.625</v>
      </c>
      <c r="K16" s="845">
        <v>0.3125</v>
      </c>
      <c r="L16" s="845">
        <v>0.625</v>
      </c>
      <c r="M16" s="845">
        <v>0.3125</v>
      </c>
      <c r="N16" s="845">
        <v>0.625</v>
      </c>
      <c r="O16" s="845">
        <v>0.3125</v>
      </c>
      <c r="P16" s="845">
        <v>0.625</v>
      </c>
      <c r="Q16" s="845">
        <v>0.3125</v>
      </c>
      <c r="R16" s="845">
        <v>0.625</v>
      </c>
      <c r="S16" s="878"/>
      <c r="T16" s="878"/>
      <c r="U16" s="845">
        <v>0.3125</v>
      </c>
      <c r="V16" s="845">
        <v>0.625</v>
      </c>
      <c r="W16" s="845">
        <v>0.3125</v>
      </c>
      <c r="X16" s="845">
        <v>0.625</v>
      </c>
      <c r="Y16" s="845">
        <v>0.3125</v>
      </c>
      <c r="Z16" s="845">
        <v>0.625</v>
      </c>
      <c r="AA16" s="845">
        <v>0.3125</v>
      </c>
      <c r="AB16" s="845">
        <v>0.625</v>
      </c>
      <c r="AC16" s="845">
        <v>0.3125</v>
      </c>
      <c r="AD16" s="845">
        <v>0.625</v>
      </c>
      <c r="AE16" s="845">
        <v>0.3125</v>
      </c>
      <c r="AF16" s="845">
        <v>0.625</v>
      </c>
      <c r="AG16" s="845">
        <v>0.3125</v>
      </c>
      <c r="AH16" s="845">
        <v>0.625</v>
      </c>
      <c r="AI16" s="847"/>
      <c r="AJ16" s="847"/>
      <c r="AK16" s="847"/>
      <c r="AL16" s="847"/>
      <c r="AM16" s="847"/>
      <c r="AN16" s="847"/>
      <c r="AO16" s="847"/>
      <c r="AP16" s="847"/>
      <c r="AQ16" s="778">
        <f>'num1'!Y16</f>
        <v>105</v>
      </c>
      <c r="AR16" s="368"/>
      <c r="AS16" s="174"/>
      <c r="AT16" s="174"/>
      <c r="AU16" s="174"/>
      <c r="AV16" s="174"/>
      <c r="AW16" s="174"/>
      <c r="AX16" s="174"/>
      <c r="AY16" s="174"/>
      <c r="AZ16" s="174"/>
      <c r="BA16" s="174"/>
      <c r="BB16" s="174"/>
      <c r="BC16" s="174"/>
      <c r="BD16" s="174"/>
      <c r="BE16" s="174"/>
      <c r="BF16" s="174"/>
      <c r="BG16" s="174"/>
      <c r="BH16" s="174"/>
    </row>
    <row r="17" spans="1:60" s="201" customFormat="1" ht="109.15" customHeight="1" thickTop="1" thickBot="1" x14ac:dyDescent="0.25">
      <c r="A17" s="772">
        <v>7</v>
      </c>
      <c r="B17" s="773" t="str">
        <f>inf!B8</f>
        <v>امل اسماعيل ربيع الشرباتي</v>
      </c>
      <c r="C17" s="845">
        <v>0.3125</v>
      </c>
      <c r="D17" s="845">
        <v>0.625</v>
      </c>
      <c r="E17" s="845">
        <v>0.3125</v>
      </c>
      <c r="F17" s="845">
        <v>0.625</v>
      </c>
      <c r="G17" s="845">
        <v>0.3125</v>
      </c>
      <c r="H17" s="845">
        <v>0.625</v>
      </c>
      <c r="I17" s="845">
        <v>0.3125</v>
      </c>
      <c r="J17" s="845">
        <v>0.625</v>
      </c>
      <c r="K17" s="845">
        <v>0.3125</v>
      </c>
      <c r="L17" s="845">
        <v>0.625</v>
      </c>
      <c r="M17" s="878"/>
      <c r="N17" s="878"/>
      <c r="O17" s="845">
        <v>0.3125</v>
      </c>
      <c r="P17" s="845">
        <v>0.625</v>
      </c>
      <c r="Q17" s="845">
        <v>0.3125</v>
      </c>
      <c r="R17" s="845">
        <v>0.625</v>
      </c>
      <c r="S17" s="845">
        <v>0.3125</v>
      </c>
      <c r="T17" s="845">
        <v>0.625</v>
      </c>
      <c r="U17" s="845">
        <v>0.3125</v>
      </c>
      <c r="V17" s="845">
        <v>0.625</v>
      </c>
      <c r="W17" s="845">
        <v>0.3125</v>
      </c>
      <c r="X17" s="845">
        <v>0.625</v>
      </c>
      <c r="Y17" s="845">
        <v>0.3125</v>
      </c>
      <c r="Z17" s="845">
        <v>0.625</v>
      </c>
      <c r="AA17" s="845">
        <v>0.3125</v>
      </c>
      <c r="AB17" s="845">
        <v>0.625</v>
      </c>
      <c r="AC17" s="845">
        <v>0.3125</v>
      </c>
      <c r="AD17" s="845">
        <v>0.54166666666666663</v>
      </c>
      <c r="AE17" s="845">
        <v>0.3125</v>
      </c>
      <c r="AF17" s="845">
        <v>0.625</v>
      </c>
      <c r="AG17" s="878"/>
      <c r="AH17" s="878"/>
      <c r="AI17" s="847"/>
      <c r="AJ17" s="847"/>
      <c r="AK17" s="847"/>
      <c r="AL17" s="847"/>
      <c r="AM17" s="847"/>
      <c r="AN17" s="847"/>
      <c r="AO17" s="847"/>
      <c r="AP17" s="847"/>
      <c r="AQ17" s="778">
        <f>'num1'!Y17</f>
        <v>103</v>
      </c>
      <c r="AR17" s="368"/>
      <c r="AS17" s="174"/>
      <c r="AT17" s="174"/>
      <c r="AU17" s="174"/>
      <c r="AV17" s="174"/>
      <c r="AW17" s="174"/>
      <c r="AX17" s="174"/>
      <c r="AY17" s="174"/>
      <c r="AZ17" s="174"/>
      <c r="BA17" s="174"/>
      <c r="BB17" s="174"/>
      <c r="BC17" s="174"/>
      <c r="BD17" s="174"/>
      <c r="BE17" s="174"/>
      <c r="BF17" s="174"/>
      <c r="BG17" s="174"/>
      <c r="BH17" s="174"/>
    </row>
    <row r="18" spans="1:60" s="233" customFormat="1" ht="109.15" customHeight="1" thickTop="1" thickBot="1" x14ac:dyDescent="0.25">
      <c r="A18" s="772">
        <v>8</v>
      </c>
      <c r="B18" s="773" t="str">
        <f>inf!B9</f>
        <v>انتصار عبد الحليم رشيد الحوشيه</v>
      </c>
      <c r="C18" s="845">
        <v>0.3125</v>
      </c>
      <c r="D18" s="845">
        <v>0.625</v>
      </c>
      <c r="E18" s="845">
        <v>0.3125</v>
      </c>
      <c r="F18" s="845">
        <v>0.625</v>
      </c>
      <c r="G18" s="845">
        <v>0.3125</v>
      </c>
      <c r="H18" s="845">
        <v>0.625</v>
      </c>
      <c r="I18" s="845">
        <v>0.3125</v>
      </c>
      <c r="J18" s="845">
        <v>0.625</v>
      </c>
      <c r="K18" s="845">
        <v>0.3125</v>
      </c>
      <c r="L18" s="845">
        <v>0.625</v>
      </c>
      <c r="M18" s="845">
        <v>0.3125</v>
      </c>
      <c r="N18" s="845">
        <v>0.625</v>
      </c>
      <c r="O18" s="845">
        <v>0.3125</v>
      </c>
      <c r="P18" s="845">
        <v>0.625</v>
      </c>
      <c r="Q18" s="845">
        <v>0.3125</v>
      </c>
      <c r="R18" s="845">
        <v>0.625</v>
      </c>
      <c r="S18" s="845">
        <v>0.3125</v>
      </c>
      <c r="T18" s="845">
        <v>0.625</v>
      </c>
      <c r="U18" s="845">
        <v>0.3125</v>
      </c>
      <c r="V18" s="845">
        <v>0.625</v>
      </c>
      <c r="W18" s="845">
        <v>0.3125</v>
      </c>
      <c r="X18" s="845">
        <v>0.625</v>
      </c>
      <c r="Y18" s="845">
        <v>0.3125</v>
      </c>
      <c r="Z18" s="845">
        <v>0.625</v>
      </c>
      <c r="AA18" s="845">
        <v>0.3125</v>
      </c>
      <c r="AB18" s="845">
        <v>0.625</v>
      </c>
      <c r="AC18" s="845">
        <v>0.3125</v>
      </c>
      <c r="AD18" s="845">
        <v>0.625</v>
      </c>
      <c r="AE18" s="845">
        <v>0.3125</v>
      </c>
      <c r="AF18" s="845">
        <v>0.625</v>
      </c>
      <c r="AG18" s="845">
        <v>0.3125</v>
      </c>
      <c r="AH18" s="845">
        <v>0.625</v>
      </c>
      <c r="AI18" s="847"/>
      <c r="AJ18" s="847"/>
      <c r="AK18" s="847"/>
      <c r="AL18" s="847"/>
      <c r="AM18" s="847"/>
      <c r="AN18" s="847"/>
      <c r="AO18" s="847"/>
      <c r="AP18" s="847"/>
      <c r="AQ18" s="778">
        <f>'num1'!Y18</f>
        <v>120</v>
      </c>
      <c r="AR18" s="369"/>
      <c r="AS18" s="234"/>
      <c r="AT18" s="234"/>
      <c r="AU18" s="234"/>
      <c r="AV18" s="234"/>
      <c r="AW18" s="234"/>
      <c r="AX18" s="234"/>
      <c r="AY18" s="234"/>
      <c r="AZ18" s="234"/>
      <c r="BA18" s="234"/>
      <c r="BB18" s="234"/>
      <c r="BC18" s="234"/>
      <c r="BD18" s="234"/>
      <c r="BE18" s="234"/>
      <c r="BF18" s="234"/>
      <c r="BG18" s="234"/>
      <c r="BH18" s="234"/>
    </row>
    <row r="19" spans="1:60" s="201" customFormat="1" ht="109.15" customHeight="1" thickTop="1" thickBot="1" x14ac:dyDescent="0.25">
      <c r="A19" s="772">
        <v>9</v>
      </c>
      <c r="B19" s="773" t="str">
        <f>inf!B10</f>
        <v>ايمان ماهر صبحي أبو شرخ</v>
      </c>
      <c r="C19" s="845">
        <v>0.3125</v>
      </c>
      <c r="D19" s="845">
        <v>0.625</v>
      </c>
      <c r="E19" s="845">
        <v>0.3125</v>
      </c>
      <c r="F19" s="845">
        <v>0.625</v>
      </c>
      <c r="G19" s="845">
        <v>0.3125</v>
      </c>
      <c r="H19" s="845">
        <v>0.625</v>
      </c>
      <c r="I19" s="845">
        <v>0.3125</v>
      </c>
      <c r="J19" s="845">
        <v>0.625</v>
      </c>
      <c r="K19" s="845">
        <v>0.3125</v>
      </c>
      <c r="L19" s="845">
        <v>0.625</v>
      </c>
      <c r="M19" s="845">
        <v>0.3125</v>
      </c>
      <c r="N19" s="845">
        <v>0.625</v>
      </c>
      <c r="O19" s="845">
        <v>0.3125</v>
      </c>
      <c r="P19" s="845">
        <v>0.625</v>
      </c>
      <c r="Q19" s="845">
        <v>0.3125</v>
      </c>
      <c r="R19" s="845">
        <v>0.625</v>
      </c>
      <c r="S19" s="845">
        <v>0.3125</v>
      </c>
      <c r="T19" s="845">
        <v>0.625</v>
      </c>
      <c r="U19" s="845">
        <v>0.3125</v>
      </c>
      <c r="V19" s="845">
        <v>0.625</v>
      </c>
      <c r="W19" s="845">
        <v>0.3125</v>
      </c>
      <c r="X19" s="845">
        <v>0.625</v>
      </c>
      <c r="Y19" s="845">
        <v>0.3125</v>
      </c>
      <c r="Z19" s="845">
        <v>0.625</v>
      </c>
      <c r="AA19" s="845">
        <v>0.3125</v>
      </c>
      <c r="AB19" s="845">
        <v>0.625</v>
      </c>
      <c r="AC19" s="845">
        <v>0.3125</v>
      </c>
      <c r="AD19" s="845">
        <v>0.625</v>
      </c>
      <c r="AE19" s="845">
        <v>0.3125</v>
      </c>
      <c r="AF19" s="845">
        <v>0.625</v>
      </c>
      <c r="AG19" s="845">
        <v>0.3125</v>
      </c>
      <c r="AH19" s="845">
        <v>0.625</v>
      </c>
      <c r="AI19" s="847"/>
      <c r="AJ19" s="847"/>
      <c r="AK19" s="847"/>
      <c r="AL19" s="847"/>
      <c r="AM19" s="847"/>
      <c r="AN19" s="847"/>
      <c r="AO19" s="847"/>
      <c r="AP19" s="847"/>
      <c r="AQ19" s="778">
        <f>'num1'!Y19</f>
        <v>120</v>
      </c>
      <c r="AR19" s="368"/>
      <c r="AS19" s="174"/>
      <c r="AT19" s="174"/>
      <c r="AU19" s="174"/>
      <c r="AV19" s="174"/>
      <c r="AW19" s="174"/>
      <c r="AX19" s="174"/>
      <c r="AY19" s="174"/>
      <c r="AZ19" s="174"/>
      <c r="BA19" s="174"/>
      <c r="BB19" s="174"/>
      <c r="BC19" s="174"/>
      <c r="BD19" s="174"/>
      <c r="BE19" s="174"/>
      <c r="BF19" s="174"/>
      <c r="BG19" s="174"/>
      <c r="BH19" s="174"/>
    </row>
    <row r="20" spans="1:60" s="201" customFormat="1" ht="109.15" customHeight="1" thickTop="1" thickBot="1" x14ac:dyDescent="0.25">
      <c r="A20" s="772">
        <v>10</v>
      </c>
      <c r="B20" s="773" t="str">
        <f>inf!B11</f>
        <v>ايمان نعيم عبد الهادي أبو غليون</v>
      </c>
      <c r="C20" s="878"/>
      <c r="D20" s="878"/>
      <c r="E20" s="845">
        <v>0.3125</v>
      </c>
      <c r="F20" s="845">
        <v>0.625</v>
      </c>
      <c r="G20" s="845">
        <v>0.3125</v>
      </c>
      <c r="H20" s="845">
        <v>0.625</v>
      </c>
      <c r="I20" s="845">
        <v>0.3125</v>
      </c>
      <c r="J20" s="845">
        <v>0.625</v>
      </c>
      <c r="K20" s="845">
        <v>0.3125</v>
      </c>
      <c r="L20" s="845">
        <v>0.625</v>
      </c>
      <c r="M20" s="845">
        <v>0.3125</v>
      </c>
      <c r="N20" s="845">
        <v>0.625</v>
      </c>
      <c r="O20" s="845">
        <v>0.3125</v>
      </c>
      <c r="P20" s="845">
        <v>0.625</v>
      </c>
      <c r="Q20" s="845">
        <v>0.3125</v>
      </c>
      <c r="R20" s="845">
        <v>0.625</v>
      </c>
      <c r="S20" s="845">
        <v>0.3125</v>
      </c>
      <c r="T20" s="845">
        <v>0.625</v>
      </c>
      <c r="U20" s="845">
        <v>0.3125</v>
      </c>
      <c r="V20" s="845">
        <v>0.625</v>
      </c>
      <c r="W20" s="845">
        <v>0.3125</v>
      </c>
      <c r="X20" s="845">
        <v>0.625</v>
      </c>
      <c r="Y20" s="845">
        <v>0.3125</v>
      </c>
      <c r="Z20" s="845">
        <v>0.625</v>
      </c>
      <c r="AA20" s="845">
        <v>0.3125</v>
      </c>
      <c r="AB20" s="845">
        <v>0.625</v>
      </c>
      <c r="AC20" s="845">
        <v>0.3125</v>
      </c>
      <c r="AD20" s="845">
        <v>0.625</v>
      </c>
      <c r="AE20" s="845">
        <v>0.3125</v>
      </c>
      <c r="AF20" s="845">
        <v>0.625</v>
      </c>
      <c r="AG20" s="878"/>
      <c r="AH20" s="878"/>
      <c r="AI20" s="847"/>
      <c r="AJ20" s="847"/>
      <c r="AK20" s="847"/>
      <c r="AL20" s="847"/>
      <c r="AM20" s="847"/>
      <c r="AN20" s="847"/>
      <c r="AO20" s="847"/>
      <c r="AP20" s="847"/>
      <c r="AQ20" s="778">
        <f>'num1'!Y20</f>
        <v>105</v>
      </c>
      <c r="AR20" s="368"/>
      <c r="AS20" s="174"/>
      <c r="AT20" s="174"/>
      <c r="AU20" s="174"/>
      <c r="AV20" s="174"/>
      <c r="AW20" s="174"/>
      <c r="AX20" s="174"/>
      <c r="AY20" s="174"/>
      <c r="AZ20" s="174"/>
      <c r="BA20" s="174"/>
      <c r="BB20" s="174"/>
      <c r="BC20" s="174"/>
      <c r="BD20" s="174"/>
      <c r="BE20" s="174"/>
      <c r="BF20" s="174"/>
      <c r="BG20" s="174"/>
      <c r="BH20" s="174"/>
    </row>
    <row r="21" spans="1:60" s="201" customFormat="1" ht="109.15" customHeight="1" thickTop="1" thickBot="1" x14ac:dyDescent="0.25">
      <c r="A21" s="772">
        <v>11</v>
      </c>
      <c r="B21" s="773" t="str">
        <f>inf!B12</f>
        <v>ايمان نعيم مرسي شيخ درة</v>
      </c>
      <c r="C21" s="845">
        <v>0.3125</v>
      </c>
      <c r="D21" s="845">
        <v>0.625</v>
      </c>
      <c r="E21" s="845">
        <v>0.3125</v>
      </c>
      <c r="F21" s="845">
        <v>0.625</v>
      </c>
      <c r="G21" s="845">
        <v>0.3125</v>
      </c>
      <c r="H21" s="845">
        <v>0.625</v>
      </c>
      <c r="I21" s="845">
        <v>0.3125</v>
      </c>
      <c r="J21" s="845">
        <v>0.625</v>
      </c>
      <c r="K21" s="845">
        <v>0.3125</v>
      </c>
      <c r="L21" s="845">
        <v>0.625</v>
      </c>
      <c r="M21" s="845">
        <v>0.3125</v>
      </c>
      <c r="N21" s="845">
        <v>0.625</v>
      </c>
      <c r="O21" s="845">
        <v>0.3125</v>
      </c>
      <c r="P21" s="845">
        <v>0.625</v>
      </c>
      <c r="Q21" s="845">
        <v>0.3125</v>
      </c>
      <c r="R21" s="845">
        <v>0.625</v>
      </c>
      <c r="S21" s="845">
        <v>0.3125</v>
      </c>
      <c r="T21" s="845">
        <v>0.625</v>
      </c>
      <c r="U21" s="845">
        <v>0.3125</v>
      </c>
      <c r="V21" s="845">
        <v>0.625</v>
      </c>
      <c r="W21" s="845">
        <v>0.3125</v>
      </c>
      <c r="X21" s="845">
        <v>0.625</v>
      </c>
      <c r="Y21" s="845">
        <v>0.3125</v>
      </c>
      <c r="Z21" s="845">
        <v>0.625</v>
      </c>
      <c r="AA21" s="845">
        <v>0.3125</v>
      </c>
      <c r="AB21" s="845">
        <v>0.625</v>
      </c>
      <c r="AC21" s="845">
        <v>0.3125</v>
      </c>
      <c r="AD21" s="845">
        <v>0.625</v>
      </c>
      <c r="AE21" s="845">
        <v>0.3125</v>
      </c>
      <c r="AF21" s="845">
        <v>0.625</v>
      </c>
      <c r="AG21" s="845">
        <v>0.3125</v>
      </c>
      <c r="AH21" s="845">
        <v>0.625</v>
      </c>
      <c r="AI21" s="847"/>
      <c r="AJ21" s="847"/>
      <c r="AK21" s="847"/>
      <c r="AL21" s="847"/>
      <c r="AM21" s="847"/>
      <c r="AN21" s="847"/>
      <c r="AO21" s="847"/>
      <c r="AP21" s="847"/>
      <c r="AQ21" s="778">
        <f>'num1'!Y21</f>
        <v>120</v>
      </c>
      <c r="AR21" s="368"/>
      <c r="AS21" s="174"/>
      <c r="AT21" s="174"/>
      <c r="AU21" s="174"/>
      <c r="AV21" s="174"/>
      <c r="AW21" s="174"/>
      <c r="AX21" s="174"/>
      <c r="AY21" s="174"/>
      <c r="AZ21" s="174"/>
      <c r="BA21" s="174"/>
      <c r="BB21" s="174"/>
      <c r="BC21" s="174"/>
      <c r="BD21" s="174"/>
      <c r="BE21" s="174"/>
      <c r="BF21" s="174"/>
      <c r="BG21" s="174"/>
      <c r="BH21" s="174"/>
    </row>
    <row r="22" spans="1:60" s="201" customFormat="1" ht="109.15" customHeight="1" thickTop="1" thickBot="1" x14ac:dyDescent="0.25">
      <c r="A22" s="772">
        <v>12</v>
      </c>
      <c r="B22" s="773" t="str">
        <f>inf!B13</f>
        <v>إسلام نضال محمد قاعود</v>
      </c>
      <c r="C22" s="845">
        <v>0.3125</v>
      </c>
      <c r="D22" s="845">
        <v>0.625</v>
      </c>
      <c r="E22" s="845">
        <v>0.3125</v>
      </c>
      <c r="F22" s="845">
        <v>0.625</v>
      </c>
      <c r="G22" s="845">
        <v>0.3125</v>
      </c>
      <c r="H22" s="845">
        <v>0.625</v>
      </c>
      <c r="I22" s="845">
        <v>0.3125</v>
      </c>
      <c r="J22" s="845">
        <v>0.625</v>
      </c>
      <c r="K22" s="845">
        <v>0.3125</v>
      </c>
      <c r="L22" s="845">
        <v>0.625</v>
      </c>
      <c r="M22" s="845">
        <v>0.3125</v>
      </c>
      <c r="N22" s="845">
        <v>0.625</v>
      </c>
      <c r="O22" s="845">
        <v>0.3125</v>
      </c>
      <c r="P22" s="845">
        <v>0.625</v>
      </c>
      <c r="Q22" s="845">
        <v>0.3125</v>
      </c>
      <c r="R22" s="845">
        <v>0.625</v>
      </c>
      <c r="S22" s="845">
        <v>0.3125</v>
      </c>
      <c r="T22" s="845">
        <v>0.625</v>
      </c>
      <c r="U22" s="845">
        <v>0.3125</v>
      </c>
      <c r="V22" s="845">
        <v>0.625</v>
      </c>
      <c r="W22" s="845">
        <v>0.3125</v>
      </c>
      <c r="X22" s="845">
        <v>0.625</v>
      </c>
      <c r="Y22" s="845">
        <v>0.3125</v>
      </c>
      <c r="Z22" s="845">
        <v>0.625</v>
      </c>
      <c r="AA22" s="845">
        <v>0.3125</v>
      </c>
      <c r="AB22" s="845">
        <v>0.625</v>
      </c>
      <c r="AC22" s="845">
        <v>0.3125</v>
      </c>
      <c r="AD22" s="845">
        <v>0.625</v>
      </c>
      <c r="AE22" s="845">
        <v>0.3125</v>
      </c>
      <c r="AF22" s="845">
        <v>0.625</v>
      </c>
      <c r="AG22" s="845">
        <v>0.3125</v>
      </c>
      <c r="AH22" s="845">
        <v>0.625</v>
      </c>
      <c r="AI22" s="847"/>
      <c r="AJ22" s="847"/>
      <c r="AK22" s="847"/>
      <c r="AL22" s="847"/>
      <c r="AM22" s="847"/>
      <c r="AN22" s="847"/>
      <c r="AO22" s="847"/>
      <c r="AP22" s="847"/>
      <c r="AQ22" s="778">
        <f>'num1'!Y22</f>
        <v>120</v>
      </c>
      <c r="AR22" s="368"/>
      <c r="AS22" s="174"/>
      <c r="AT22" s="174"/>
      <c r="AU22" s="174"/>
      <c r="AV22" s="174"/>
      <c r="AW22" s="174"/>
      <c r="AX22" s="174"/>
      <c r="AY22" s="174"/>
      <c r="AZ22" s="174"/>
      <c r="BA22" s="174"/>
      <c r="BB22" s="174"/>
      <c r="BC22" s="174"/>
      <c r="BD22" s="174"/>
      <c r="BE22" s="174"/>
      <c r="BF22" s="174"/>
      <c r="BG22" s="174"/>
      <c r="BH22" s="174"/>
    </row>
    <row r="23" spans="1:60" s="201" customFormat="1" ht="109.15" customHeight="1" thickTop="1" thickBot="1" x14ac:dyDescent="0.25">
      <c r="A23" s="772">
        <v>13</v>
      </c>
      <c r="B23" s="773" t="str">
        <f>inf!B14</f>
        <v>أحلام عزات ابراهيم الحليقاوي</v>
      </c>
      <c r="C23" s="845">
        <v>0.3125</v>
      </c>
      <c r="D23" s="845">
        <v>0.625</v>
      </c>
      <c r="E23" s="845">
        <v>0.3125</v>
      </c>
      <c r="F23" s="845">
        <v>0.625</v>
      </c>
      <c r="G23" s="845">
        <v>0.3125</v>
      </c>
      <c r="H23" s="845">
        <v>0.625</v>
      </c>
      <c r="I23" s="845">
        <v>0.3125</v>
      </c>
      <c r="J23" s="845">
        <v>0.625</v>
      </c>
      <c r="K23" s="845">
        <v>0.3125</v>
      </c>
      <c r="L23" s="845">
        <v>0.625</v>
      </c>
      <c r="M23" s="845">
        <v>0.3125</v>
      </c>
      <c r="N23" s="845">
        <v>0.625</v>
      </c>
      <c r="O23" s="845">
        <v>0.3125</v>
      </c>
      <c r="P23" s="845">
        <v>0.54166666666666663</v>
      </c>
      <c r="Q23" s="845">
        <v>0.3125</v>
      </c>
      <c r="R23" s="845">
        <v>0.625</v>
      </c>
      <c r="S23" s="845">
        <v>0.3125</v>
      </c>
      <c r="T23" s="845">
        <v>0.625</v>
      </c>
      <c r="U23" s="845">
        <v>0.3125</v>
      </c>
      <c r="V23" s="845">
        <v>0.625</v>
      </c>
      <c r="W23" s="845">
        <v>0.3125</v>
      </c>
      <c r="X23" s="845">
        <v>0.625</v>
      </c>
      <c r="Y23" s="845">
        <v>0.3125</v>
      </c>
      <c r="Z23" s="845">
        <v>0.625</v>
      </c>
      <c r="AA23" s="845">
        <v>0.3125</v>
      </c>
      <c r="AB23" s="845">
        <v>0.625</v>
      </c>
      <c r="AC23" s="845">
        <v>0.3125</v>
      </c>
      <c r="AD23" s="845">
        <v>0.625</v>
      </c>
      <c r="AE23" s="878"/>
      <c r="AF23" s="878"/>
      <c r="AG23" s="878"/>
      <c r="AH23" s="878"/>
      <c r="AI23" s="847"/>
      <c r="AJ23" s="847"/>
      <c r="AK23" s="847"/>
      <c r="AL23" s="847"/>
      <c r="AM23" s="847"/>
      <c r="AN23" s="847"/>
      <c r="AO23" s="847"/>
      <c r="AP23" s="847"/>
      <c r="AQ23" s="778">
        <f>'num1'!Y23</f>
        <v>103</v>
      </c>
      <c r="AR23" s="368"/>
      <c r="AS23" s="174"/>
      <c r="AT23" s="174"/>
      <c r="AU23" s="174"/>
      <c r="AV23" s="174"/>
      <c r="AW23" s="174"/>
      <c r="AX23" s="174"/>
      <c r="AY23" s="174"/>
      <c r="AZ23" s="174"/>
      <c r="BA23" s="174"/>
      <c r="BB23" s="174"/>
      <c r="BC23" s="174"/>
      <c r="BD23" s="174"/>
      <c r="BE23" s="174"/>
      <c r="BF23" s="174"/>
      <c r="BG23" s="174"/>
      <c r="BH23" s="174"/>
    </row>
    <row r="24" spans="1:60" s="201" customFormat="1" ht="109.15" customHeight="1" thickTop="1" thickBot="1" x14ac:dyDescent="0.25">
      <c r="A24" s="772">
        <v>14</v>
      </c>
      <c r="B24" s="773" t="str">
        <f>inf!B15</f>
        <v>أنوار جهاد عز الدين عوده</v>
      </c>
      <c r="C24" s="845">
        <v>0.3125</v>
      </c>
      <c r="D24" s="845">
        <v>0.625</v>
      </c>
      <c r="E24" s="845">
        <v>0.3125</v>
      </c>
      <c r="F24" s="845">
        <v>0.625</v>
      </c>
      <c r="G24" s="845">
        <v>0.3125</v>
      </c>
      <c r="H24" s="845">
        <v>0.625</v>
      </c>
      <c r="I24" s="845">
        <v>0.3125</v>
      </c>
      <c r="J24" s="845">
        <v>0.625</v>
      </c>
      <c r="K24" s="845">
        <v>0.3125</v>
      </c>
      <c r="L24" s="845">
        <v>0.625</v>
      </c>
      <c r="M24" s="845">
        <v>0.3125</v>
      </c>
      <c r="N24" s="845">
        <v>0.625</v>
      </c>
      <c r="O24" s="845">
        <v>0.3125</v>
      </c>
      <c r="P24" s="845">
        <v>0.625</v>
      </c>
      <c r="Q24" s="845">
        <v>0.3125</v>
      </c>
      <c r="R24" s="845">
        <v>0.625</v>
      </c>
      <c r="S24" s="845">
        <v>0.3125</v>
      </c>
      <c r="T24" s="845">
        <v>0.625</v>
      </c>
      <c r="U24" s="845">
        <v>0.3125</v>
      </c>
      <c r="V24" s="845">
        <v>0.625</v>
      </c>
      <c r="W24" s="845">
        <v>0.3125</v>
      </c>
      <c r="X24" s="845">
        <v>0.625</v>
      </c>
      <c r="Y24" s="845">
        <v>0.3125</v>
      </c>
      <c r="Z24" s="845">
        <v>0.625</v>
      </c>
      <c r="AA24" s="845">
        <v>0.3125</v>
      </c>
      <c r="AB24" s="845">
        <v>0.625</v>
      </c>
      <c r="AC24" s="845">
        <v>0.3125</v>
      </c>
      <c r="AD24" s="845">
        <v>0.625</v>
      </c>
      <c r="AE24" s="845">
        <v>0.3125</v>
      </c>
      <c r="AF24" s="845">
        <v>0.625</v>
      </c>
      <c r="AG24" s="878"/>
      <c r="AH24" s="878"/>
      <c r="AI24" s="847"/>
      <c r="AJ24" s="847"/>
      <c r="AK24" s="847"/>
      <c r="AL24" s="847"/>
      <c r="AM24" s="847"/>
      <c r="AN24" s="847"/>
      <c r="AO24" s="847"/>
      <c r="AP24" s="847"/>
      <c r="AQ24" s="778">
        <f>'num1'!Y24</f>
        <v>112.5</v>
      </c>
      <c r="AR24" s="368"/>
      <c r="AS24" s="174"/>
      <c r="AT24" s="174"/>
      <c r="AU24" s="174"/>
      <c r="AV24" s="174"/>
      <c r="AW24" s="174"/>
      <c r="AX24" s="174"/>
      <c r="AY24" s="174"/>
      <c r="AZ24" s="174"/>
      <c r="BA24" s="174"/>
      <c r="BB24" s="174"/>
      <c r="BC24" s="174"/>
      <c r="BD24" s="174"/>
      <c r="BE24" s="174"/>
      <c r="BF24" s="174"/>
      <c r="BG24" s="174"/>
      <c r="BH24" s="174"/>
    </row>
    <row r="25" spans="1:60" s="201" customFormat="1" ht="109.15" customHeight="1" thickTop="1" thickBot="1" x14ac:dyDescent="0.25">
      <c r="A25" s="772">
        <v>15</v>
      </c>
      <c r="B25" s="773" t="str">
        <f>inf!B16</f>
        <v>بلال طعمه ذيب طرايره</v>
      </c>
      <c r="C25" s="878"/>
      <c r="D25" s="878"/>
      <c r="E25" s="845">
        <v>0.3125</v>
      </c>
      <c r="F25" s="845">
        <v>0.625</v>
      </c>
      <c r="G25" s="845">
        <v>0.3125</v>
      </c>
      <c r="H25" s="845">
        <v>0.625</v>
      </c>
      <c r="I25" s="845">
        <v>0.3125</v>
      </c>
      <c r="J25" s="845">
        <v>0.625</v>
      </c>
      <c r="K25" s="845">
        <v>0.3125</v>
      </c>
      <c r="L25" s="845">
        <v>0.625</v>
      </c>
      <c r="M25" s="845">
        <v>0.3125</v>
      </c>
      <c r="N25" s="845">
        <v>0.625</v>
      </c>
      <c r="O25" s="845">
        <v>0.3125</v>
      </c>
      <c r="P25" s="845">
        <v>0.625</v>
      </c>
      <c r="Q25" s="845">
        <v>0.3125</v>
      </c>
      <c r="R25" s="845">
        <v>0.625</v>
      </c>
      <c r="S25" s="845">
        <v>0.3125</v>
      </c>
      <c r="T25" s="845">
        <v>0.625</v>
      </c>
      <c r="U25" s="845">
        <v>0.3125</v>
      </c>
      <c r="V25" s="845">
        <v>0.625</v>
      </c>
      <c r="W25" s="878"/>
      <c r="X25" s="878"/>
      <c r="Y25" s="845">
        <v>0.3125</v>
      </c>
      <c r="Z25" s="845">
        <v>0.625</v>
      </c>
      <c r="AA25" s="845">
        <v>0.3125</v>
      </c>
      <c r="AB25" s="845">
        <v>0.625</v>
      </c>
      <c r="AC25" s="878"/>
      <c r="AD25" s="878"/>
      <c r="AE25" s="878"/>
      <c r="AF25" s="878"/>
      <c r="AG25" s="878"/>
      <c r="AH25" s="878"/>
      <c r="AI25" s="847"/>
      <c r="AJ25" s="847"/>
      <c r="AK25" s="847"/>
      <c r="AL25" s="847"/>
      <c r="AM25" s="847"/>
      <c r="AN25" s="847"/>
      <c r="AO25" s="847"/>
      <c r="AP25" s="847"/>
      <c r="AQ25" s="778">
        <f>'num1'!Y25</f>
        <v>82.5</v>
      </c>
      <c r="AR25" s="368"/>
      <c r="AS25" s="174"/>
      <c r="AT25" s="174"/>
      <c r="AU25" s="174"/>
      <c r="AV25" s="174"/>
      <c r="AW25" s="174"/>
      <c r="AX25" s="174"/>
      <c r="AY25" s="174"/>
      <c r="AZ25" s="174"/>
      <c r="BA25" s="174"/>
      <c r="BB25" s="174"/>
      <c r="BC25" s="174"/>
      <c r="BD25" s="174"/>
      <c r="BE25" s="174"/>
      <c r="BF25" s="174"/>
      <c r="BG25" s="174"/>
      <c r="BH25" s="174"/>
    </row>
    <row r="26" spans="1:60" s="201" customFormat="1" ht="109.15" customHeight="1" thickTop="1" thickBot="1" x14ac:dyDescent="0.25">
      <c r="A26" s="772">
        <v>16</v>
      </c>
      <c r="B26" s="773" t="str">
        <f>inf!B17</f>
        <v>بيان يوسف مطاوع ترتوري</v>
      </c>
      <c r="C26" s="878"/>
      <c r="D26" s="878"/>
      <c r="E26" s="845">
        <v>0.3125</v>
      </c>
      <c r="F26" s="845">
        <v>0.58333333333333337</v>
      </c>
      <c r="G26" s="845">
        <v>0.3125</v>
      </c>
      <c r="H26" s="845">
        <v>0.58333333333333337</v>
      </c>
      <c r="I26" s="845">
        <v>0.3125</v>
      </c>
      <c r="J26" s="845">
        <v>0.58333333333333337</v>
      </c>
      <c r="K26" s="878"/>
      <c r="L26" s="878"/>
      <c r="M26" s="845">
        <v>0.3125</v>
      </c>
      <c r="N26" s="845">
        <v>0.625</v>
      </c>
      <c r="O26" s="845">
        <v>0.375</v>
      </c>
      <c r="P26" s="845">
        <v>0.625</v>
      </c>
      <c r="Q26" s="845">
        <v>0.35416666666666669</v>
      </c>
      <c r="R26" s="845">
        <v>0.625</v>
      </c>
      <c r="S26" s="845">
        <v>0.35416666666666669</v>
      </c>
      <c r="T26" s="845">
        <v>0.625</v>
      </c>
      <c r="U26" s="878"/>
      <c r="V26" s="878"/>
      <c r="W26" s="845">
        <v>0.3125</v>
      </c>
      <c r="X26" s="845">
        <v>0.58333333333333337</v>
      </c>
      <c r="Y26" s="845">
        <v>0.3125</v>
      </c>
      <c r="Z26" s="845">
        <v>0.58333333333333337</v>
      </c>
      <c r="AA26" s="845">
        <v>0.3125</v>
      </c>
      <c r="AB26" s="845">
        <v>0.625</v>
      </c>
      <c r="AC26" s="845">
        <v>0.375</v>
      </c>
      <c r="AD26" s="845">
        <v>0.625</v>
      </c>
      <c r="AE26" s="878"/>
      <c r="AF26" s="878"/>
      <c r="AG26" s="878"/>
      <c r="AH26" s="878"/>
      <c r="AI26" s="847"/>
      <c r="AJ26" s="847"/>
      <c r="AK26" s="847"/>
      <c r="AL26" s="847"/>
      <c r="AM26" s="847"/>
      <c r="AN26" s="847"/>
      <c r="AO26" s="847"/>
      <c r="AP26" s="847"/>
      <c r="AQ26" s="778">
        <f>'num1'!Y26</f>
        <v>72.5</v>
      </c>
      <c r="AR26" s="368"/>
      <c r="AS26" s="174"/>
      <c r="AT26" s="174"/>
      <c r="AU26" s="174"/>
      <c r="AV26" s="174"/>
      <c r="AW26" s="174"/>
      <c r="AX26" s="174"/>
      <c r="AY26" s="174"/>
      <c r="AZ26" s="174"/>
      <c r="BA26" s="174"/>
      <c r="BB26" s="174"/>
      <c r="BC26" s="174"/>
      <c r="BD26" s="174"/>
      <c r="BE26" s="174"/>
      <c r="BF26" s="174"/>
      <c r="BG26" s="174"/>
      <c r="BH26" s="174"/>
    </row>
    <row r="27" spans="1:60" s="201" customFormat="1" ht="109.15" customHeight="1" thickTop="1" thickBot="1" x14ac:dyDescent="0.25">
      <c r="A27" s="772">
        <v>17</v>
      </c>
      <c r="B27" s="773" t="str">
        <f>inf!B18</f>
        <v>ثروت حاتم أحمد بدر</v>
      </c>
      <c r="C27" s="845">
        <v>0.3125</v>
      </c>
      <c r="D27" s="845">
        <v>0.625</v>
      </c>
      <c r="E27" s="845">
        <v>0.3125</v>
      </c>
      <c r="F27" s="845">
        <v>0.625</v>
      </c>
      <c r="G27" s="845">
        <v>0.3125</v>
      </c>
      <c r="H27" s="845">
        <v>0.625</v>
      </c>
      <c r="I27" s="845">
        <v>0.3125</v>
      </c>
      <c r="J27" s="845">
        <v>0.625</v>
      </c>
      <c r="K27" s="845">
        <v>0.3125</v>
      </c>
      <c r="L27" s="845">
        <v>0.625</v>
      </c>
      <c r="M27" s="845">
        <v>0.3125</v>
      </c>
      <c r="N27" s="845">
        <v>0.625</v>
      </c>
      <c r="O27" s="845">
        <v>0.3125</v>
      </c>
      <c r="P27" s="845">
        <v>0.625</v>
      </c>
      <c r="Q27" s="845">
        <v>0.3125</v>
      </c>
      <c r="R27" s="845">
        <v>0.625</v>
      </c>
      <c r="S27" s="845">
        <v>0.3125</v>
      </c>
      <c r="T27" s="845">
        <v>0.625</v>
      </c>
      <c r="U27" s="845">
        <v>0.3125</v>
      </c>
      <c r="V27" s="845">
        <v>0.625</v>
      </c>
      <c r="W27" s="845">
        <v>0.3125</v>
      </c>
      <c r="X27" s="845">
        <v>0.625</v>
      </c>
      <c r="Y27" s="845">
        <v>0.3125</v>
      </c>
      <c r="Z27" s="845">
        <v>0.625</v>
      </c>
      <c r="AA27" s="845">
        <v>0.3125</v>
      </c>
      <c r="AB27" s="845">
        <v>0.625</v>
      </c>
      <c r="AC27" s="845">
        <v>0.3125</v>
      </c>
      <c r="AD27" s="845">
        <v>0.625</v>
      </c>
      <c r="AE27" s="845">
        <v>0.3125</v>
      </c>
      <c r="AF27" s="845">
        <v>0.625</v>
      </c>
      <c r="AG27" s="845">
        <v>0.3125</v>
      </c>
      <c r="AH27" s="845">
        <v>0.625</v>
      </c>
      <c r="AI27" s="847"/>
      <c r="AJ27" s="847"/>
      <c r="AK27" s="847"/>
      <c r="AL27" s="847"/>
      <c r="AM27" s="847"/>
      <c r="AN27" s="847"/>
      <c r="AO27" s="847"/>
      <c r="AP27" s="847"/>
      <c r="AQ27" s="778">
        <f>'num1'!Y27</f>
        <v>120</v>
      </c>
      <c r="AR27" s="368"/>
      <c r="AS27" s="174"/>
      <c r="AT27" s="174"/>
      <c r="AU27" s="174"/>
      <c r="AV27" s="174"/>
      <c r="AW27" s="174"/>
      <c r="AX27" s="174"/>
      <c r="AY27" s="174"/>
      <c r="AZ27" s="174"/>
      <c r="BA27" s="174"/>
      <c r="BB27" s="174"/>
      <c r="BC27" s="174"/>
      <c r="BD27" s="174"/>
      <c r="BE27" s="174"/>
      <c r="BF27" s="174"/>
      <c r="BG27" s="174"/>
      <c r="BH27" s="174"/>
    </row>
    <row r="28" spans="1:60" s="201" customFormat="1" ht="109.15" customHeight="1" thickTop="1" thickBot="1" x14ac:dyDescent="0.25">
      <c r="A28" s="772">
        <v>18</v>
      </c>
      <c r="B28" s="773" t="str">
        <f>inf!B19</f>
        <v>جمال نعيم احمد ابو فارة</v>
      </c>
      <c r="C28" s="845">
        <v>0.3125</v>
      </c>
      <c r="D28" s="845">
        <v>0.625</v>
      </c>
      <c r="E28" s="845">
        <v>0.3125</v>
      </c>
      <c r="F28" s="845">
        <v>0.625</v>
      </c>
      <c r="G28" s="845">
        <v>0.3125</v>
      </c>
      <c r="H28" s="845">
        <v>0.625</v>
      </c>
      <c r="I28" s="845">
        <v>0.3125</v>
      </c>
      <c r="J28" s="845">
        <v>0.625</v>
      </c>
      <c r="K28" s="845">
        <v>0.3125</v>
      </c>
      <c r="L28" s="845">
        <v>0.625</v>
      </c>
      <c r="M28" s="845">
        <v>0.3125</v>
      </c>
      <c r="N28" s="845">
        <v>0.625</v>
      </c>
      <c r="O28" s="845">
        <v>0.3125</v>
      </c>
      <c r="P28" s="845">
        <v>0.625</v>
      </c>
      <c r="Q28" s="845">
        <v>0.3125</v>
      </c>
      <c r="R28" s="845">
        <v>0.625</v>
      </c>
      <c r="S28" s="845">
        <v>0.3125</v>
      </c>
      <c r="T28" s="845">
        <v>0.625</v>
      </c>
      <c r="U28" s="845">
        <v>0.3125</v>
      </c>
      <c r="V28" s="845">
        <v>0.625</v>
      </c>
      <c r="W28" s="845">
        <v>0.3125</v>
      </c>
      <c r="X28" s="845">
        <v>0.625</v>
      </c>
      <c r="Y28" s="845">
        <v>0.3125</v>
      </c>
      <c r="Z28" s="845">
        <v>0.625</v>
      </c>
      <c r="AA28" s="845">
        <v>0.3125</v>
      </c>
      <c r="AB28" s="845">
        <v>0.625</v>
      </c>
      <c r="AC28" s="845">
        <v>0.3125</v>
      </c>
      <c r="AD28" s="845">
        <v>0.625</v>
      </c>
      <c r="AE28" s="845">
        <v>0.3125</v>
      </c>
      <c r="AF28" s="845">
        <v>0.625</v>
      </c>
      <c r="AG28" s="845">
        <v>0.3125</v>
      </c>
      <c r="AH28" s="845">
        <v>0.625</v>
      </c>
      <c r="AI28" s="847"/>
      <c r="AJ28" s="847"/>
      <c r="AK28" s="847"/>
      <c r="AL28" s="847"/>
      <c r="AM28" s="847"/>
      <c r="AN28" s="847"/>
      <c r="AO28" s="847"/>
      <c r="AP28" s="847"/>
      <c r="AQ28" s="778">
        <f>'num1'!Y28</f>
        <v>120</v>
      </c>
      <c r="AR28" s="368"/>
      <c r="AS28" s="174"/>
      <c r="AT28" s="174"/>
      <c r="AU28" s="174"/>
      <c r="AV28" s="174"/>
      <c r="AW28" s="174"/>
      <c r="AX28" s="174"/>
      <c r="AY28" s="174"/>
      <c r="AZ28" s="174"/>
      <c r="BA28" s="174"/>
      <c r="BB28" s="174"/>
      <c r="BC28" s="174"/>
      <c r="BD28" s="174"/>
      <c r="BE28" s="174"/>
      <c r="BF28" s="174"/>
      <c r="BG28" s="174"/>
      <c r="BH28" s="174"/>
    </row>
    <row r="29" spans="1:60" s="201" customFormat="1" ht="109.15" customHeight="1" thickTop="1" thickBot="1" x14ac:dyDescent="0.25">
      <c r="A29" s="772">
        <v>19</v>
      </c>
      <c r="B29" s="773" t="str">
        <f>inf!B20</f>
        <v>جميلة عماد جودت نتشه</v>
      </c>
      <c r="C29" s="845">
        <v>0.3125</v>
      </c>
      <c r="D29" s="845">
        <v>0.625</v>
      </c>
      <c r="E29" s="845">
        <v>0.3125</v>
      </c>
      <c r="F29" s="845">
        <v>0.54166666666666663</v>
      </c>
      <c r="G29" s="845">
        <v>0.3125</v>
      </c>
      <c r="H29" s="845">
        <v>0.625</v>
      </c>
      <c r="I29" s="845">
        <v>0.3125</v>
      </c>
      <c r="J29" s="845">
        <v>0.625</v>
      </c>
      <c r="K29" s="845">
        <v>0.3125</v>
      </c>
      <c r="L29" s="845">
        <v>0.625</v>
      </c>
      <c r="M29" s="845">
        <v>0.3125</v>
      </c>
      <c r="N29" s="845">
        <v>0.625</v>
      </c>
      <c r="O29" s="845">
        <v>0.3125</v>
      </c>
      <c r="P29" s="845">
        <v>0.625</v>
      </c>
      <c r="Q29" s="845">
        <v>0.3125</v>
      </c>
      <c r="R29" s="845">
        <v>0.54166666666666663</v>
      </c>
      <c r="S29" s="845">
        <v>0.3125</v>
      </c>
      <c r="T29" s="845">
        <v>0.625</v>
      </c>
      <c r="U29" s="845">
        <v>0.3125</v>
      </c>
      <c r="V29" s="845">
        <v>0.625</v>
      </c>
      <c r="W29" s="845">
        <v>0.3125</v>
      </c>
      <c r="X29" s="845">
        <v>0.625</v>
      </c>
      <c r="Y29" s="845">
        <v>0.3125</v>
      </c>
      <c r="Z29" s="845">
        <v>0.625</v>
      </c>
      <c r="AA29" s="845">
        <v>0.3125</v>
      </c>
      <c r="AB29" s="845">
        <v>0.625</v>
      </c>
      <c r="AC29" s="845">
        <v>0.3125</v>
      </c>
      <c r="AD29" s="845">
        <v>0.54166666666666663</v>
      </c>
      <c r="AE29" s="845">
        <v>0.3125</v>
      </c>
      <c r="AF29" s="845">
        <v>0.625</v>
      </c>
      <c r="AG29" s="845">
        <v>0.3125</v>
      </c>
      <c r="AH29" s="845">
        <v>0.625</v>
      </c>
      <c r="AI29" s="847"/>
      <c r="AJ29" s="847"/>
      <c r="AK29" s="847"/>
      <c r="AL29" s="847"/>
      <c r="AM29" s="847"/>
      <c r="AN29" s="847"/>
      <c r="AO29" s="847"/>
      <c r="AP29" s="847"/>
      <c r="AQ29" s="778">
        <f>'num1'!Y29</f>
        <v>114</v>
      </c>
      <c r="AR29" s="368"/>
      <c r="AS29" s="174"/>
      <c r="AT29" s="174"/>
      <c r="AU29" s="174"/>
      <c r="AV29" s="174"/>
      <c r="AW29" s="174"/>
      <c r="AX29" s="174"/>
      <c r="AY29" s="174"/>
      <c r="AZ29" s="174"/>
      <c r="BA29" s="174"/>
      <c r="BB29" s="174"/>
      <c r="BC29" s="174"/>
      <c r="BD29" s="174"/>
      <c r="BE29" s="174"/>
      <c r="BF29" s="174"/>
      <c r="BG29" s="174"/>
      <c r="BH29" s="174"/>
    </row>
    <row r="30" spans="1:60" s="201" customFormat="1" ht="109.15" customHeight="1" thickTop="1" thickBot="1" x14ac:dyDescent="0.25">
      <c r="A30" s="772">
        <v>20</v>
      </c>
      <c r="B30" s="773" t="str">
        <f>inf!B21</f>
        <v>دعاء عبد الغفار عبد الرحمن الفاخوري</v>
      </c>
      <c r="C30" s="845">
        <v>0.3125</v>
      </c>
      <c r="D30" s="845">
        <v>0.625</v>
      </c>
      <c r="E30" s="845">
        <v>0.3125</v>
      </c>
      <c r="F30" s="845">
        <v>0.625</v>
      </c>
      <c r="G30" s="845">
        <v>0.3125</v>
      </c>
      <c r="H30" s="845">
        <v>0.625</v>
      </c>
      <c r="I30" s="845">
        <v>0.3125</v>
      </c>
      <c r="J30" s="845">
        <v>0.625</v>
      </c>
      <c r="K30" s="845">
        <v>0.3125</v>
      </c>
      <c r="L30" s="845">
        <v>0.625</v>
      </c>
      <c r="M30" s="845">
        <v>0.375</v>
      </c>
      <c r="N30" s="845">
        <v>0.625</v>
      </c>
      <c r="O30" s="845">
        <v>0.3125</v>
      </c>
      <c r="P30" s="845">
        <v>0.625</v>
      </c>
      <c r="Q30" s="845">
        <v>0.3125</v>
      </c>
      <c r="R30" s="845">
        <v>0.625</v>
      </c>
      <c r="S30" s="845">
        <v>0.3125</v>
      </c>
      <c r="T30" s="845">
        <v>0.625</v>
      </c>
      <c r="U30" s="845">
        <v>0.3125</v>
      </c>
      <c r="V30" s="845">
        <v>0.625</v>
      </c>
      <c r="W30" s="845">
        <v>0.3125</v>
      </c>
      <c r="X30" s="845">
        <v>0.625</v>
      </c>
      <c r="Y30" s="845">
        <v>0.3125</v>
      </c>
      <c r="Z30" s="845">
        <v>0.625</v>
      </c>
      <c r="AA30" s="845">
        <v>0.3125</v>
      </c>
      <c r="AB30" s="845">
        <v>0.625</v>
      </c>
      <c r="AC30" s="845">
        <v>0.3125</v>
      </c>
      <c r="AD30" s="845">
        <v>0.625</v>
      </c>
      <c r="AE30" s="845">
        <v>0.3125</v>
      </c>
      <c r="AF30" s="845">
        <v>0.625</v>
      </c>
      <c r="AG30" s="845">
        <v>0.3125</v>
      </c>
      <c r="AH30" s="845">
        <v>0.625</v>
      </c>
      <c r="AI30" s="847"/>
      <c r="AJ30" s="847"/>
      <c r="AK30" s="847"/>
      <c r="AL30" s="847"/>
      <c r="AM30" s="847"/>
      <c r="AN30" s="847"/>
      <c r="AO30" s="847"/>
      <c r="AP30" s="847"/>
      <c r="AQ30" s="778">
        <f>'num1'!Y30</f>
        <v>118.5</v>
      </c>
      <c r="AR30" s="368"/>
      <c r="AS30" s="174"/>
      <c r="AT30" s="174"/>
      <c r="AU30" s="174"/>
      <c r="AV30" s="174"/>
      <c r="AW30" s="174"/>
      <c r="AX30" s="174"/>
      <c r="AY30" s="174"/>
      <c r="AZ30" s="174"/>
      <c r="BA30" s="174"/>
      <c r="BB30" s="174"/>
      <c r="BC30" s="174"/>
      <c r="BD30" s="174"/>
      <c r="BE30" s="174"/>
      <c r="BF30" s="174"/>
      <c r="BG30" s="174"/>
      <c r="BH30" s="174"/>
    </row>
    <row r="31" spans="1:60" s="201" customFormat="1" ht="109.15" customHeight="1" thickTop="1" thickBot="1" x14ac:dyDescent="0.25">
      <c r="A31" s="772">
        <v>21</v>
      </c>
      <c r="B31" s="773" t="str">
        <f>inf!B22</f>
        <v>روان وليد توفيق الأيوبي</v>
      </c>
      <c r="C31" s="845">
        <v>0.3125</v>
      </c>
      <c r="D31" s="845">
        <v>0.625</v>
      </c>
      <c r="E31" s="845">
        <v>0.3125</v>
      </c>
      <c r="F31" s="845">
        <v>0.625</v>
      </c>
      <c r="G31" s="845">
        <v>0.3125</v>
      </c>
      <c r="H31" s="845">
        <v>0.625</v>
      </c>
      <c r="I31" s="845">
        <v>0.3125</v>
      </c>
      <c r="J31" s="845">
        <v>0.625</v>
      </c>
      <c r="K31" s="845">
        <v>0.3125</v>
      </c>
      <c r="L31" s="845">
        <v>0.625</v>
      </c>
      <c r="M31" s="845">
        <v>0.3125</v>
      </c>
      <c r="N31" s="845">
        <v>0.625</v>
      </c>
      <c r="O31" s="845">
        <v>0.3125</v>
      </c>
      <c r="P31" s="845">
        <v>0.625</v>
      </c>
      <c r="Q31" s="845">
        <v>0.3125</v>
      </c>
      <c r="R31" s="845">
        <v>0.625</v>
      </c>
      <c r="S31" s="845">
        <v>0.3125</v>
      </c>
      <c r="T31" s="845">
        <v>0.625</v>
      </c>
      <c r="U31" s="845">
        <v>0.3125</v>
      </c>
      <c r="V31" s="845">
        <v>0.625</v>
      </c>
      <c r="W31" s="845">
        <v>0.3125</v>
      </c>
      <c r="X31" s="845">
        <v>0.625</v>
      </c>
      <c r="Y31" s="845">
        <v>0.3125</v>
      </c>
      <c r="Z31" s="845">
        <v>0.625</v>
      </c>
      <c r="AA31" s="845">
        <v>0.3125</v>
      </c>
      <c r="AB31" s="845">
        <v>0.625</v>
      </c>
      <c r="AC31" s="878"/>
      <c r="AD31" s="878"/>
      <c r="AE31" s="845">
        <v>0.3125</v>
      </c>
      <c r="AF31" s="845">
        <v>0.625</v>
      </c>
      <c r="AG31" s="878"/>
      <c r="AH31" s="878"/>
      <c r="AI31" s="847"/>
      <c r="AJ31" s="847"/>
      <c r="AK31" s="847"/>
      <c r="AL31" s="847"/>
      <c r="AM31" s="847"/>
      <c r="AN31" s="847"/>
      <c r="AO31" s="847"/>
      <c r="AP31" s="847"/>
      <c r="AQ31" s="778">
        <f>'num1'!Y31</f>
        <v>105</v>
      </c>
      <c r="AR31" s="368"/>
      <c r="AS31" s="174"/>
      <c r="AT31" s="174"/>
      <c r="AU31" s="174"/>
      <c r="AV31" s="174"/>
      <c r="AW31" s="174"/>
      <c r="AX31" s="174"/>
      <c r="AY31" s="174"/>
      <c r="AZ31" s="174"/>
      <c r="BA31" s="174"/>
      <c r="BB31" s="174"/>
      <c r="BC31" s="174"/>
      <c r="BD31" s="174"/>
      <c r="BE31" s="174"/>
      <c r="BF31" s="174"/>
      <c r="BG31" s="174"/>
      <c r="BH31" s="174"/>
    </row>
    <row r="32" spans="1:60" s="201" customFormat="1" ht="109.15" customHeight="1" thickTop="1" thickBot="1" x14ac:dyDescent="0.25">
      <c r="A32" s="772">
        <v>22</v>
      </c>
      <c r="B32" s="773" t="str">
        <f>inf!B23</f>
        <v>سامية محمد نمر غيث</v>
      </c>
      <c r="C32" s="845">
        <v>0.3125</v>
      </c>
      <c r="D32" s="845">
        <v>0.625</v>
      </c>
      <c r="E32" s="845">
        <v>0.3125</v>
      </c>
      <c r="F32" s="845">
        <v>0.625</v>
      </c>
      <c r="G32" s="845">
        <v>0.3125</v>
      </c>
      <c r="H32" s="845">
        <v>0.625</v>
      </c>
      <c r="I32" s="845">
        <v>0.3125</v>
      </c>
      <c r="J32" s="845">
        <v>0.625</v>
      </c>
      <c r="K32" s="845">
        <v>0.3125</v>
      </c>
      <c r="L32" s="845">
        <v>0.625</v>
      </c>
      <c r="M32" s="845">
        <v>0.3125</v>
      </c>
      <c r="N32" s="845">
        <v>0.625</v>
      </c>
      <c r="O32" s="845">
        <v>0.3125</v>
      </c>
      <c r="P32" s="845">
        <v>0.625</v>
      </c>
      <c r="Q32" s="845">
        <v>0.3125</v>
      </c>
      <c r="R32" s="845">
        <v>0.625</v>
      </c>
      <c r="S32" s="845">
        <v>0.3125</v>
      </c>
      <c r="T32" s="845">
        <v>0.625</v>
      </c>
      <c r="U32" s="845">
        <v>0.3125</v>
      </c>
      <c r="V32" s="845">
        <v>0.625</v>
      </c>
      <c r="W32" s="845">
        <v>0.3125</v>
      </c>
      <c r="X32" s="845">
        <v>0.625</v>
      </c>
      <c r="Y32" s="845">
        <v>0.3125</v>
      </c>
      <c r="Z32" s="845">
        <v>0.625</v>
      </c>
      <c r="AA32" s="845">
        <v>0.3125</v>
      </c>
      <c r="AB32" s="845">
        <v>0.625</v>
      </c>
      <c r="AC32" s="845">
        <v>0.3125</v>
      </c>
      <c r="AD32" s="845">
        <v>0.625</v>
      </c>
      <c r="AE32" s="845">
        <v>0.3125</v>
      </c>
      <c r="AF32" s="845">
        <v>0.625</v>
      </c>
      <c r="AG32" s="878"/>
      <c r="AH32" s="878"/>
      <c r="AI32" s="847"/>
      <c r="AJ32" s="847"/>
      <c r="AK32" s="847"/>
      <c r="AL32" s="847"/>
      <c r="AM32" s="847"/>
      <c r="AN32" s="847"/>
      <c r="AO32" s="847"/>
      <c r="AP32" s="847"/>
      <c r="AQ32" s="778">
        <f>'num1'!Y32</f>
        <v>112.5</v>
      </c>
      <c r="AR32" s="368"/>
      <c r="AS32" s="174"/>
      <c r="AT32" s="174"/>
      <c r="AU32" s="174"/>
      <c r="AV32" s="174"/>
      <c r="AW32" s="174"/>
      <c r="AX32" s="174"/>
      <c r="AY32" s="174"/>
      <c r="AZ32" s="174"/>
      <c r="BA32" s="174"/>
      <c r="BB32" s="174"/>
      <c r="BC32" s="174"/>
      <c r="BD32" s="174"/>
      <c r="BE32" s="174"/>
      <c r="BF32" s="174"/>
      <c r="BG32" s="174"/>
      <c r="BH32" s="174"/>
    </row>
    <row r="33" spans="1:81" s="232" customFormat="1" ht="109.15" customHeight="1" thickTop="1" thickBot="1" x14ac:dyDescent="0.25">
      <c r="A33" s="772">
        <v>23</v>
      </c>
      <c r="B33" s="773" t="str">
        <f>inf!B24</f>
        <v>سحر سعدي سعيد أبو الحلاوه</v>
      </c>
      <c r="C33" s="845">
        <v>0.3125</v>
      </c>
      <c r="D33" s="845">
        <v>0.625</v>
      </c>
      <c r="E33" s="845">
        <v>0.3125</v>
      </c>
      <c r="F33" s="845">
        <v>0.625</v>
      </c>
      <c r="G33" s="845">
        <v>0.3125</v>
      </c>
      <c r="H33" s="845">
        <v>0.625</v>
      </c>
      <c r="I33" s="845">
        <v>0.3125</v>
      </c>
      <c r="J33" s="845">
        <v>0.625</v>
      </c>
      <c r="K33" s="845">
        <v>0.3125</v>
      </c>
      <c r="L33" s="845">
        <v>0.625</v>
      </c>
      <c r="M33" s="845">
        <v>0.3125</v>
      </c>
      <c r="N33" s="845">
        <v>0.625</v>
      </c>
      <c r="O33" s="845">
        <v>0.3125</v>
      </c>
      <c r="P33" s="845">
        <v>0.625</v>
      </c>
      <c r="Q33" s="845">
        <v>0.3125</v>
      </c>
      <c r="R33" s="845">
        <v>0.625</v>
      </c>
      <c r="S33" s="845">
        <v>0.3125</v>
      </c>
      <c r="T33" s="845">
        <v>0.625</v>
      </c>
      <c r="U33" s="845">
        <v>0.3125</v>
      </c>
      <c r="V33" s="845">
        <v>0.625</v>
      </c>
      <c r="W33" s="845">
        <v>0.3125</v>
      </c>
      <c r="X33" s="845">
        <v>0.625</v>
      </c>
      <c r="Y33" s="845">
        <v>0.3125</v>
      </c>
      <c r="Z33" s="845">
        <v>0.625</v>
      </c>
      <c r="AA33" s="845">
        <v>0.3125</v>
      </c>
      <c r="AB33" s="845">
        <v>0.625</v>
      </c>
      <c r="AC33" s="845">
        <v>0.3125</v>
      </c>
      <c r="AD33" s="845">
        <v>0.625</v>
      </c>
      <c r="AE33" s="845">
        <v>0.3125</v>
      </c>
      <c r="AF33" s="845">
        <v>0.625</v>
      </c>
      <c r="AG33" s="878"/>
      <c r="AH33" s="878"/>
      <c r="AI33" s="847"/>
      <c r="AJ33" s="847"/>
      <c r="AK33" s="847"/>
      <c r="AL33" s="847"/>
      <c r="AM33" s="847"/>
      <c r="AN33" s="847"/>
      <c r="AO33" s="847"/>
      <c r="AP33" s="847"/>
      <c r="AQ33" s="778">
        <f>'num1'!Y33</f>
        <v>112.5</v>
      </c>
      <c r="AR33" s="368"/>
      <c r="AS33" s="174"/>
      <c r="AT33" s="174"/>
      <c r="AU33" s="174"/>
      <c r="AV33" s="174"/>
      <c r="AW33" s="174"/>
      <c r="AX33" s="174"/>
      <c r="AY33" s="174"/>
      <c r="AZ33" s="174"/>
      <c r="BA33" s="174"/>
      <c r="BB33" s="174"/>
      <c r="BC33" s="174"/>
      <c r="BD33" s="174"/>
      <c r="BE33" s="174"/>
      <c r="BF33" s="174"/>
      <c r="BG33" s="174"/>
      <c r="BH33" s="174"/>
    </row>
    <row r="34" spans="1:81" s="232" customFormat="1" ht="109.15" customHeight="1" thickTop="1" thickBot="1" x14ac:dyDescent="0.25">
      <c r="A34" s="772">
        <v>24</v>
      </c>
      <c r="B34" s="773" t="str">
        <f>inf!B25</f>
        <v>سمية عبد الفتاح عبد الله عصافرة</v>
      </c>
      <c r="C34" s="845">
        <v>0.3125</v>
      </c>
      <c r="D34" s="845">
        <v>0.625</v>
      </c>
      <c r="E34" s="845">
        <v>0.3125</v>
      </c>
      <c r="F34" s="845">
        <v>0.625</v>
      </c>
      <c r="G34" s="845">
        <v>0.3125</v>
      </c>
      <c r="H34" s="845">
        <v>0.625</v>
      </c>
      <c r="I34" s="845">
        <v>0.3125</v>
      </c>
      <c r="J34" s="845">
        <v>0.625</v>
      </c>
      <c r="K34" s="845">
        <v>0.3125</v>
      </c>
      <c r="L34" s="845">
        <v>0.625</v>
      </c>
      <c r="M34" s="845">
        <v>0.3125</v>
      </c>
      <c r="N34" s="845">
        <v>0.625</v>
      </c>
      <c r="O34" s="845">
        <v>0.3125</v>
      </c>
      <c r="P34" s="845">
        <v>0.625</v>
      </c>
      <c r="Q34" s="845">
        <v>0.3125</v>
      </c>
      <c r="R34" s="845">
        <v>0.625</v>
      </c>
      <c r="S34" s="845">
        <v>0.3125</v>
      </c>
      <c r="T34" s="845">
        <v>0.625</v>
      </c>
      <c r="U34" s="845">
        <v>0.3125</v>
      </c>
      <c r="V34" s="845">
        <v>0.625</v>
      </c>
      <c r="W34" s="845">
        <v>0.3125</v>
      </c>
      <c r="X34" s="845">
        <v>0.625</v>
      </c>
      <c r="Y34" s="845">
        <v>0.3125</v>
      </c>
      <c r="Z34" s="845">
        <v>0.625</v>
      </c>
      <c r="AA34" s="845">
        <v>0.3125</v>
      </c>
      <c r="AB34" s="845">
        <v>0.625</v>
      </c>
      <c r="AC34" s="845">
        <v>0.3125</v>
      </c>
      <c r="AD34" s="845">
        <v>0.625</v>
      </c>
      <c r="AE34" s="845">
        <v>0.3125</v>
      </c>
      <c r="AF34" s="845">
        <v>0.625</v>
      </c>
      <c r="AG34" s="845">
        <v>0.3125</v>
      </c>
      <c r="AH34" s="845">
        <v>0.625</v>
      </c>
      <c r="AI34" s="847"/>
      <c r="AJ34" s="847"/>
      <c r="AK34" s="847"/>
      <c r="AL34" s="847"/>
      <c r="AM34" s="847"/>
      <c r="AN34" s="847"/>
      <c r="AO34" s="847"/>
      <c r="AP34" s="847"/>
      <c r="AQ34" s="778">
        <f>'num1'!Y34</f>
        <v>120</v>
      </c>
      <c r="AR34" s="368"/>
      <c r="AS34" s="174"/>
      <c r="AT34" s="174"/>
      <c r="AU34" s="174"/>
      <c r="AV34" s="174"/>
      <c r="AW34" s="174"/>
      <c r="AX34" s="174"/>
      <c r="AY34" s="174"/>
      <c r="AZ34" s="174"/>
      <c r="BA34" s="174"/>
      <c r="BB34" s="174"/>
      <c r="BC34" s="174"/>
      <c r="BD34" s="174"/>
      <c r="BE34" s="174"/>
      <c r="BF34" s="174"/>
      <c r="BG34" s="174"/>
      <c r="BH34" s="174"/>
    </row>
    <row r="35" spans="1:81" s="173" customFormat="1" ht="109.15" customHeight="1" thickTop="1" thickBot="1" x14ac:dyDescent="0.25">
      <c r="A35" s="772">
        <v>25</v>
      </c>
      <c r="B35" s="773" t="str">
        <f>inf!B26</f>
        <v>صالح جبرين عطا الله جويلس</v>
      </c>
      <c r="C35" s="845">
        <v>0.3125</v>
      </c>
      <c r="D35" s="845">
        <v>0.625</v>
      </c>
      <c r="E35" s="845">
        <v>0.375</v>
      </c>
      <c r="F35" s="845">
        <v>0.625</v>
      </c>
      <c r="G35" s="845">
        <v>0.3125</v>
      </c>
      <c r="H35" s="845">
        <v>0.625</v>
      </c>
      <c r="I35" s="845">
        <v>0.3125</v>
      </c>
      <c r="J35" s="845">
        <v>0.625</v>
      </c>
      <c r="K35" s="845">
        <v>0.3125</v>
      </c>
      <c r="L35" s="845">
        <v>0.625</v>
      </c>
      <c r="M35" s="845">
        <v>0.3125</v>
      </c>
      <c r="N35" s="845">
        <v>0.625</v>
      </c>
      <c r="O35" s="845">
        <v>0.3125</v>
      </c>
      <c r="P35" s="845">
        <v>0.625</v>
      </c>
      <c r="Q35" s="845">
        <v>0.3125</v>
      </c>
      <c r="R35" s="845">
        <v>0.625</v>
      </c>
      <c r="S35" s="845">
        <v>0.3125</v>
      </c>
      <c r="T35" s="845">
        <v>0.625</v>
      </c>
      <c r="U35" s="845">
        <v>0.3125</v>
      </c>
      <c r="V35" s="845">
        <v>0.625</v>
      </c>
      <c r="W35" s="845">
        <v>0.3125</v>
      </c>
      <c r="X35" s="845">
        <v>0.625</v>
      </c>
      <c r="Y35" s="845">
        <v>0.3125</v>
      </c>
      <c r="Z35" s="845">
        <v>0.625</v>
      </c>
      <c r="AA35" s="845">
        <v>0.3125</v>
      </c>
      <c r="AB35" s="845">
        <v>0.625</v>
      </c>
      <c r="AC35" s="845">
        <v>0.3125</v>
      </c>
      <c r="AD35" s="845">
        <v>0.625</v>
      </c>
      <c r="AE35" s="845">
        <v>0.3125</v>
      </c>
      <c r="AF35" s="845">
        <v>0.625</v>
      </c>
      <c r="AG35" s="845">
        <v>0.3125</v>
      </c>
      <c r="AH35" s="845">
        <v>0.625</v>
      </c>
      <c r="AI35" s="847"/>
      <c r="AJ35" s="847"/>
      <c r="AK35" s="847"/>
      <c r="AL35" s="847"/>
      <c r="AM35" s="847"/>
      <c r="AN35" s="847"/>
      <c r="AO35" s="847"/>
      <c r="AP35" s="847"/>
      <c r="AQ35" s="778">
        <f>'num1'!Y35</f>
        <v>118.5</v>
      </c>
      <c r="AR35" s="370"/>
      <c r="AS35" s="175"/>
      <c r="AT35" s="175"/>
      <c r="AU35" s="175"/>
      <c r="AV35" s="175"/>
      <c r="AW35" s="175"/>
      <c r="AX35" s="175"/>
      <c r="AY35" s="175"/>
      <c r="AZ35" s="175"/>
      <c r="BA35" s="175"/>
      <c r="BB35" s="175"/>
      <c r="BC35" s="175"/>
      <c r="BD35" s="175"/>
      <c r="BE35" s="175"/>
      <c r="BF35" s="175"/>
      <c r="BG35" s="175"/>
      <c r="BH35" s="175"/>
    </row>
    <row r="36" spans="1:81" s="173" customFormat="1" ht="109.15" customHeight="1" thickTop="1" thickBot="1" x14ac:dyDescent="0.25">
      <c r="A36" s="772">
        <v>26</v>
      </c>
      <c r="B36" s="773" t="str">
        <f>inf!B27</f>
        <v>صالح عبد الفتاح حسن شعراوي</v>
      </c>
      <c r="C36" s="845">
        <v>0.3125</v>
      </c>
      <c r="D36" s="845">
        <v>0.625</v>
      </c>
      <c r="E36" s="845">
        <v>0.3125</v>
      </c>
      <c r="F36" s="845">
        <v>0.625</v>
      </c>
      <c r="G36" s="845">
        <v>0.3125</v>
      </c>
      <c r="H36" s="845">
        <v>0.625</v>
      </c>
      <c r="I36" s="845">
        <v>0.3125</v>
      </c>
      <c r="J36" s="845">
        <v>0.625</v>
      </c>
      <c r="K36" s="845">
        <v>0.3125</v>
      </c>
      <c r="L36" s="845">
        <v>0.625</v>
      </c>
      <c r="M36" s="845">
        <v>0.3125</v>
      </c>
      <c r="N36" s="845">
        <v>0.625</v>
      </c>
      <c r="O36" s="845">
        <v>0.3125</v>
      </c>
      <c r="P36" s="845">
        <v>0.625</v>
      </c>
      <c r="Q36" s="845">
        <v>0.3125</v>
      </c>
      <c r="R36" s="845">
        <v>0.625</v>
      </c>
      <c r="S36" s="845">
        <v>0.3125</v>
      </c>
      <c r="T36" s="845">
        <v>0.625</v>
      </c>
      <c r="U36" s="845">
        <v>0.3125</v>
      </c>
      <c r="V36" s="845">
        <v>0.625</v>
      </c>
      <c r="W36" s="845">
        <v>0.3125</v>
      </c>
      <c r="X36" s="845">
        <v>0.625</v>
      </c>
      <c r="Y36" s="845">
        <v>0.3125</v>
      </c>
      <c r="Z36" s="845">
        <v>0.625</v>
      </c>
      <c r="AA36" s="845">
        <v>0.3125</v>
      </c>
      <c r="AB36" s="845">
        <v>0.625</v>
      </c>
      <c r="AC36" s="845">
        <v>0.3125</v>
      </c>
      <c r="AD36" s="845">
        <v>0.625</v>
      </c>
      <c r="AE36" s="845">
        <v>0.3125</v>
      </c>
      <c r="AF36" s="845">
        <v>0.625</v>
      </c>
      <c r="AG36" s="845">
        <v>0.3125</v>
      </c>
      <c r="AH36" s="845">
        <v>0.625</v>
      </c>
      <c r="AI36" s="847"/>
      <c r="AJ36" s="847"/>
      <c r="AK36" s="847"/>
      <c r="AL36" s="847"/>
      <c r="AM36" s="847"/>
      <c r="AN36" s="847"/>
      <c r="AO36" s="847"/>
      <c r="AP36" s="847"/>
      <c r="AQ36" s="778">
        <f>'num1'!Y36</f>
        <v>120</v>
      </c>
      <c r="AR36" s="368"/>
      <c r="AS36" s="174"/>
      <c r="AT36" s="174"/>
      <c r="AU36" s="174"/>
      <c r="AV36" s="174"/>
      <c r="AW36" s="174"/>
      <c r="AX36" s="174"/>
      <c r="AY36" s="174"/>
      <c r="AZ36" s="174"/>
      <c r="BA36" s="174"/>
      <c r="BB36" s="174"/>
      <c r="BC36" s="174"/>
      <c r="BD36" s="174"/>
      <c r="BE36" s="174"/>
      <c r="BF36" s="174"/>
      <c r="BG36" s="174"/>
      <c r="BH36" s="174"/>
    </row>
    <row r="37" spans="1:81" s="173" customFormat="1" ht="109.15" customHeight="1" thickTop="1" thickBot="1" x14ac:dyDescent="0.25">
      <c r="A37" s="772">
        <v>27</v>
      </c>
      <c r="B37" s="773" t="str">
        <f>inf!B28</f>
        <v>عبد الرحيم بركات اسعد بدر</v>
      </c>
      <c r="C37" s="845">
        <v>0.3125</v>
      </c>
      <c r="D37" s="845">
        <v>0.45833333333333331</v>
      </c>
      <c r="E37" s="845">
        <v>0.3125</v>
      </c>
      <c r="F37" s="845">
        <v>0.625</v>
      </c>
      <c r="G37" s="845">
        <v>0.3125</v>
      </c>
      <c r="H37" s="845">
        <v>0.625</v>
      </c>
      <c r="I37" s="845">
        <v>0.3125</v>
      </c>
      <c r="J37" s="845">
        <v>0.625</v>
      </c>
      <c r="K37" s="845">
        <v>0.3125</v>
      </c>
      <c r="L37" s="845">
        <v>0.625</v>
      </c>
      <c r="M37" s="845">
        <v>0.3125</v>
      </c>
      <c r="N37" s="845">
        <v>0.625</v>
      </c>
      <c r="O37" s="845">
        <v>0.3125</v>
      </c>
      <c r="P37" s="845">
        <v>0.625</v>
      </c>
      <c r="Q37" s="845">
        <v>0.3125</v>
      </c>
      <c r="R37" s="845">
        <v>0.625</v>
      </c>
      <c r="S37" s="845">
        <v>0.3125</v>
      </c>
      <c r="T37" s="845">
        <v>0.625</v>
      </c>
      <c r="U37" s="845">
        <v>0.3125</v>
      </c>
      <c r="V37" s="845">
        <v>0.625</v>
      </c>
      <c r="W37" s="845">
        <v>0.3125</v>
      </c>
      <c r="X37" s="845">
        <v>0.54166666666666663</v>
      </c>
      <c r="Y37" s="845">
        <v>0.3125</v>
      </c>
      <c r="Z37" s="845">
        <v>0.625</v>
      </c>
      <c r="AA37" s="845">
        <v>0.3125</v>
      </c>
      <c r="AB37" s="845">
        <v>0.625</v>
      </c>
      <c r="AC37" s="878"/>
      <c r="AD37" s="878"/>
      <c r="AE37" s="878"/>
      <c r="AF37" s="878"/>
      <c r="AG37" s="878"/>
      <c r="AH37" s="878"/>
      <c r="AI37" s="847"/>
      <c r="AJ37" s="847"/>
      <c r="AK37" s="847"/>
      <c r="AL37" s="847"/>
      <c r="AM37" s="847"/>
      <c r="AN37" s="847"/>
      <c r="AO37" s="847"/>
      <c r="AP37" s="847"/>
      <c r="AQ37" s="778">
        <f>'num1'!Y37</f>
        <v>91.5</v>
      </c>
      <c r="AR37" s="368"/>
      <c r="AS37" s="174"/>
      <c r="AT37" s="174"/>
      <c r="AU37" s="174"/>
      <c r="AV37" s="174"/>
      <c r="AW37" s="174"/>
      <c r="AX37" s="174"/>
      <c r="AY37" s="174"/>
      <c r="AZ37" s="174"/>
      <c r="BA37" s="174"/>
      <c r="BB37" s="174"/>
      <c r="BC37" s="174"/>
      <c r="BD37" s="174"/>
      <c r="BE37" s="174"/>
      <c r="BF37" s="174"/>
      <c r="BG37" s="174"/>
      <c r="BH37" s="174"/>
    </row>
    <row r="38" spans="1:81" s="173" customFormat="1" ht="109.15" customHeight="1" thickTop="1" thickBot="1" x14ac:dyDescent="0.25">
      <c r="A38" s="772">
        <v>28</v>
      </c>
      <c r="B38" s="773" t="str">
        <f>inf!B29</f>
        <v>عدي رائد محمود عصافره</v>
      </c>
      <c r="C38" s="845">
        <v>0.3125</v>
      </c>
      <c r="D38" s="845">
        <v>0.625</v>
      </c>
      <c r="E38" s="845">
        <v>0.3125</v>
      </c>
      <c r="F38" s="845">
        <v>0.625</v>
      </c>
      <c r="G38" s="845">
        <v>0.3125</v>
      </c>
      <c r="H38" s="845">
        <v>0.625</v>
      </c>
      <c r="I38" s="845">
        <v>0.3125</v>
      </c>
      <c r="J38" s="845">
        <v>0.625</v>
      </c>
      <c r="K38" s="845">
        <v>0.3125</v>
      </c>
      <c r="L38" s="845">
        <v>0.625</v>
      </c>
      <c r="M38" s="845">
        <v>0.3125</v>
      </c>
      <c r="N38" s="845">
        <v>0.625</v>
      </c>
      <c r="O38" s="845">
        <v>0.3125</v>
      </c>
      <c r="P38" s="845">
        <v>0.625</v>
      </c>
      <c r="Q38" s="878"/>
      <c r="R38" s="878"/>
      <c r="S38" s="845">
        <v>0.3125</v>
      </c>
      <c r="T38" s="845">
        <v>0.625</v>
      </c>
      <c r="U38" s="845">
        <v>0.3125</v>
      </c>
      <c r="V38" s="845">
        <v>0.625</v>
      </c>
      <c r="W38" s="845">
        <v>0.3125</v>
      </c>
      <c r="X38" s="845">
        <v>0.625</v>
      </c>
      <c r="Y38" s="845">
        <v>0.3125</v>
      </c>
      <c r="Z38" s="845">
        <v>0.625</v>
      </c>
      <c r="AA38" s="845">
        <v>0.3125</v>
      </c>
      <c r="AB38" s="845">
        <v>0.625</v>
      </c>
      <c r="AC38" s="845">
        <v>0.3125</v>
      </c>
      <c r="AD38" s="845">
        <v>0.625</v>
      </c>
      <c r="AE38" s="878"/>
      <c r="AF38" s="878"/>
      <c r="AG38" s="878"/>
      <c r="AH38" s="878"/>
      <c r="AI38" s="847"/>
      <c r="AJ38" s="847"/>
      <c r="AK38" s="847"/>
      <c r="AL38" s="847"/>
      <c r="AM38" s="847"/>
      <c r="AN38" s="847"/>
      <c r="AO38" s="847"/>
      <c r="AP38" s="847"/>
      <c r="AQ38" s="778">
        <f>'num1'!Y38</f>
        <v>97.5</v>
      </c>
      <c r="AR38" s="368"/>
      <c r="AS38" s="174"/>
      <c r="AT38" s="174"/>
      <c r="AU38" s="174"/>
      <c r="AV38" s="174"/>
      <c r="AW38" s="174"/>
      <c r="AX38" s="174"/>
      <c r="AY38" s="174"/>
      <c r="AZ38" s="174"/>
      <c r="BA38" s="174"/>
      <c r="BB38" s="174"/>
      <c r="BC38" s="174"/>
      <c r="BD38" s="174"/>
      <c r="BE38" s="174"/>
      <c r="BF38" s="174"/>
      <c r="BG38" s="174"/>
      <c r="BH38" s="174"/>
    </row>
    <row r="39" spans="1:81" s="173" customFormat="1" ht="109.15" customHeight="1" thickTop="1" thickBot="1" x14ac:dyDescent="0.25">
      <c r="A39" s="772">
        <v>29</v>
      </c>
      <c r="B39" s="773" t="str">
        <f>inf!B30</f>
        <v>فاتن جهاد سعيد ابو الحلاوه</v>
      </c>
      <c r="C39" s="845">
        <v>0.3125</v>
      </c>
      <c r="D39" s="845">
        <v>0.625</v>
      </c>
      <c r="E39" s="845">
        <v>0.3125</v>
      </c>
      <c r="F39" s="845">
        <v>0.625</v>
      </c>
      <c r="G39" s="845">
        <v>0.3125</v>
      </c>
      <c r="H39" s="845">
        <v>0.625</v>
      </c>
      <c r="I39" s="845">
        <v>0.3125</v>
      </c>
      <c r="J39" s="845">
        <v>0.625</v>
      </c>
      <c r="K39" s="845">
        <v>0.3125</v>
      </c>
      <c r="L39" s="845">
        <v>0.625</v>
      </c>
      <c r="M39" s="845">
        <v>0.3125</v>
      </c>
      <c r="N39" s="845">
        <v>0.625</v>
      </c>
      <c r="O39" s="845">
        <v>0.3125</v>
      </c>
      <c r="P39" s="845">
        <v>0.625</v>
      </c>
      <c r="Q39" s="845">
        <v>0.3125</v>
      </c>
      <c r="R39" s="845">
        <v>0.625</v>
      </c>
      <c r="S39" s="845">
        <v>0.3125</v>
      </c>
      <c r="T39" s="845">
        <v>0.625</v>
      </c>
      <c r="U39" s="845">
        <v>0.3125</v>
      </c>
      <c r="V39" s="845">
        <v>0.625</v>
      </c>
      <c r="W39" s="845">
        <v>0.3125</v>
      </c>
      <c r="X39" s="845">
        <v>0.625</v>
      </c>
      <c r="Y39" s="845">
        <v>0.3125</v>
      </c>
      <c r="Z39" s="845">
        <v>0.625</v>
      </c>
      <c r="AA39" s="845">
        <v>0.3125</v>
      </c>
      <c r="AB39" s="845">
        <v>0.625</v>
      </c>
      <c r="AC39" s="845">
        <v>0.3125</v>
      </c>
      <c r="AD39" s="845">
        <v>0.625</v>
      </c>
      <c r="AE39" s="878"/>
      <c r="AF39" s="878"/>
      <c r="AG39" s="878"/>
      <c r="AH39" s="878"/>
      <c r="AI39" s="847"/>
      <c r="AJ39" s="847"/>
      <c r="AK39" s="847"/>
      <c r="AL39" s="847"/>
      <c r="AM39" s="847"/>
      <c r="AN39" s="847"/>
      <c r="AO39" s="847"/>
      <c r="AP39" s="847"/>
      <c r="AQ39" s="778">
        <f>'num1'!Y39</f>
        <v>105</v>
      </c>
      <c r="AR39" s="368"/>
      <c r="AS39" s="174"/>
      <c r="AT39" s="174"/>
      <c r="AU39" s="174"/>
      <c r="AV39" s="174"/>
      <c r="AW39" s="174"/>
      <c r="AX39" s="174"/>
      <c r="AY39" s="174"/>
      <c r="AZ39" s="174"/>
      <c r="BA39" s="174"/>
      <c r="BB39" s="174"/>
      <c r="BC39" s="174"/>
      <c r="BD39" s="174"/>
      <c r="BE39" s="174"/>
      <c r="BF39" s="174"/>
      <c r="BG39" s="174"/>
      <c r="BH39" s="174"/>
    </row>
    <row r="40" spans="1:81" s="173" customFormat="1" ht="109.15" customHeight="1" thickTop="1" thickBot="1" x14ac:dyDescent="0.25">
      <c r="A40" s="855">
        <v>30</v>
      </c>
      <c r="B40" s="856" t="str">
        <f>inf!B31</f>
        <v>فايز عطا احمد ابو شكر</v>
      </c>
      <c r="C40" s="845">
        <v>0.3125</v>
      </c>
      <c r="D40" s="845">
        <v>0.625</v>
      </c>
      <c r="E40" s="845">
        <v>0.3125</v>
      </c>
      <c r="F40" s="845">
        <v>0.625</v>
      </c>
      <c r="G40" s="845">
        <v>0.3125</v>
      </c>
      <c r="H40" s="845">
        <v>0.625</v>
      </c>
      <c r="I40" s="845">
        <v>0.3125</v>
      </c>
      <c r="J40" s="845">
        <v>0.625</v>
      </c>
      <c r="K40" s="845">
        <v>0.3125</v>
      </c>
      <c r="L40" s="845">
        <v>0.625</v>
      </c>
      <c r="M40" s="845">
        <v>0.3125</v>
      </c>
      <c r="N40" s="845">
        <v>0.625</v>
      </c>
      <c r="O40" s="845">
        <v>0.3125</v>
      </c>
      <c r="P40" s="845">
        <v>0.625</v>
      </c>
      <c r="Q40" s="845">
        <v>0.3125</v>
      </c>
      <c r="R40" s="845">
        <v>0.625</v>
      </c>
      <c r="S40" s="845">
        <v>0.3125</v>
      </c>
      <c r="T40" s="845">
        <v>0.625</v>
      </c>
      <c r="U40" s="845">
        <v>0.3125</v>
      </c>
      <c r="V40" s="845">
        <v>0.625</v>
      </c>
      <c r="W40" s="845">
        <v>0.3125</v>
      </c>
      <c r="X40" s="845">
        <v>0.625</v>
      </c>
      <c r="Y40" s="845">
        <v>0.3125</v>
      </c>
      <c r="Z40" s="845">
        <v>0.625</v>
      </c>
      <c r="AA40" s="845">
        <v>0.3125</v>
      </c>
      <c r="AB40" s="845">
        <v>0.625</v>
      </c>
      <c r="AC40" s="845">
        <v>0.3125</v>
      </c>
      <c r="AD40" s="845">
        <v>0.625</v>
      </c>
      <c r="AE40" s="845">
        <v>0.3125</v>
      </c>
      <c r="AF40" s="845">
        <v>0.625</v>
      </c>
      <c r="AG40" s="845">
        <v>0.3125</v>
      </c>
      <c r="AH40" s="845">
        <v>0.625</v>
      </c>
      <c r="AI40" s="857"/>
      <c r="AJ40" s="857"/>
      <c r="AK40" s="848"/>
      <c r="AL40" s="848"/>
      <c r="AM40" s="848"/>
      <c r="AN40" s="848"/>
      <c r="AO40" s="848"/>
      <c r="AP40" s="848"/>
      <c r="AQ40" s="849">
        <f>'num1'!Y40</f>
        <v>120</v>
      </c>
      <c r="AR40" s="652">
        <v>0.3125</v>
      </c>
      <c r="AS40" s="652">
        <v>0.625</v>
      </c>
      <c r="AT40" s="652">
        <v>0.3125</v>
      </c>
      <c r="AU40" s="652">
        <v>0.625</v>
      </c>
      <c r="AV40" s="652">
        <v>0.3125</v>
      </c>
      <c r="AW40" s="652">
        <v>0.625</v>
      </c>
      <c r="AX40" s="652">
        <v>0.3125</v>
      </c>
      <c r="AY40" s="652">
        <v>0.625</v>
      </c>
      <c r="AZ40" s="652">
        <v>0.3125</v>
      </c>
      <c r="BA40" s="652">
        <v>0.625</v>
      </c>
      <c r="BB40" s="652">
        <v>0.3125</v>
      </c>
      <c r="BC40" s="652">
        <v>0.625</v>
      </c>
      <c r="BD40" s="652">
        <v>0.3125</v>
      </c>
      <c r="BE40" s="652">
        <v>0.625</v>
      </c>
      <c r="BF40" s="652">
        <v>0.3125</v>
      </c>
      <c r="BG40" s="652">
        <v>0.625</v>
      </c>
      <c r="BH40" s="652"/>
      <c r="BI40" s="652"/>
      <c r="BJ40" s="652">
        <v>0.33333333333333331</v>
      </c>
      <c r="BK40" s="652">
        <v>0.625</v>
      </c>
      <c r="BL40" s="652">
        <v>0.33333333333333331</v>
      </c>
      <c r="BM40" s="652">
        <v>0.625</v>
      </c>
      <c r="BN40" s="652">
        <v>0.33333333333333331</v>
      </c>
      <c r="BO40" s="652">
        <v>0.625</v>
      </c>
      <c r="BP40" s="652">
        <v>0.33333333333333331</v>
      </c>
      <c r="BQ40" s="652">
        <v>0.625</v>
      </c>
      <c r="BR40" s="652">
        <v>0.33333333333333331</v>
      </c>
      <c r="BS40" s="652">
        <v>0.625</v>
      </c>
      <c r="BT40" s="652">
        <v>0.33333333333333331</v>
      </c>
      <c r="BU40" s="652">
        <v>0.625</v>
      </c>
      <c r="BV40" s="652">
        <v>0.33333333333333331</v>
      </c>
      <c r="BW40" s="652">
        <v>0.625</v>
      </c>
      <c r="BX40" s="652">
        <v>0.33333333333333331</v>
      </c>
      <c r="BY40" s="652">
        <v>0.625</v>
      </c>
      <c r="BZ40" s="652">
        <v>0.33333333333333331</v>
      </c>
      <c r="CA40" s="652">
        <v>0.625</v>
      </c>
      <c r="CB40" s="652">
        <v>0.33333333333333331</v>
      </c>
      <c r="CC40" s="652">
        <v>0.625</v>
      </c>
    </row>
    <row r="41" spans="1:81" s="551" customFormat="1" ht="46.15" customHeight="1" x14ac:dyDescent="0.2">
      <c r="R41" s="1180" t="s">
        <v>1072</v>
      </c>
      <c r="S41" s="1180"/>
      <c r="T41" s="1180"/>
      <c r="AG41" s="1169" t="s">
        <v>629</v>
      </c>
      <c r="AH41" s="1170"/>
      <c r="AQ41" s="1167">
        <f>SUM(AQ11:AQ40)</f>
        <v>3300</v>
      </c>
    </row>
    <row r="42" spans="1:81" s="552" customFormat="1" ht="46.15" customHeight="1" x14ac:dyDescent="0.2">
      <c r="B42" s="553"/>
      <c r="C42" s="1177" t="s">
        <v>642</v>
      </c>
      <c r="D42" s="1177"/>
      <c r="E42" s="1177"/>
      <c r="F42" s="1177"/>
      <c r="G42" s="1177"/>
      <c r="H42" s="1177"/>
      <c r="I42" s="1177"/>
      <c r="J42" s="1177"/>
      <c r="K42" s="1177"/>
      <c r="L42" s="1177"/>
      <c r="M42" s="1177"/>
      <c r="N42" s="1177"/>
      <c r="O42" s="1177"/>
      <c r="P42" s="1177"/>
      <c r="Q42" s="1177"/>
      <c r="R42" s="1180"/>
      <c r="S42" s="1180"/>
      <c r="T42" s="1180"/>
      <c r="U42" s="583"/>
      <c r="V42" s="583"/>
      <c r="W42" s="583"/>
      <c r="X42" s="583"/>
      <c r="Y42" s="583"/>
      <c r="Z42" s="583"/>
      <c r="AA42" s="583"/>
      <c r="AB42" s="583"/>
      <c r="AE42" s="852"/>
      <c r="AF42" s="583"/>
      <c r="AG42" s="1169"/>
      <c r="AH42" s="1170"/>
      <c r="AI42" s="555"/>
      <c r="AJ42" s="555"/>
      <c r="AK42" s="555"/>
      <c r="AL42" s="555"/>
      <c r="AO42" s="555"/>
      <c r="AP42" s="555"/>
      <c r="AQ42" s="1168"/>
      <c r="AR42" s="553"/>
      <c r="AS42" s="553"/>
      <c r="AT42" s="553"/>
      <c r="AU42" s="553"/>
      <c r="AV42" s="554"/>
      <c r="AW42" s="554"/>
      <c r="AX42" s="554"/>
      <c r="AY42" s="554"/>
      <c r="AZ42" s="554"/>
      <c r="BA42" s="554"/>
      <c r="BB42" s="554"/>
      <c r="BC42" s="554"/>
      <c r="BD42" s="554"/>
      <c r="BE42" s="554"/>
      <c r="BF42" s="554"/>
      <c r="BG42" s="554"/>
      <c r="BH42" s="554"/>
    </row>
    <row r="43" spans="1:81" s="552" customFormat="1" ht="46.15" customHeight="1" x14ac:dyDescent="0.2">
      <c r="C43" s="1183" t="s">
        <v>641</v>
      </c>
      <c r="D43" s="1183"/>
      <c r="E43" s="1183"/>
      <c r="F43" s="1183"/>
      <c r="G43" s="1183"/>
      <c r="H43" s="1183"/>
      <c r="I43" s="1183"/>
      <c r="J43" s="1183"/>
      <c r="K43" s="1183"/>
      <c r="L43" s="1183"/>
      <c r="M43" s="1183"/>
      <c r="N43" s="1183"/>
      <c r="O43" s="1183"/>
      <c r="P43" s="1183"/>
      <c r="Q43" s="1183"/>
      <c r="R43" s="1180"/>
      <c r="S43" s="1180"/>
      <c r="T43" s="1180"/>
      <c r="U43" s="583"/>
      <c r="V43" s="583"/>
      <c r="W43" s="1175" t="s">
        <v>22</v>
      </c>
      <c r="X43" s="1175"/>
      <c r="Y43" s="1181">
        <f>Menu!$F$10</f>
        <v>45103</v>
      </c>
      <c r="Z43" s="1181"/>
      <c r="AA43" s="583"/>
      <c r="AB43" s="583"/>
      <c r="AE43" s="583"/>
      <c r="AF43" s="583"/>
      <c r="AG43" s="1171"/>
      <c r="AH43" s="1172"/>
      <c r="AI43" s="555"/>
      <c r="AJ43" s="555"/>
      <c r="AK43" s="555"/>
      <c r="AL43" s="555"/>
      <c r="AO43" s="555"/>
      <c r="AP43" s="555"/>
      <c r="AQ43" s="1168"/>
      <c r="AR43" s="554"/>
      <c r="AS43" s="554"/>
      <c r="AT43" s="554"/>
      <c r="AU43" s="554"/>
      <c r="AV43" s="554"/>
      <c r="AW43" s="554"/>
      <c r="AX43" s="554"/>
      <c r="AZ43" s="1174"/>
      <c r="BA43" s="1174"/>
      <c r="BB43" s="557"/>
      <c r="BC43" s="558"/>
      <c r="BD43" s="1173"/>
      <c r="BE43" s="1173"/>
      <c r="BF43" s="554"/>
      <c r="BG43" s="554"/>
      <c r="BH43" s="554"/>
    </row>
    <row r="44" spans="1:81" s="552" customFormat="1" ht="103.9" customHeight="1" thickBot="1" x14ac:dyDescent="0.25">
      <c r="C44" s="1178" t="s">
        <v>148</v>
      </c>
      <c r="D44" s="1178"/>
      <c r="E44" s="1178"/>
      <c r="F44" s="1178"/>
      <c r="G44" s="1178"/>
      <c r="H44" s="1178"/>
      <c r="I44" s="1178"/>
      <c r="J44" s="1178"/>
      <c r="K44" s="1178"/>
      <c r="L44" s="1178"/>
      <c r="O44" s="559"/>
      <c r="P44" s="560"/>
      <c r="Q44" s="561"/>
      <c r="R44" s="562"/>
      <c r="S44" s="560"/>
      <c r="T44" s="559" t="s">
        <v>149</v>
      </c>
      <c r="U44" s="580"/>
      <c r="V44" s="580"/>
      <c r="W44" s="580"/>
      <c r="X44" s="580"/>
      <c r="Y44" s="580"/>
      <c r="Z44" s="580"/>
      <c r="AA44" s="580"/>
      <c r="AB44" s="580"/>
      <c r="AC44" s="580"/>
      <c r="AD44" s="580"/>
      <c r="AE44" s="580"/>
      <c r="AF44" s="580"/>
      <c r="AG44" s="580"/>
      <c r="AH44" s="580"/>
      <c r="AI44" s="580"/>
      <c r="AJ44" s="580"/>
      <c r="AK44" s="580"/>
      <c r="AL44" s="580"/>
      <c r="AM44" s="580"/>
      <c r="AN44" s="580"/>
      <c r="AO44" s="580"/>
      <c r="AP44" s="581"/>
      <c r="AQ44" s="582"/>
      <c r="AR44" s="553"/>
      <c r="AY44" s="563"/>
      <c r="AZ44" s="1164"/>
      <c r="BA44" s="1164"/>
      <c r="BB44" s="1175"/>
      <c r="BC44" s="1175"/>
      <c r="BD44" s="1175"/>
      <c r="BE44" s="554"/>
      <c r="BF44" s="554"/>
      <c r="BG44" s="554"/>
      <c r="BH44" s="554"/>
    </row>
    <row r="45" spans="1:81" s="173" customFormat="1" ht="111.6" customHeight="1" thickTop="1" thickBot="1" x14ac:dyDescent="0.25">
      <c r="A45" s="774">
        <v>31</v>
      </c>
      <c r="B45" s="771" t="str">
        <f>inf!B32</f>
        <v>فداء نبيل عيسى شاور</v>
      </c>
      <c r="C45" s="845">
        <v>0.3125</v>
      </c>
      <c r="D45" s="845">
        <v>0.625</v>
      </c>
      <c r="E45" s="845">
        <v>0.3125</v>
      </c>
      <c r="F45" s="845">
        <v>0.625</v>
      </c>
      <c r="G45" s="845">
        <v>0.3125</v>
      </c>
      <c r="H45" s="845">
        <v>0.625</v>
      </c>
      <c r="I45" s="845">
        <v>0.3125</v>
      </c>
      <c r="J45" s="845">
        <v>0.625</v>
      </c>
      <c r="K45" s="845">
        <v>0.3125</v>
      </c>
      <c r="L45" s="845">
        <v>0.625</v>
      </c>
      <c r="M45" s="845">
        <v>0.3125</v>
      </c>
      <c r="N45" s="845">
        <v>0.625</v>
      </c>
      <c r="O45" s="845">
        <v>0.3125</v>
      </c>
      <c r="P45" s="845">
        <v>0.625</v>
      </c>
      <c r="Q45" s="845">
        <v>0.3125</v>
      </c>
      <c r="R45" s="845">
        <v>0.625</v>
      </c>
      <c r="S45" s="845">
        <v>0.3125</v>
      </c>
      <c r="T45" s="845">
        <v>0.625</v>
      </c>
      <c r="U45" s="845">
        <v>0.3125</v>
      </c>
      <c r="V45" s="845">
        <v>0.625</v>
      </c>
      <c r="W45" s="845">
        <v>0.3125</v>
      </c>
      <c r="X45" s="845">
        <v>0.625</v>
      </c>
      <c r="Y45" s="845">
        <v>0.3125</v>
      </c>
      <c r="Z45" s="845">
        <v>0.625</v>
      </c>
      <c r="AA45" s="845">
        <v>0.3125</v>
      </c>
      <c r="AB45" s="845">
        <v>0.625</v>
      </c>
      <c r="AC45" s="878"/>
      <c r="AD45" s="878"/>
      <c r="AE45" s="878"/>
      <c r="AF45" s="878"/>
      <c r="AG45" s="878"/>
      <c r="AH45" s="878"/>
      <c r="AI45" s="846"/>
      <c r="AJ45" s="846"/>
      <c r="AK45" s="846"/>
      <c r="AL45" s="846"/>
      <c r="AM45" s="846"/>
      <c r="AN45" s="846"/>
      <c r="AO45" s="846"/>
      <c r="AP45" s="846"/>
      <c r="AQ45" s="777">
        <f>'num1'!Y45</f>
        <v>97.5</v>
      </c>
      <c r="AR45" s="642">
        <v>0.3125</v>
      </c>
      <c r="AS45" s="642">
        <v>0.625</v>
      </c>
      <c r="AT45" s="642">
        <v>0.3125</v>
      </c>
      <c r="AU45" s="642">
        <v>0.625</v>
      </c>
      <c r="AV45" s="642">
        <v>0.3125</v>
      </c>
      <c r="AW45" s="642">
        <v>0.625</v>
      </c>
      <c r="AX45" s="642">
        <v>0.3125</v>
      </c>
      <c r="AY45" s="642">
        <v>0.625</v>
      </c>
      <c r="AZ45" s="642">
        <v>0.3125</v>
      </c>
      <c r="BA45" s="642">
        <v>0.625</v>
      </c>
      <c r="BB45" s="642">
        <v>0.3125</v>
      </c>
      <c r="BC45" s="642">
        <v>0.625</v>
      </c>
      <c r="BD45" s="642">
        <v>0.3125</v>
      </c>
      <c r="BE45" s="642">
        <v>0.625</v>
      </c>
      <c r="BF45" s="642">
        <v>0.3125</v>
      </c>
      <c r="BG45" s="642">
        <v>0.625</v>
      </c>
      <c r="BH45" s="642"/>
      <c r="BI45" s="642"/>
    </row>
    <row r="46" spans="1:81" s="173" customFormat="1" ht="111.6" customHeight="1" thickTop="1" thickBot="1" x14ac:dyDescent="0.25">
      <c r="A46" s="775">
        <v>32</v>
      </c>
      <c r="B46" s="773" t="str">
        <f>inf!B33</f>
        <v>لؤي محمد حسن شلالفة</v>
      </c>
      <c r="C46" s="845">
        <v>0.3125</v>
      </c>
      <c r="D46" s="845">
        <v>0.625</v>
      </c>
      <c r="E46" s="845">
        <v>0.3125</v>
      </c>
      <c r="F46" s="845">
        <v>0.625</v>
      </c>
      <c r="G46" s="845">
        <v>0.3125</v>
      </c>
      <c r="H46" s="845">
        <v>0.625</v>
      </c>
      <c r="I46" s="845">
        <v>0.3125</v>
      </c>
      <c r="J46" s="845">
        <v>0.625</v>
      </c>
      <c r="K46" s="845">
        <v>0.3125</v>
      </c>
      <c r="L46" s="845">
        <v>0.625</v>
      </c>
      <c r="M46" s="845">
        <v>0.3125</v>
      </c>
      <c r="N46" s="845">
        <v>0.625</v>
      </c>
      <c r="O46" s="845">
        <v>0.3125</v>
      </c>
      <c r="P46" s="845">
        <v>0.625</v>
      </c>
      <c r="Q46" s="845">
        <v>0.3125</v>
      </c>
      <c r="R46" s="845">
        <v>0.625</v>
      </c>
      <c r="S46" s="845">
        <v>0.3125</v>
      </c>
      <c r="T46" s="845">
        <v>0.625</v>
      </c>
      <c r="U46" s="878"/>
      <c r="V46" s="878"/>
      <c r="W46" s="878"/>
      <c r="X46" s="878"/>
      <c r="Y46" s="878"/>
      <c r="Z46" s="878"/>
      <c r="AA46" s="878"/>
      <c r="AB46" s="878"/>
      <c r="AC46" s="878"/>
      <c r="AD46" s="878"/>
      <c r="AE46" s="878"/>
      <c r="AF46" s="878"/>
      <c r="AG46" s="878"/>
      <c r="AH46" s="878"/>
      <c r="AI46" s="847"/>
      <c r="AJ46" s="847"/>
      <c r="AK46" s="847"/>
      <c r="AL46" s="847"/>
      <c r="AM46" s="847"/>
      <c r="AN46" s="847"/>
      <c r="AO46" s="847"/>
      <c r="AP46" s="847"/>
      <c r="AQ46" s="778">
        <f>'num1'!Y46</f>
        <v>67.5</v>
      </c>
      <c r="AR46" s="642">
        <v>0.3125</v>
      </c>
      <c r="AS46" s="642">
        <v>0.625</v>
      </c>
      <c r="AT46" s="642">
        <v>0.3125</v>
      </c>
      <c r="AU46" s="642">
        <v>0.625</v>
      </c>
      <c r="AV46" s="642">
        <v>0.3125</v>
      </c>
      <c r="AW46" s="642">
        <v>0.625</v>
      </c>
      <c r="AX46" s="642">
        <v>0.3125</v>
      </c>
      <c r="AY46" s="642">
        <v>0.625</v>
      </c>
      <c r="AZ46" s="642">
        <v>0.3125</v>
      </c>
      <c r="BA46" s="642">
        <v>0.625</v>
      </c>
      <c r="BB46" s="642">
        <v>0.3125</v>
      </c>
      <c r="BC46" s="642">
        <v>0.625</v>
      </c>
      <c r="BD46" s="642">
        <v>0.3125</v>
      </c>
      <c r="BE46" s="642">
        <v>0.625</v>
      </c>
      <c r="BF46" s="642">
        <v>0.3125</v>
      </c>
      <c r="BG46" s="642">
        <v>0.625</v>
      </c>
      <c r="BH46" s="642"/>
      <c r="BI46" s="642"/>
    </row>
    <row r="47" spans="1:81" s="173" customFormat="1" ht="111.6" customHeight="1" thickTop="1" thickBot="1" x14ac:dyDescent="0.25">
      <c r="A47" s="775">
        <v>33</v>
      </c>
      <c r="B47" s="773" t="str">
        <f>inf!B34</f>
        <v>ليلى حسني عمر العيسه</v>
      </c>
      <c r="C47" s="845">
        <v>0.3125</v>
      </c>
      <c r="D47" s="845">
        <v>0.625</v>
      </c>
      <c r="E47" s="845">
        <v>0.3125</v>
      </c>
      <c r="F47" s="845">
        <v>0.625</v>
      </c>
      <c r="G47" s="845">
        <v>0.3125</v>
      </c>
      <c r="H47" s="845">
        <v>0.625</v>
      </c>
      <c r="I47" s="845">
        <v>0.3125</v>
      </c>
      <c r="J47" s="845">
        <v>0.625</v>
      </c>
      <c r="K47" s="845">
        <v>0.3125</v>
      </c>
      <c r="L47" s="845">
        <v>0.625</v>
      </c>
      <c r="M47" s="845">
        <v>0.3125</v>
      </c>
      <c r="N47" s="845">
        <v>0.625</v>
      </c>
      <c r="O47" s="878"/>
      <c r="P47" s="878"/>
      <c r="Q47" s="878"/>
      <c r="R47" s="878"/>
      <c r="S47" s="878"/>
      <c r="T47" s="878"/>
      <c r="U47" s="845">
        <v>0.3125</v>
      </c>
      <c r="V47" s="845">
        <v>0.625</v>
      </c>
      <c r="W47" s="845">
        <v>0.3125</v>
      </c>
      <c r="X47" s="845">
        <v>0.625</v>
      </c>
      <c r="Y47" s="845">
        <v>0.3125</v>
      </c>
      <c r="Z47" s="845">
        <v>0.625</v>
      </c>
      <c r="AA47" s="845">
        <v>0.3125</v>
      </c>
      <c r="AB47" s="845">
        <v>0.625</v>
      </c>
      <c r="AC47" s="845">
        <v>0.3125</v>
      </c>
      <c r="AD47" s="845">
        <v>0.625</v>
      </c>
      <c r="AE47" s="845">
        <v>0.3125</v>
      </c>
      <c r="AF47" s="845">
        <v>0.625</v>
      </c>
      <c r="AG47" s="845">
        <v>0.3125</v>
      </c>
      <c r="AH47" s="845">
        <v>0.625</v>
      </c>
      <c r="AI47" s="847"/>
      <c r="AJ47" s="847"/>
      <c r="AK47" s="847"/>
      <c r="AL47" s="847"/>
      <c r="AM47" s="847"/>
      <c r="AN47" s="847"/>
      <c r="AO47" s="847"/>
      <c r="AP47" s="847"/>
      <c r="AQ47" s="778">
        <f>'num1'!Y47</f>
        <v>97.5</v>
      </c>
      <c r="AR47" s="642">
        <v>0.3125</v>
      </c>
      <c r="AS47" s="642">
        <v>0.625</v>
      </c>
      <c r="AT47" s="642">
        <v>0.3125</v>
      </c>
      <c r="AU47" s="642">
        <v>0.625</v>
      </c>
      <c r="AV47" s="642">
        <v>0.3125</v>
      </c>
      <c r="AW47" s="642">
        <v>0.625</v>
      </c>
      <c r="AX47" s="642">
        <v>0.3125</v>
      </c>
      <c r="AY47" s="642">
        <v>0.625</v>
      </c>
      <c r="AZ47" s="642">
        <v>0.3125</v>
      </c>
      <c r="BA47" s="642">
        <v>0.625</v>
      </c>
      <c r="BB47" s="642">
        <v>0.3125</v>
      </c>
      <c r="BC47" s="642">
        <v>0.625</v>
      </c>
      <c r="BD47" s="642">
        <v>0.3125</v>
      </c>
      <c r="BE47" s="642">
        <v>0.625</v>
      </c>
      <c r="BF47" s="642">
        <v>0.3125</v>
      </c>
      <c r="BG47" s="642">
        <v>0.625</v>
      </c>
      <c r="BH47" s="642"/>
      <c r="BI47" s="642"/>
    </row>
    <row r="48" spans="1:81" s="173" customFormat="1" ht="111.6" customHeight="1" thickTop="1" thickBot="1" x14ac:dyDescent="0.25">
      <c r="A48" s="775">
        <v>34</v>
      </c>
      <c r="B48" s="773" t="str">
        <f>inf!B35</f>
        <v>محمد ابراهيم عمران طرده</v>
      </c>
      <c r="C48" s="845">
        <v>0.3125</v>
      </c>
      <c r="D48" s="845">
        <v>0.625</v>
      </c>
      <c r="E48" s="845">
        <v>0.3125</v>
      </c>
      <c r="F48" s="845">
        <v>0.625</v>
      </c>
      <c r="G48" s="845">
        <v>0.3125</v>
      </c>
      <c r="H48" s="845">
        <v>0.625</v>
      </c>
      <c r="I48" s="845">
        <v>0.3125</v>
      </c>
      <c r="J48" s="845">
        <v>0.625</v>
      </c>
      <c r="K48" s="845">
        <v>0.3125</v>
      </c>
      <c r="L48" s="845">
        <v>0.625</v>
      </c>
      <c r="M48" s="845">
        <v>0.3125</v>
      </c>
      <c r="N48" s="845">
        <v>0.625</v>
      </c>
      <c r="O48" s="845">
        <v>0.3125</v>
      </c>
      <c r="P48" s="845">
        <v>0.625</v>
      </c>
      <c r="Q48" s="845">
        <v>0.3125</v>
      </c>
      <c r="R48" s="845">
        <v>0.54166666666666663</v>
      </c>
      <c r="S48" s="878"/>
      <c r="T48" s="878"/>
      <c r="U48" s="878"/>
      <c r="V48" s="878"/>
      <c r="W48" s="878"/>
      <c r="X48" s="878"/>
      <c r="Y48" s="878"/>
      <c r="Z48" s="878"/>
      <c r="AA48" s="878"/>
      <c r="AB48" s="878"/>
      <c r="AC48" s="878"/>
      <c r="AD48" s="878"/>
      <c r="AE48" s="878"/>
      <c r="AF48" s="878"/>
      <c r="AG48" s="878"/>
      <c r="AH48" s="878"/>
      <c r="AI48" s="847"/>
      <c r="AJ48" s="847"/>
      <c r="AK48" s="847"/>
      <c r="AL48" s="847"/>
      <c r="AM48" s="847"/>
      <c r="AN48" s="847"/>
      <c r="AO48" s="847"/>
      <c r="AP48" s="847"/>
      <c r="AQ48" s="778">
        <f>'num1'!Y48</f>
        <v>58</v>
      </c>
      <c r="AR48" s="642">
        <v>0.3125</v>
      </c>
      <c r="AS48" s="642">
        <v>0.625</v>
      </c>
      <c r="AT48" s="642">
        <v>0.3125</v>
      </c>
      <c r="AU48" s="642">
        <v>0.625</v>
      </c>
      <c r="AV48" s="642">
        <v>0.3125</v>
      </c>
      <c r="AW48" s="642">
        <v>0.625</v>
      </c>
      <c r="AX48" s="642">
        <v>0.3125</v>
      </c>
      <c r="AY48" s="642">
        <v>0.625</v>
      </c>
      <c r="AZ48" s="642">
        <v>0.3125</v>
      </c>
      <c r="BA48" s="642">
        <v>0.625</v>
      </c>
      <c r="BB48" s="642">
        <v>0.3125</v>
      </c>
      <c r="BC48" s="642">
        <v>0.625</v>
      </c>
      <c r="BD48" s="642">
        <v>0.3125</v>
      </c>
      <c r="BE48" s="642">
        <v>0.625</v>
      </c>
      <c r="BF48" s="642">
        <v>0.3125</v>
      </c>
      <c r="BG48" s="642">
        <v>0.625</v>
      </c>
      <c r="BH48" s="642"/>
      <c r="BI48" s="642"/>
    </row>
    <row r="49" spans="1:61" s="173" customFormat="1" ht="111.6" customHeight="1" thickTop="1" thickBot="1" x14ac:dyDescent="0.25">
      <c r="A49" s="775">
        <v>35</v>
      </c>
      <c r="B49" s="773" t="str">
        <f>inf!B36</f>
        <v>محمد خليل عوض عوض</v>
      </c>
      <c r="C49" s="845">
        <v>0.3125</v>
      </c>
      <c r="D49" s="845">
        <v>0.625</v>
      </c>
      <c r="E49" s="845">
        <v>0.3125</v>
      </c>
      <c r="F49" s="845">
        <v>0.625</v>
      </c>
      <c r="G49" s="845">
        <v>0.3125</v>
      </c>
      <c r="H49" s="845">
        <v>0.625</v>
      </c>
      <c r="I49" s="845">
        <v>0.3125</v>
      </c>
      <c r="J49" s="845">
        <v>0.625</v>
      </c>
      <c r="K49" s="845">
        <v>0.3125</v>
      </c>
      <c r="L49" s="845">
        <v>0.625</v>
      </c>
      <c r="M49" s="845">
        <v>0.3125</v>
      </c>
      <c r="N49" s="845">
        <v>0.625</v>
      </c>
      <c r="O49" s="845">
        <v>0.3125</v>
      </c>
      <c r="P49" s="845">
        <v>0.625</v>
      </c>
      <c r="Q49" s="845">
        <v>0.3125</v>
      </c>
      <c r="R49" s="845">
        <v>0.625</v>
      </c>
      <c r="S49" s="845">
        <v>0.3125</v>
      </c>
      <c r="T49" s="845">
        <v>0.625</v>
      </c>
      <c r="U49" s="845">
        <v>0.3125</v>
      </c>
      <c r="V49" s="845">
        <v>0.625</v>
      </c>
      <c r="W49" s="845">
        <v>0.3125</v>
      </c>
      <c r="X49" s="845">
        <v>0.625</v>
      </c>
      <c r="Y49" s="845">
        <v>0.3125</v>
      </c>
      <c r="Z49" s="845">
        <v>0.625</v>
      </c>
      <c r="AA49" s="845">
        <v>0.3125</v>
      </c>
      <c r="AB49" s="845">
        <v>0.625</v>
      </c>
      <c r="AC49" s="845">
        <v>0.3125</v>
      </c>
      <c r="AD49" s="845">
        <v>0.625</v>
      </c>
      <c r="AE49" s="845">
        <v>0.3125</v>
      </c>
      <c r="AF49" s="845">
        <v>0.625</v>
      </c>
      <c r="AG49" s="845">
        <v>0.3125</v>
      </c>
      <c r="AH49" s="845">
        <v>0.625</v>
      </c>
      <c r="AI49" s="847"/>
      <c r="AJ49" s="847"/>
      <c r="AK49" s="847"/>
      <c r="AL49" s="847"/>
      <c r="AM49" s="847"/>
      <c r="AN49" s="847"/>
      <c r="AO49" s="847"/>
      <c r="AP49" s="847"/>
      <c r="AQ49" s="778">
        <f>'num1'!Y49</f>
        <v>120</v>
      </c>
      <c r="AR49" s="642">
        <v>0.3125</v>
      </c>
      <c r="AS49" s="642">
        <v>0.625</v>
      </c>
      <c r="AT49" s="642">
        <v>0.3125</v>
      </c>
      <c r="AU49" s="642">
        <v>0.625</v>
      </c>
      <c r="AV49" s="642">
        <v>0.3125</v>
      </c>
      <c r="AW49" s="642">
        <v>0.625</v>
      </c>
      <c r="AX49" s="642">
        <v>0.3125</v>
      </c>
      <c r="AY49" s="642">
        <v>0.625</v>
      </c>
      <c r="AZ49" s="642">
        <v>0.3125</v>
      </c>
      <c r="BA49" s="642">
        <v>0.625</v>
      </c>
      <c r="BB49" s="642">
        <v>0.3125</v>
      </c>
      <c r="BC49" s="642">
        <v>0.625</v>
      </c>
      <c r="BD49" s="642">
        <v>0.3125</v>
      </c>
      <c r="BE49" s="642">
        <v>0.625</v>
      </c>
      <c r="BF49" s="642">
        <v>0.3125</v>
      </c>
      <c r="BG49" s="642">
        <v>0.625</v>
      </c>
      <c r="BH49" s="642"/>
      <c r="BI49" s="642"/>
    </row>
    <row r="50" spans="1:61" s="173" customFormat="1" ht="111.6" customHeight="1" thickTop="1" thickBot="1" x14ac:dyDescent="0.25">
      <c r="A50" s="775">
        <v>36</v>
      </c>
      <c r="B50" s="773" t="str">
        <f>inf!B37</f>
        <v>محمد صالح عبد القادر النجار</v>
      </c>
      <c r="C50" s="845">
        <v>0.3125</v>
      </c>
      <c r="D50" s="845">
        <v>0.625</v>
      </c>
      <c r="E50" s="845">
        <v>0.3125</v>
      </c>
      <c r="F50" s="845">
        <v>0.54166666666666663</v>
      </c>
      <c r="G50" s="845">
        <v>0.3125</v>
      </c>
      <c r="H50" s="845">
        <v>0.625</v>
      </c>
      <c r="I50" s="845">
        <v>0.3125</v>
      </c>
      <c r="J50" s="845">
        <v>0.625</v>
      </c>
      <c r="K50" s="845">
        <v>0.3125</v>
      </c>
      <c r="L50" s="845">
        <v>0.625</v>
      </c>
      <c r="M50" s="845">
        <v>0.3125</v>
      </c>
      <c r="N50" s="845">
        <v>0.625</v>
      </c>
      <c r="O50" s="845">
        <v>0.3125</v>
      </c>
      <c r="P50" s="845">
        <v>0.625</v>
      </c>
      <c r="Q50" s="845">
        <v>0.3125</v>
      </c>
      <c r="R50" s="845">
        <v>0.54166666666666663</v>
      </c>
      <c r="S50" s="845">
        <v>0.3125</v>
      </c>
      <c r="T50" s="845">
        <v>0.625</v>
      </c>
      <c r="U50" s="845">
        <v>0.3125</v>
      </c>
      <c r="V50" s="845">
        <v>0.625</v>
      </c>
      <c r="W50" s="845">
        <v>0.3125</v>
      </c>
      <c r="X50" s="845">
        <v>0.625</v>
      </c>
      <c r="Y50" s="845">
        <v>0.3125</v>
      </c>
      <c r="Z50" s="845">
        <v>0.625</v>
      </c>
      <c r="AA50" s="845">
        <v>0.3125</v>
      </c>
      <c r="AB50" s="845">
        <v>0.625</v>
      </c>
      <c r="AC50" s="845">
        <v>0.3125</v>
      </c>
      <c r="AD50" s="845">
        <v>0.54166666666666663</v>
      </c>
      <c r="AE50" s="845">
        <v>0.3125</v>
      </c>
      <c r="AF50" s="845">
        <v>0.625</v>
      </c>
      <c r="AG50" s="845">
        <v>0.3125</v>
      </c>
      <c r="AH50" s="845">
        <v>0.625</v>
      </c>
      <c r="AI50" s="847"/>
      <c r="AJ50" s="847"/>
      <c r="AK50" s="847"/>
      <c r="AL50" s="847"/>
      <c r="AM50" s="847"/>
      <c r="AN50" s="847"/>
      <c r="AO50" s="847"/>
      <c r="AP50" s="847"/>
      <c r="AQ50" s="778">
        <f>'num1'!Y50</f>
        <v>114</v>
      </c>
      <c r="AR50" s="642">
        <v>0.3125</v>
      </c>
      <c r="AS50" s="642">
        <v>0.625</v>
      </c>
      <c r="AT50" s="642">
        <v>0.3125</v>
      </c>
      <c r="AU50" s="642">
        <v>0.625</v>
      </c>
      <c r="AV50" s="642">
        <v>0.3125</v>
      </c>
      <c r="AW50" s="642">
        <v>0.625</v>
      </c>
      <c r="AX50" s="642">
        <v>0.3125</v>
      </c>
      <c r="AY50" s="642">
        <v>0.625</v>
      </c>
      <c r="AZ50" s="642">
        <v>0.3125</v>
      </c>
      <c r="BA50" s="642">
        <v>0.625</v>
      </c>
      <c r="BB50" s="642">
        <v>0.3125</v>
      </c>
      <c r="BC50" s="642">
        <v>0.625</v>
      </c>
      <c r="BD50" s="642">
        <v>0.3125</v>
      </c>
      <c r="BE50" s="642">
        <v>0.625</v>
      </c>
      <c r="BF50" s="642">
        <v>0.3125</v>
      </c>
      <c r="BG50" s="642">
        <v>0.625</v>
      </c>
      <c r="BH50" s="642"/>
      <c r="BI50" s="642"/>
    </row>
    <row r="51" spans="1:61" s="173" customFormat="1" ht="111.6" customHeight="1" thickTop="1" thickBot="1" x14ac:dyDescent="0.25">
      <c r="A51" s="775">
        <v>37</v>
      </c>
      <c r="B51" s="773" t="str">
        <f>inf!B38</f>
        <v>مديحه عاصم كامل "جلال التميمي"</v>
      </c>
      <c r="C51" s="845">
        <v>0.3125</v>
      </c>
      <c r="D51" s="845">
        <v>0.625</v>
      </c>
      <c r="E51" s="845">
        <v>0.3125</v>
      </c>
      <c r="F51" s="845">
        <v>0.625</v>
      </c>
      <c r="G51" s="845">
        <v>0.3125</v>
      </c>
      <c r="H51" s="845">
        <v>0.625</v>
      </c>
      <c r="I51" s="845">
        <v>0.3125</v>
      </c>
      <c r="J51" s="845">
        <v>0.625</v>
      </c>
      <c r="K51" s="845">
        <v>0.3125</v>
      </c>
      <c r="L51" s="845">
        <v>0.625</v>
      </c>
      <c r="M51" s="845">
        <v>0.3125</v>
      </c>
      <c r="N51" s="845">
        <v>0.625</v>
      </c>
      <c r="O51" s="845">
        <v>0.3125</v>
      </c>
      <c r="P51" s="845">
        <v>0.625</v>
      </c>
      <c r="Q51" s="845">
        <v>0.3125</v>
      </c>
      <c r="R51" s="845">
        <v>0.625</v>
      </c>
      <c r="S51" s="845">
        <v>0.3125</v>
      </c>
      <c r="T51" s="845">
        <v>0.625</v>
      </c>
      <c r="U51" s="845">
        <v>0.3125</v>
      </c>
      <c r="V51" s="845">
        <v>0.625</v>
      </c>
      <c r="W51" s="845">
        <v>0.3125</v>
      </c>
      <c r="X51" s="845">
        <v>0.625</v>
      </c>
      <c r="Y51" s="845">
        <v>0.3125</v>
      </c>
      <c r="Z51" s="845">
        <v>0.625</v>
      </c>
      <c r="AA51" s="845">
        <v>0.3125</v>
      </c>
      <c r="AB51" s="845">
        <v>0.625</v>
      </c>
      <c r="AC51" s="845">
        <v>0.3125</v>
      </c>
      <c r="AD51" s="845">
        <v>0.625</v>
      </c>
      <c r="AE51" s="845">
        <v>0.3125</v>
      </c>
      <c r="AF51" s="845">
        <v>0.625</v>
      </c>
      <c r="AG51" s="845">
        <v>0.3125</v>
      </c>
      <c r="AH51" s="845">
        <v>0.625</v>
      </c>
      <c r="AI51" s="847"/>
      <c r="AJ51" s="847"/>
      <c r="AK51" s="847"/>
      <c r="AL51" s="847"/>
      <c r="AM51" s="847"/>
      <c r="AN51" s="847"/>
      <c r="AO51" s="847"/>
      <c r="AP51" s="847"/>
      <c r="AQ51" s="778">
        <f>'num1'!Y51</f>
        <v>120</v>
      </c>
      <c r="AR51" s="642">
        <v>0.3125</v>
      </c>
      <c r="AS51" s="642">
        <v>0.625</v>
      </c>
      <c r="AT51" s="642">
        <v>0.3125</v>
      </c>
      <c r="AU51" s="642">
        <v>0.625</v>
      </c>
      <c r="AV51" s="642">
        <v>0.3125</v>
      </c>
      <c r="AW51" s="642">
        <v>0.625</v>
      </c>
      <c r="AX51" s="642">
        <v>0.3125</v>
      </c>
      <c r="AY51" s="642">
        <v>0.625</v>
      </c>
      <c r="AZ51" s="642">
        <v>0.3125</v>
      </c>
      <c r="BA51" s="642">
        <v>0.625</v>
      </c>
      <c r="BB51" s="642">
        <v>0.3125</v>
      </c>
      <c r="BC51" s="642">
        <v>0.625</v>
      </c>
      <c r="BD51" s="642">
        <v>0.3125</v>
      </c>
      <c r="BE51" s="642">
        <v>0.625</v>
      </c>
      <c r="BF51" s="642">
        <v>0.3125</v>
      </c>
      <c r="BG51" s="642">
        <v>0.625</v>
      </c>
      <c r="BH51" s="642"/>
      <c r="BI51" s="642"/>
    </row>
    <row r="52" spans="1:61" s="173" customFormat="1" ht="111.6" customHeight="1" thickTop="1" thickBot="1" x14ac:dyDescent="0.25">
      <c r="A52" s="775">
        <v>38</v>
      </c>
      <c r="B52" s="773" t="str">
        <f>inf!B39</f>
        <v>مروان علي ابراهيم الرزيقات</v>
      </c>
      <c r="C52" s="845">
        <v>0.3125</v>
      </c>
      <c r="D52" s="845">
        <v>0.625</v>
      </c>
      <c r="E52" s="845">
        <v>0.3125</v>
      </c>
      <c r="F52" s="845">
        <v>0.625</v>
      </c>
      <c r="G52" s="845">
        <v>0.3125</v>
      </c>
      <c r="H52" s="845">
        <v>0.625</v>
      </c>
      <c r="I52" s="845">
        <v>0.3125</v>
      </c>
      <c r="J52" s="845">
        <v>0.625</v>
      </c>
      <c r="K52" s="845">
        <v>0.3125</v>
      </c>
      <c r="L52" s="845">
        <v>0.625</v>
      </c>
      <c r="M52" s="845">
        <v>0.3125</v>
      </c>
      <c r="N52" s="845">
        <v>0.625</v>
      </c>
      <c r="O52" s="845">
        <v>0.3125</v>
      </c>
      <c r="P52" s="845">
        <v>0.625</v>
      </c>
      <c r="Q52" s="845">
        <v>0.3125</v>
      </c>
      <c r="R52" s="845">
        <v>0.625</v>
      </c>
      <c r="S52" s="878"/>
      <c r="T52" s="878"/>
      <c r="U52" s="878"/>
      <c r="V52" s="878"/>
      <c r="W52" s="878"/>
      <c r="X52" s="878"/>
      <c r="Y52" s="878"/>
      <c r="Z52" s="878"/>
      <c r="AA52" s="878"/>
      <c r="AB52" s="878"/>
      <c r="AC52" s="878"/>
      <c r="AD52" s="878"/>
      <c r="AE52" s="878"/>
      <c r="AF52" s="878"/>
      <c r="AG52" s="878"/>
      <c r="AH52" s="878"/>
      <c r="AI52" s="847"/>
      <c r="AJ52" s="847"/>
      <c r="AK52" s="847"/>
      <c r="AL52" s="847"/>
      <c r="AM52" s="847"/>
      <c r="AN52" s="847"/>
      <c r="AO52" s="847"/>
      <c r="AP52" s="847"/>
      <c r="AQ52" s="778">
        <f>'num1'!Y52</f>
        <v>60</v>
      </c>
      <c r="AR52" s="642">
        <v>0.3125</v>
      </c>
      <c r="AS52" s="642">
        <v>0.625</v>
      </c>
      <c r="AT52" s="642">
        <v>0.3125</v>
      </c>
      <c r="AU52" s="642">
        <v>0.625</v>
      </c>
      <c r="AV52" s="642">
        <v>0.3125</v>
      </c>
      <c r="AW52" s="642">
        <v>0.625</v>
      </c>
      <c r="AX52" s="642">
        <v>0.3125</v>
      </c>
      <c r="AY52" s="642">
        <v>0.625</v>
      </c>
      <c r="AZ52" s="642">
        <v>0.3125</v>
      </c>
      <c r="BA52" s="642">
        <v>0.625</v>
      </c>
      <c r="BB52" s="642">
        <v>0.3125</v>
      </c>
      <c r="BC52" s="642">
        <v>0.625</v>
      </c>
      <c r="BD52" s="642">
        <v>0.3125</v>
      </c>
      <c r="BE52" s="642">
        <v>0.625</v>
      </c>
      <c r="BF52" s="642">
        <v>0.3125</v>
      </c>
      <c r="BG52" s="642">
        <v>0.625</v>
      </c>
      <c r="BH52" s="642"/>
      <c r="BI52" s="642"/>
    </row>
    <row r="53" spans="1:61" s="173" customFormat="1" ht="111.6" customHeight="1" thickTop="1" thickBot="1" x14ac:dyDescent="0.25">
      <c r="A53" s="775">
        <v>39</v>
      </c>
      <c r="B53" s="773" t="str">
        <f>inf!B40</f>
        <v>معتصم زياد ربيع عيده</v>
      </c>
      <c r="C53" s="878"/>
      <c r="D53" s="878"/>
      <c r="E53" s="845">
        <v>0.3125</v>
      </c>
      <c r="F53" s="845">
        <v>0.625</v>
      </c>
      <c r="G53" s="845">
        <v>0.3125</v>
      </c>
      <c r="H53" s="845">
        <v>0.625</v>
      </c>
      <c r="I53" s="845">
        <v>0.3125</v>
      </c>
      <c r="J53" s="845">
        <v>0.625</v>
      </c>
      <c r="K53" s="845">
        <v>0.3125</v>
      </c>
      <c r="L53" s="845">
        <v>0.625</v>
      </c>
      <c r="M53" s="845">
        <v>0.3125</v>
      </c>
      <c r="N53" s="845">
        <v>0.625</v>
      </c>
      <c r="O53" s="845">
        <v>0.3125</v>
      </c>
      <c r="P53" s="845">
        <v>0.625</v>
      </c>
      <c r="Q53" s="845">
        <v>0.3125</v>
      </c>
      <c r="R53" s="845">
        <v>0.625</v>
      </c>
      <c r="S53" s="845">
        <v>0.3125</v>
      </c>
      <c r="T53" s="845">
        <v>0.625</v>
      </c>
      <c r="U53" s="845">
        <v>0.3125</v>
      </c>
      <c r="V53" s="845">
        <v>0.625</v>
      </c>
      <c r="W53" s="845">
        <v>0.3125</v>
      </c>
      <c r="X53" s="845">
        <v>0.625</v>
      </c>
      <c r="Y53" s="845">
        <v>0.3125</v>
      </c>
      <c r="Z53" s="845">
        <v>0.625</v>
      </c>
      <c r="AA53" s="845">
        <v>0.3125</v>
      </c>
      <c r="AB53" s="845">
        <v>0.625</v>
      </c>
      <c r="AC53" s="845">
        <v>0.3125</v>
      </c>
      <c r="AD53" s="845">
        <v>0.625</v>
      </c>
      <c r="AE53" s="845">
        <v>0.3125</v>
      </c>
      <c r="AF53" s="845">
        <v>0.625</v>
      </c>
      <c r="AG53" s="845">
        <v>0.3125</v>
      </c>
      <c r="AH53" s="845">
        <v>0.625</v>
      </c>
      <c r="AI53" s="847"/>
      <c r="AJ53" s="847"/>
      <c r="AK53" s="847"/>
      <c r="AL53" s="847"/>
      <c r="AM53" s="847"/>
      <c r="AN53" s="847"/>
      <c r="AO53" s="847"/>
      <c r="AP53" s="847"/>
      <c r="AQ53" s="778">
        <f>'num1'!Y53</f>
        <v>112.5</v>
      </c>
      <c r="AR53" s="642">
        <v>0.3125</v>
      </c>
      <c r="AS53" s="642">
        <v>0.625</v>
      </c>
      <c r="AT53" s="642">
        <v>0.3125</v>
      </c>
      <c r="AU53" s="642">
        <v>0.625</v>
      </c>
      <c r="AV53" s="642">
        <v>0.3125</v>
      </c>
      <c r="AW53" s="642">
        <v>0.625</v>
      </c>
      <c r="AX53" s="642">
        <v>0.3125</v>
      </c>
      <c r="AY53" s="642">
        <v>0.625</v>
      </c>
      <c r="AZ53" s="642">
        <v>0.3125</v>
      </c>
      <c r="BA53" s="642">
        <v>0.625</v>
      </c>
      <c r="BB53" s="642">
        <v>0.3125</v>
      </c>
      <c r="BC53" s="642">
        <v>0.625</v>
      </c>
      <c r="BD53" s="642">
        <v>0.3125</v>
      </c>
      <c r="BE53" s="642">
        <v>0.625</v>
      </c>
      <c r="BF53" s="642">
        <v>0.3125</v>
      </c>
      <c r="BG53" s="642">
        <v>0.625</v>
      </c>
      <c r="BH53" s="642"/>
      <c r="BI53" s="642"/>
    </row>
    <row r="54" spans="1:61" s="173" customFormat="1" ht="111.6" customHeight="1" thickTop="1" thickBot="1" x14ac:dyDescent="0.25">
      <c r="A54" s="775">
        <v>40</v>
      </c>
      <c r="B54" s="773" t="str">
        <f>inf!B41</f>
        <v>مهند سعدي أحمد عبد العزيز</v>
      </c>
      <c r="C54" s="878"/>
      <c r="D54" s="878"/>
      <c r="E54" s="845">
        <v>0.3125</v>
      </c>
      <c r="F54" s="845">
        <v>0.625</v>
      </c>
      <c r="G54" s="845">
        <v>0.3125</v>
      </c>
      <c r="H54" s="845">
        <v>0.625</v>
      </c>
      <c r="I54" s="845">
        <v>0.35416666666666669</v>
      </c>
      <c r="J54" s="845">
        <v>0.625</v>
      </c>
      <c r="K54" s="845">
        <v>0.3125</v>
      </c>
      <c r="L54" s="845">
        <v>0.625</v>
      </c>
      <c r="M54" s="845">
        <v>0.375</v>
      </c>
      <c r="N54" s="845">
        <v>0.625</v>
      </c>
      <c r="O54" s="845">
        <v>0.3125</v>
      </c>
      <c r="P54" s="845">
        <v>0.625</v>
      </c>
      <c r="Q54" s="845">
        <v>0.3125</v>
      </c>
      <c r="R54" s="845">
        <v>0.625</v>
      </c>
      <c r="S54" s="845">
        <v>0.35416666666666669</v>
      </c>
      <c r="T54" s="845">
        <v>0.625</v>
      </c>
      <c r="U54" s="845">
        <v>0.3125</v>
      </c>
      <c r="V54" s="845">
        <v>0.625</v>
      </c>
      <c r="W54" s="845">
        <v>0.3125</v>
      </c>
      <c r="X54" s="845">
        <v>0.625</v>
      </c>
      <c r="Y54" s="845">
        <v>0.3125</v>
      </c>
      <c r="Z54" s="845">
        <v>0.625</v>
      </c>
      <c r="AA54" s="845">
        <v>0.3125</v>
      </c>
      <c r="AB54" s="845">
        <v>0.625</v>
      </c>
      <c r="AC54" s="845">
        <v>0.3125</v>
      </c>
      <c r="AD54" s="845">
        <v>0.625</v>
      </c>
      <c r="AE54" s="845">
        <v>0.3125</v>
      </c>
      <c r="AF54" s="845">
        <v>0.625</v>
      </c>
      <c r="AG54" s="878"/>
      <c r="AH54" s="878"/>
      <c r="AI54" s="847"/>
      <c r="AJ54" s="847"/>
      <c r="AK54" s="847"/>
      <c r="AL54" s="847"/>
      <c r="AM54" s="847"/>
      <c r="AN54" s="847"/>
      <c r="AO54" s="847"/>
      <c r="AP54" s="847"/>
      <c r="AQ54" s="778">
        <f>'num1'!Y54</f>
        <v>101.5</v>
      </c>
      <c r="AR54" s="642">
        <v>0.3125</v>
      </c>
      <c r="AS54" s="642">
        <v>0.625</v>
      </c>
      <c r="AT54" s="642">
        <v>0.3125</v>
      </c>
      <c r="AU54" s="642">
        <v>0.625</v>
      </c>
      <c r="AV54" s="642">
        <v>0.3125</v>
      </c>
      <c r="AW54" s="642">
        <v>0.625</v>
      </c>
      <c r="AX54" s="642">
        <v>0.3125</v>
      </c>
      <c r="AY54" s="642">
        <v>0.625</v>
      </c>
      <c r="AZ54" s="642">
        <v>0.3125</v>
      </c>
      <c r="BA54" s="642">
        <v>0.625</v>
      </c>
      <c r="BB54" s="642">
        <v>0.3125</v>
      </c>
      <c r="BC54" s="642">
        <v>0.625</v>
      </c>
      <c r="BD54" s="642">
        <v>0.3125</v>
      </c>
      <c r="BE54" s="642">
        <v>0.625</v>
      </c>
      <c r="BF54" s="642">
        <v>0.3125</v>
      </c>
      <c r="BG54" s="642">
        <v>0.625</v>
      </c>
      <c r="BH54" s="642"/>
      <c r="BI54" s="642"/>
    </row>
    <row r="55" spans="1:61" s="173" customFormat="1" ht="111.6" customHeight="1" thickTop="1" thickBot="1" x14ac:dyDescent="0.25">
      <c r="A55" s="775">
        <v>41</v>
      </c>
      <c r="B55" s="773" t="str">
        <f>inf!B42</f>
        <v>مؤيد كرامة محمد أبو سنينة</v>
      </c>
      <c r="C55" s="845">
        <v>0.3125</v>
      </c>
      <c r="D55" s="845">
        <v>0.625</v>
      </c>
      <c r="E55" s="845">
        <v>0.3125</v>
      </c>
      <c r="F55" s="845">
        <v>0.625</v>
      </c>
      <c r="G55" s="845">
        <v>0.3125</v>
      </c>
      <c r="H55" s="845">
        <v>0.625</v>
      </c>
      <c r="I55" s="845">
        <v>0.3125</v>
      </c>
      <c r="J55" s="845">
        <v>0.625</v>
      </c>
      <c r="K55" s="845">
        <v>0.3125</v>
      </c>
      <c r="L55" s="845">
        <v>0.625</v>
      </c>
      <c r="M55" s="845">
        <v>0.3125</v>
      </c>
      <c r="N55" s="845">
        <v>0.625</v>
      </c>
      <c r="O55" s="845">
        <v>0.3125</v>
      </c>
      <c r="P55" s="845">
        <v>0.625</v>
      </c>
      <c r="Q55" s="845">
        <v>0.3125</v>
      </c>
      <c r="R55" s="845">
        <v>0.625</v>
      </c>
      <c r="S55" s="845">
        <v>0.3125</v>
      </c>
      <c r="T55" s="845">
        <v>0.54166666666666663</v>
      </c>
      <c r="U55" s="845">
        <v>0.3125</v>
      </c>
      <c r="V55" s="845">
        <v>0.625</v>
      </c>
      <c r="W55" s="845">
        <v>0.3125</v>
      </c>
      <c r="X55" s="845">
        <v>0.625</v>
      </c>
      <c r="Y55" s="845">
        <v>0.3125</v>
      </c>
      <c r="Z55" s="845">
        <v>0.625</v>
      </c>
      <c r="AA55" s="845">
        <v>0.3125</v>
      </c>
      <c r="AB55" s="845">
        <v>0.625</v>
      </c>
      <c r="AC55" s="845">
        <v>0.3125</v>
      </c>
      <c r="AD55" s="845">
        <v>0.625</v>
      </c>
      <c r="AE55" s="845">
        <v>0.3125</v>
      </c>
      <c r="AF55" s="845">
        <v>0.625</v>
      </c>
      <c r="AG55" s="845">
        <v>0.3125</v>
      </c>
      <c r="AH55" s="845">
        <v>0.625</v>
      </c>
      <c r="AI55" s="847"/>
      <c r="AJ55" s="847"/>
      <c r="AK55" s="847"/>
      <c r="AL55" s="847"/>
      <c r="AM55" s="847"/>
      <c r="AN55" s="847"/>
      <c r="AO55" s="847"/>
      <c r="AP55" s="847"/>
      <c r="AQ55" s="778">
        <f>'num1'!Y55</f>
        <v>118</v>
      </c>
      <c r="AR55" s="642">
        <v>0.3125</v>
      </c>
      <c r="AS55" s="642">
        <v>0.625</v>
      </c>
      <c r="AT55" s="642">
        <v>0.3125</v>
      </c>
      <c r="AU55" s="642">
        <v>0.625</v>
      </c>
      <c r="AV55" s="642">
        <v>0.3125</v>
      </c>
      <c r="AW55" s="642">
        <v>0.625</v>
      </c>
      <c r="AX55" s="642">
        <v>0.3125</v>
      </c>
      <c r="AY55" s="642">
        <v>0.625</v>
      </c>
      <c r="AZ55" s="642">
        <v>0.3125</v>
      </c>
      <c r="BA55" s="642">
        <v>0.625</v>
      </c>
      <c r="BB55" s="642">
        <v>0.3125</v>
      </c>
      <c r="BC55" s="642">
        <v>0.625</v>
      </c>
      <c r="BD55" s="642">
        <v>0.3125</v>
      </c>
      <c r="BE55" s="642">
        <v>0.625</v>
      </c>
      <c r="BF55" s="642">
        <v>0.3125</v>
      </c>
      <c r="BG55" s="642">
        <v>0.625</v>
      </c>
      <c r="BH55" s="642"/>
      <c r="BI55" s="642"/>
    </row>
    <row r="56" spans="1:61" s="173" customFormat="1" ht="111.6" customHeight="1" thickTop="1" thickBot="1" x14ac:dyDescent="0.25">
      <c r="A56" s="775">
        <v>42</v>
      </c>
      <c r="B56" s="773" t="str">
        <f>inf!B43</f>
        <v>نضال سالم ابراهيم ابو سباع</v>
      </c>
      <c r="C56" s="845">
        <v>0.3125</v>
      </c>
      <c r="D56" s="845">
        <v>0.625</v>
      </c>
      <c r="E56" s="845">
        <v>0.3125</v>
      </c>
      <c r="F56" s="845">
        <v>0.625</v>
      </c>
      <c r="G56" s="845">
        <v>0.3125</v>
      </c>
      <c r="H56" s="845">
        <v>0.625</v>
      </c>
      <c r="I56" s="845">
        <v>0.3125</v>
      </c>
      <c r="J56" s="845">
        <v>0.625</v>
      </c>
      <c r="K56" s="845">
        <v>0.3125</v>
      </c>
      <c r="L56" s="845">
        <v>0.625</v>
      </c>
      <c r="M56" s="845">
        <v>0.3125</v>
      </c>
      <c r="N56" s="845">
        <v>0.625</v>
      </c>
      <c r="O56" s="845">
        <v>0.3125</v>
      </c>
      <c r="P56" s="845">
        <v>0.625</v>
      </c>
      <c r="Q56" s="845">
        <v>0.3125</v>
      </c>
      <c r="R56" s="845">
        <v>0.625</v>
      </c>
      <c r="S56" s="845">
        <v>0.3125</v>
      </c>
      <c r="T56" s="845">
        <v>0.625</v>
      </c>
      <c r="U56" s="845">
        <v>0.3125</v>
      </c>
      <c r="V56" s="845">
        <v>0.625</v>
      </c>
      <c r="W56" s="845">
        <v>0.3125</v>
      </c>
      <c r="X56" s="845">
        <v>0.625</v>
      </c>
      <c r="Y56" s="845">
        <v>0.3125</v>
      </c>
      <c r="Z56" s="845">
        <v>0.625</v>
      </c>
      <c r="AA56" s="845">
        <v>0.3125</v>
      </c>
      <c r="AB56" s="845">
        <v>0.625</v>
      </c>
      <c r="AC56" s="845">
        <v>0.3125</v>
      </c>
      <c r="AD56" s="845">
        <v>0.625</v>
      </c>
      <c r="AE56" s="845">
        <v>0.3125</v>
      </c>
      <c r="AF56" s="845">
        <v>0.625</v>
      </c>
      <c r="AG56" s="845">
        <v>0.3125</v>
      </c>
      <c r="AH56" s="845">
        <v>0.625</v>
      </c>
      <c r="AI56" s="847"/>
      <c r="AJ56" s="847"/>
      <c r="AK56" s="847"/>
      <c r="AL56" s="847"/>
      <c r="AM56" s="847"/>
      <c r="AN56" s="847"/>
      <c r="AO56" s="847"/>
      <c r="AP56" s="847"/>
      <c r="AQ56" s="778">
        <f>'num1'!Y56</f>
        <v>120</v>
      </c>
      <c r="AR56" s="642">
        <v>0.3125</v>
      </c>
      <c r="AS56" s="642">
        <v>0.625</v>
      </c>
      <c r="AT56" s="642">
        <v>0.3125</v>
      </c>
      <c r="AU56" s="642">
        <v>0.625</v>
      </c>
      <c r="AV56" s="642">
        <v>0.3125</v>
      </c>
      <c r="AW56" s="642">
        <v>0.625</v>
      </c>
      <c r="AX56" s="642">
        <v>0.3125</v>
      </c>
      <c r="AY56" s="642">
        <v>0.625</v>
      </c>
      <c r="AZ56" s="642">
        <v>0.3125</v>
      </c>
      <c r="BA56" s="642">
        <v>0.625</v>
      </c>
      <c r="BB56" s="642">
        <v>0.3125</v>
      </c>
      <c r="BC56" s="642">
        <v>0.625</v>
      </c>
      <c r="BD56" s="642">
        <v>0.3125</v>
      </c>
      <c r="BE56" s="642">
        <v>0.625</v>
      </c>
      <c r="BF56" s="642">
        <v>0.3125</v>
      </c>
      <c r="BG56" s="642">
        <v>0.625</v>
      </c>
      <c r="BH56" s="642"/>
      <c r="BI56" s="642"/>
    </row>
    <row r="57" spans="1:61" s="173" customFormat="1" ht="111.6" customHeight="1" thickTop="1" thickBot="1" x14ac:dyDescent="0.25">
      <c r="A57" s="858">
        <v>43</v>
      </c>
      <c r="B57" s="773" t="str">
        <f>inf!B44</f>
        <v>نهى موسى عيسى ديكه</v>
      </c>
      <c r="C57" s="878"/>
      <c r="D57" s="878"/>
      <c r="E57" s="845">
        <v>0.3125</v>
      </c>
      <c r="F57" s="845">
        <v>0.625</v>
      </c>
      <c r="G57" s="845">
        <v>0.3125</v>
      </c>
      <c r="H57" s="845">
        <v>0.625</v>
      </c>
      <c r="I57" s="845">
        <v>0.3125</v>
      </c>
      <c r="J57" s="845">
        <v>0.625</v>
      </c>
      <c r="K57" s="845">
        <v>0.3125</v>
      </c>
      <c r="L57" s="845">
        <v>0.625</v>
      </c>
      <c r="M57" s="845">
        <v>0.3125</v>
      </c>
      <c r="N57" s="845">
        <v>0.625</v>
      </c>
      <c r="O57" s="845">
        <v>0.3125</v>
      </c>
      <c r="P57" s="845">
        <v>0.625</v>
      </c>
      <c r="Q57" s="845">
        <v>0.3125</v>
      </c>
      <c r="R57" s="845">
        <v>0.625</v>
      </c>
      <c r="S57" s="845">
        <v>0.3125</v>
      </c>
      <c r="T57" s="845">
        <v>0.625</v>
      </c>
      <c r="U57" s="845">
        <v>0.3125</v>
      </c>
      <c r="V57" s="845">
        <v>0.625</v>
      </c>
      <c r="W57" s="845">
        <v>0.3125</v>
      </c>
      <c r="X57" s="845">
        <v>0.625</v>
      </c>
      <c r="Y57" s="845">
        <v>0.3125</v>
      </c>
      <c r="Z57" s="845">
        <v>0.625</v>
      </c>
      <c r="AA57" s="845">
        <v>0.3125</v>
      </c>
      <c r="AB57" s="845">
        <v>0.625</v>
      </c>
      <c r="AC57" s="845">
        <v>0.3125</v>
      </c>
      <c r="AD57" s="845">
        <v>0.625</v>
      </c>
      <c r="AE57" s="845">
        <v>0.3125</v>
      </c>
      <c r="AF57" s="845">
        <v>0.625</v>
      </c>
      <c r="AG57" s="878"/>
      <c r="AH57" s="878"/>
      <c r="AI57" s="848"/>
      <c r="AJ57" s="848"/>
      <c r="AK57" s="848"/>
      <c r="AL57" s="848"/>
      <c r="AM57" s="848"/>
      <c r="AN57" s="848"/>
      <c r="AO57" s="848"/>
      <c r="AP57" s="848"/>
      <c r="AQ57" s="778">
        <f>'num1'!Y57</f>
        <v>105</v>
      </c>
      <c r="AR57" s="642">
        <v>0.3125</v>
      </c>
      <c r="AS57" s="642">
        <v>0.625</v>
      </c>
      <c r="AT57" s="642">
        <v>0.3125</v>
      </c>
      <c r="AU57" s="642">
        <v>0.625</v>
      </c>
      <c r="AV57" s="642">
        <v>0.3125</v>
      </c>
      <c r="AW57" s="642">
        <v>0.625</v>
      </c>
      <c r="AX57" s="642">
        <v>0.3125</v>
      </c>
      <c r="AY57" s="642">
        <v>0.625</v>
      </c>
      <c r="AZ57" s="642">
        <v>0.3125</v>
      </c>
      <c r="BA57" s="642">
        <v>0.625</v>
      </c>
      <c r="BB57" s="642">
        <v>0.3125</v>
      </c>
      <c r="BC57" s="642">
        <v>0.625</v>
      </c>
      <c r="BD57" s="642">
        <v>0.3125</v>
      </c>
      <c r="BE57" s="642">
        <v>0.625</v>
      </c>
      <c r="BF57" s="642">
        <v>0.3125</v>
      </c>
      <c r="BG57" s="642">
        <v>0.625</v>
      </c>
      <c r="BH57" s="642"/>
      <c r="BI57" s="642"/>
    </row>
    <row r="58" spans="1:61" s="173" customFormat="1" ht="111.6" customHeight="1" thickTop="1" thickBot="1" x14ac:dyDescent="0.25">
      <c r="A58" s="479">
        <v>44</v>
      </c>
      <c r="B58" s="773" t="str">
        <f>inf!B45</f>
        <v>هنيه نعيم ديب نتشه</v>
      </c>
      <c r="C58" s="845">
        <v>0.3125</v>
      </c>
      <c r="D58" s="845">
        <v>0.625</v>
      </c>
      <c r="E58" s="845">
        <v>0.3125</v>
      </c>
      <c r="F58" s="845">
        <v>0.625</v>
      </c>
      <c r="G58" s="845">
        <v>0.3125</v>
      </c>
      <c r="H58" s="845">
        <v>0.625</v>
      </c>
      <c r="I58" s="845">
        <v>0.3125</v>
      </c>
      <c r="J58" s="845">
        <v>0.625</v>
      </c>
      <c r="K58" s="845">
        <v>0.3125</v>
      </c>
      <c r="L58" s="845">
        <v>0.625</v>
      </c>
      <c r="M58" s="845">
        <v>0.3125</v>
      </c>
      <c r="N58" s="845">
        <v>0.625</v>
      </c>
      <c r="O58" s="845">
        <v>0.3125</v>
      </c>
      <c r="P58" s="845">
        <v>0.625</v>
      </c>
      <c r="Q58" s="845">
        <v>0.3125</v>
      </c>
      <c r="R58" s="845">
        <v>0.625</v>
      </c>
      <c r="S58" s="845">
        <v>0.3125</v>
      </c>
      <c r="T58" s="845">
        <v>0.625</v>
      </c>
      <c r="U58" s="845">
        <v>0.3125</v>
      </c>
      <c r="V58" s="845">
        <v>0.625</v>
      </c>
      <c r="W58" s="878"/>
      <c r="X58" s="878"/>
      <c r="Y58" s="845">
        <v>0.3125</v>
      </c>
      <c r="Z58" s="845">
        <v>0.625</v>
      </c>
      <c r="AA58" s="845">
        <v>0.3125</v>
      </c>
      <c r="AB58" s="845">
        <v>0.625</v>
      </c>
      <c r="AC58" s="845">
        <v>0.3125</v>
      </c>
      <c r="AD58" s="845">
        <v>0.625</v>
      </c>
      <c r="AE58" s="845">
        <v>0.3125</v>
      </c>
      <c r="AF58" s="845">
        <v>0.625</v>
      </c>
      <c r="AG58" s="878"/>
      <c r="AH58" s="878"/>
      <c r="AI58" s="851"/>
      <c r="AJ58" s="851"/>
      <c r="AK58" s="851"/>
      <c r="AL58" s="851"/>
      <c r="AM58" s="851"/>
      <c r="AN58" s="851"/>
      <c r="AO58" s="851"/>
      <c r="AP58" s="851"/>
      <c r="AQ58" s="778">
        <f>'num1'!Y58</f>
        <v>105</v>
      </c>
      <c r="AR58" s="642">
        <v>0.3125</v>
      </c>
      <c r="AS58" s="642">
        <v>0.625</v>
      </c>
      <c r="AT58" s="642">
        <v>0.3125</v>
      </c>
      <c r="AU58" s="642">
        <v>0.625</v>
      </c>
      <c r="AV58" s="642">
        <v>0.3125</v>
      </c>
      <c r="AW58" s="642">
        <v>0.625</v>
      </c>
      <c r="AX58" s="642">
        <v>0.3125</v>
      </c>
      <c r="AY58" s="642">
        <v>0.625</v>
      </c>
      <c r="AZ58" s="642">
        <v>0.3125</v>
      </c>
      <c r="BA58" s="642">
        <v>0.625</v>
      </c>
      <c r="BB58" s="642">
        <v>0.3125</v>
      </c>
      <c r="BC58" s="642">
        <v>0.625</v>
      </c>
      <c r="BD58" s="642">
        <v>0.3125</v>
      </c>
      <c r="BE58" s="642">
        <v>0.625</v>
      </c>
      <c r="BF58" s="642">
        <v>0.3125</v>
      </c>
      <c r="BG58" s="642">
        <v>0.625</v>
      </c>
      <c r="BH58" s="642"/>
      <c r="BI58" s="642"/>
    </row>
    <row r="59" spans="1:61" s="173" customFormat="1" ht="111.6" customHeight="1" thickTop="1" thickBot="1" x14ac:dyDescent="0.25">
      <c r="A59" s="479">
        <v>45</v>
      </c>
      <c r="B59" s="773" t="str">
        <f>inf!B46</f>
        <v>هيثم يسري محمد جعبري</v>
      </c>
      <c r="C59" s="845">
        <v>0.3125</v>
      </c>
      <c r="D59" s="845">
        <v>0.625</v>
      </c>
      <c r="E59" s="845">
        <v>0.3125</v>
      </c>
      <c r="F59" s="845">
        <v>0.625</v>
      </c>
      <c r="G59" s="845">
        <v>0.3125</v>
      </c>
      <c r="H59" s="845">
        <v>0.625</v>
      </c>
      <c r="I59" s="845">
        <v>0.3125</v>
      </c>
      <c r="J59" s="845">
        <v>0.625</v>
      </c>
      <c r="K59" s="845">
        <v>0.3125</v>
      </c>
      <c r="L59" s="845">
        <v>0.625</v>
      </c>
      <c r="M59" s="845">
        <v>0.3125</v>
      </c>
      <c r="N59" s="845">
        <v>0.625</v>
      </c>
      <c r="O59" s="845">
        <v>0.3125</v>
      </c>
      <c r="P59" s="845">
        <v>0.625</v>
      </c>
      <c r="Q59" s="845">
        <v>0.3125</v>
      </c>
      <c r="R59" s="845">
        <v>0.625</v>
      </c>
      <c r="S59" s="845">
        <v>0.3125</v>
      </c>
      <c r="T59" s="845">
        <v>0.625</v>
      </c>
      <c r="U59" s="845">
        <v>0.3125</v>
      </c>
      <c r="V59" s="845">
        <v>0.625</v>
      </c>
      <c r="W59" s="845">
        <v>0.3125</v>
      </c>
      <c r="X59" s="845">
        <v>0.625</v>
      </c>
      <c r="Y59" s="845">
        <v>0.3125</v>
      </c>
      <c r="Z59" s="845">
        <v>0.625</v>
      </c>
      <c r="AA59" s="845">
        <v>0.3125</v>
      </c>
      <c r="AB59" s="845">
        <v>0.625</v>
      </c>
      <c r="AC59" s="845">
        <v>0.3125</v>
      </c>
      <c r="AD59" s="845">
        <v>0.625</v>
      </c>
      <c r="AE59" s="845">
        <v>0.3125</v>
      </c>
      <c r="AF59" s="845">
        <v>0.625</v>
      </c>
      <c r="AG59" s="845">
        <v>0.3125</v>
      </c>
      <c r="AH59" s="845">
        <v>0.625</v>
      </c>
      <c r="AI59" s="851"/>
      <c r="AJ59" s="851"/>
      <c r="AK59" s="851"/>
      <c r="AL59" s="851"/>
      <c r="AM59" s="851"/>
      <c r="AN59" s="851"/>
      <c r="AO59" s="851"/>
      <c r="AP59" s="851"/>
      <c r="AQ59" s="778">
        <f>'num1'!Y59</f>
        <v>120</v>
      </c>
      <c r="AR59" s="642">
        <v>0.3125</v>
      </c>
      <c r="AS59" s="642">
        <v>0.625</v>
      </c>
      <c r="AT59" s="642">
        <v>0.3125</v>
      </c>
      <c r="AU59" s="642">
        <v>0.625</v>
      </c>
      <c r="AV59" s="642">
        <v>0.3125</v>
      </c>
      <c r="AW59" s="642">
        <v>0.625</v>
      </c>
      <c r="AX59" s="642">
        <v>0.3125</v>
      </c>
      <c r="AY59" s="642">
        <v>0.625</v>
      </c>
      <c r="AZ59" s="642">
        <v>0.3125</v>
      </c>
      <c r="BA59" s="642">
        <v>0.625</v>
      </c>
      <c r="BB59" s="642">
        <v>0.3125</v>
      </c>
      <c r="BC59" s="642">
        <v>0.625</v>
      </c>
      <c r="BD59" s="642">
        <v>0.3125</v>
      </c>
      <c r="BE59" s="642">
        <v>0.625</v>
      </c>
      <c r="BF59" s="642">
        <v>0.3125</v>
      </c>
      <c r="BG59" s="642">
        <v>0.625</v>
      </c>
      <c r="BH59" s="642"/>
      <c r="BI59" s="642"/>
    </row>
    <row r="60" spans="1:61" s="173" customFormat="1" ht="111.6" customHeight="1" thickTop="1" thickBot="1" x14ac:dyDescent="0.25">
      <c r="A60" s="479">
        <v>46</v>
      </c>
      <c r="B60" s="773" t="str">
        <f>inf!B47</f>
        <v>يسرى خليل عبد الرحمن سلامه</v>
      </c>
      <c r="C60" s="845">
        <v>0.3125</v>
      </c>
      <c r="D60" s="845">
        <v>0.625</v>
      </c>
      <c r="E60" s="845">
        <v>0.3125</v>
      </c>
      <c r="F60" s="845">
        <v>0.625</v>
      </c>
      <c r="G60" s="845">
        <v>0.3125</v>
      </c>
      <c r="H60" s="845">
        <v>0.625</v>
      </c>
      <c r="I60" s="845">
        <v>0.3125</v>
      </c>
      <c r="J60" s="845">
        <v>0.625</v>
      </c>
      <c r="K60" s="845">
        <v>0.3125</v>
      </c>
      <c r="L60" s="845">
        <v>0.625</v>
      </c>
      <c r="M60" s="845">
        <v>0.3125</v>
      </c>
      <c r="N60" s="845">
        <v>0.625</v>
      </c>
      <c r="O60" s="845">
        <v>0.3125</v>
      </c>
      <c r="P60" s="845">
        <v>0.625</v>
      </c>
      <c r="Q60" s="845">
        <v>0.3125</v>
      </c>
      <c r="R60" s="845">
        <v>0.625</v>
      </c>
      <c r="S60" s="845">
        <v>0.3125</v>
      </c>
      <c r="T60" s="845">
        <v>0.625</v>
      </c>
      <c r="U60" s="845">
        <v>0.3125</v>
      </c>
      <c r="V60" s="845">
        <v>0.625</v>
      </c>
      <c r="W60" s="845">
        <v>0.3125</v>
      </c>
      <c r="X60" s="845">
        <v>0.625</v>
      </c>
      <c r="Y60" s="845">
        <v>0.3125</v>
      </c>
      <c r="Z60" s="845">
        <v>0.625</v>
      </c>
      <c r="AA60" s="845">
        <v>0.3125</v>
      </c>
      <c r="AB60" s="845">
        <v>0.625</v>
      </c>
      <c r="AC60" s="845">
        <v>0.3125</v>
      </c>
      <c r="AD60" s="845">
        <v>0.625</v>
      </c>
      <c r="AE60" s="845">
        <v>0.3125</v>
      </c>
      <c r="AF60" s="845">
        <v>0.625</v>
      </c>
      <c r="AG60" s="845">
        <v>0.3125</v>
      </c>
      <c r="AH60" s="845">
        <v>0.625</v>
      </c>
      <c r="AI60" s="851"/>
      <c r="AJ60" s="851"/>
      <c r="AK60" s="851"/>
      <c r="AL60" s="851"/>
      <c r="AM60" s="851"/>
      <c r="AN60" s="851"/>
      <c r="AO60" s="851"/>
      <c r="AP60" s="851"/>
      <c r="AQ60" s="778">
        <f>'num1'!Y60</f>
        <v>120</v>
      </c>
      <c r="AR60" s="642">
        <v>0.3125</v>
      </c>
      <c r="AS60" s="642">
        <v>0.625</v>
      </c>
      <c r="AT60" s="642">
        <v>0.3125</v>
      </c>
      <c r="AU60" s="642">
        <v>0.625</v>
      </c>
      <c r="AV60" s="642">
        <v>0.3125</v>
      </c>
      <c r="AW60" s="642">
        <v>0.625</v>
      </c>
      <c r="AX60" s="642">
        <v>0.3125</v>
      </c>
      <c r="AY60" s="642">
        <v>0.625</v>
      </c>
      <c r="AZ60" s="642">
        <v>0.3125</v>
      </c>
      <c r="BA60" s="642">
        <v>0.625</v>
      </c>
      <c r="BB60" s="642">
        <v>0.3125</v>
      </c>
      <c r="BC60" s="642">
        <v>0.625</v>
      </c>
      <c r="BD60" s="642">
        <v>0.3125</v>
      </c>
      <c r="BE60" s="642">
        <v>0.625</v>
      </c>
      <c r="BF60" s="642">
        <v>0.3125</v>
      </c>
      <c r="BG60" s="642">
        <v>0.625</v>
      </c>
      <c r="BH60" s="642"/>
      <c r="BI60" s="642"/>
    </row>
    <row r="61" spans="1:61" s="173" customFormat="1" ht="111.6" customHeight="1" thickTop="1" thickBot="1" x14ac:dyDescent="0.25">
      <c r="A61" s="479"/>
      <c r="B61" s="773"/>
      <c r="C61" s="851"/>
      <c r="D61" s="851"/>
      <c r="E61" s="851"/>
      <c r="F61" s="851"/>
      <c r="G61" s="851"/>
      <c r="H61" s="851"/>
      <c r="I61" s="851"/>
      <c r="J61" s="851"/>
      <c r="K61" s="851"/>
      <c r="L61" s="851"/>
      <c r="M61" s="851"/>
      <c r="N61" s="851"/>
      <c r="O61" s="846"/>
      <c r="P61" s="846"/>
      <c r="Q61" s="846"/>
      <c r="R61" s="846"/>
      <c r="S61" s="846"/>
      <c r="T61" s="846"/>
      <c r="U61" s="846"/>
      <c r="V61" s="851"/>
      <c r="W61" s="851"/>
      <c r="X61" s="851"/>
      <c r="Y61" s="851"/>
      <c r="Z61" s="851"/>
      <c r="AA61" s="851"/>
      <c r="AB61" s="851"/>
      <c r="AC61" s="851"/>
      <c r="AD61" s="851"/>
      <c r="AE61" s="851"/>
      <c r="AF61" s="851"/>
      <c r="AG61" s="851"/>
      <c r="AH61" s="851"/>
      <c r="AI61" s="851"/>
      <c r="AJ61" s="851"/>
      <c r="AK61" s="851"/>
      <c r="AL61" s="851"/>
      <c r="AM61" s="851"/>
      <c r="AN61" s="851"/>
      <c r="AO61" s="851"/>
      <c r="AP61" s="851"/>
      <c r="AQ61" s="478"/>
      <c r="AR61" s="642">
        <v>0.3125</v>
      </c>
      <c r="AS61" s="642">
        <v>0.625</v>
      </c>
      <c r="AT61" s="642">
        <v>0.3125</v>
      </c>
      <c r="AU61" s="642">
        <v>0.625</v>
      </c>
      <c r="AV61" s="642">
        <v>0.3125</v>
      </c>
      <c r="AW61" s="642">
        <v>0.625</v>
      </c>
      <c r="AX61" s="642">
        <v>0.3125</v>
      </c>
      <c r="AY61" s="642">
        <v>0.625</v>
      </c>
      <c r="AZ61" s="642">
        <v>0.3125</v>
      </c>
      <c r="BA61" s="642">
        <v>0.625</v>
      </c>
      <c r="BB61" s="642">
        <v>0.3125</v>
      </c>
      <c r="BC61" s="642">
        <v>0.625</v>
      </c>
      <c r="BD61" s="642">
        <v>0.3125</v>
      </c>
      <c r="BE61" s="642">
        <v>0.625</v>
      </c>
      <c r="BF61" s="642">
        <v>0.3125</v>
      </c>
      <c r="BG61" s="642">
        <v>0.625</v>
      </c>
      <c r="BH61" s="642"/>
      <c r="BI61" s="642"/>
    </row>
    <row r="62" spans="1:61" s="173" customFormat="1" ht="111.6" customHeight="1" thickTop="1" thickBot="1" x14ac:dyDescent="0.25">
      <c r="A62" s="479"/>
      <c r="B62" s="477"/>
      <c r="C62" s="851"/>
      <c r="D62" s="851"/>
      <c r="E62" s="851"/>
      <c r="F62" s="851"/>
      <c r="G62" s="851"/>
      <c r="H62" s="851"/>
      <c r="I62" s="851"/>
      <c r="J62" s="851"/>
      <c r="K62" s="851"/>
      <c r="L62" s="851"/>
      <c r="M62" s="851"/>
      <c r="N62" s="851"/>
      <c r="O62" s="846"/>
      <c r="P62" s="846"/>
      <c r="Q62" s="846"/>
      <c r="R62" s="846"/>
      <c r="S62" s="846"/>
      <c r="T62" s="846"/>
      <c r="U62" s="846"/>
      <c r="V62" s="851"/>
      <c r="W62" s="851"/>
      <c r="X62" s="851"/>
      <c r="Y62" s="851"/>
      <c r="Z62" s="851"/>
      <c r="AA62" s="851"/>
      <c r="AB62" s="851"/>
      <c r="AC62" s="851"/>
      <c r="AD62" s="851"/>
      <c r="AE62" s="851"/>
      <c r="AF62" s="851"/>
      <c r="AG62" s="851"/>
      <c r="AH62" s="851"/>
      <c r="AI62" s="851"/>
      <c r="AJ62" s="851"/>
      <c r="AK62" s="851"/>
      <c r="AL62" s="851"/>
      <c r="AM62" s="851"/>
      <c r="AN62" s="851"/>
      <c r="AO62" s="851"/>
      <c r="AP62" s="851"/>
      <c r="AQ62" s="478"/>
      <c r="AR62" s="642">
        <v>0.3125</v>
      </c>
      <c r="AS62" s="642">
        <v>0.625</v>
      </c>
      <c r="AT62" s="642">
        <v>0.3125</v>
      </c>
      <c r="AU62" s="642">
        <v>0.625</v>
      </c>
      <c r="AV62" s="642">
        <v>0.3125</v>
      </c>
      <c r="AW62" s="642">
        <v>0.625</v>
      </c>
      <c r="AX62" s="642">
        <v>0.3125</v>
      </c>
      <c r="AY62" s="642">
        <v>0.625</v>
      </c>
      <c r="AZ62" s="642">
        <v>0.3125</v>
      </c>
      <c r="BA62" s="642">
        <v>0.625</v>
      </c>
      <c r="BB62" s="642">
        <v>0.3125</v>
      </c>
      <c r="BC62" s="642">
        <v>0.625</v>
      </c>
      <c r="BD62" s="642">
        <v>0.3125</v>
      </c>
      <c r="BE62" s="642">
        <v>0.625</v>
      </c>
      <c r="BF62" s="642">
        <v>0.3125</v>
      </c>
      <c r="BG62" s="642">
        <v>0.625</v>
      </c>
      <c r="BH62" s="642"/>
      <c r="BI62" s="642"/>
    </row>
    <row r="63" spans="1:61" s="173" customFormat="1" ht="111.6" customHeight="1" thickTop="1" thickBot="1" x14ac:dyDescent="0.25">
      <c r="A63" s="479"/>
      <c r="B63" s="477"/>
      <c r="C63" s="851"/>
      <c r="D63" s="851"/>
      <c r="E63" s="851"/>
      <c r="F63" s="851"/>
      <c r="G63" s="851"/>
      <c r="H63" s="851"/>
      <c r="I63" s="851"/>
      <c r="J63" s="851"/>
      <c r="K63" s="851"/>
      <c r="L63" s="851"/>
      <c r="M63" s="851"/>
      <c r="N63" s="851"/>
      <c r="O63" s="846"/>
      <c r="P63" s="846"/>
      <c r="Q63" s="846"/>
      <c r="R63" s="846"/>
      <c r="S63" s="846"/>
      <c r="T63" s="846"/>
      <c r="U63" s="846"/>
      <c r="V63" s="851"/>
      <c r="W63" s="851"/>
      <c r="X63" s="851"/>
      <c r="Y63" s="851"/>
      <c r="Z63" s="851"/>
      <c r="AA63" s="851"/>
      <c r="AB63" s="851"/>
      <c r="AC63" s="851"/>
      <c r="AD63" s="851"/>
      <c r="AE63" s="851"/>
      <c r="AF63" s="851"/>
      <c r="AG63" s="851"/>
      <c r="AH63" s="851"/>
      <c r="AI63" s="851"/>
      <c r="AJ63" s="851"/>
      <c r="AK63" s="851"/>
      <c r="AL63" s="851"/>
      <c r="AM63" s="851"/>
      <c r="AN63" s="851"/>
      <c r="AO63" s="851"/>
      <c r="AP63" s="851"/>
      <c r="AQ63" s="478"/>
      <c r="AR63" s="642">
        <v>0.3125</v>
      </c>
      <c r="AS63" s="642">
        <v>0.625</v>
      </c>
      <c r="AT63" s="642">
        <v>0.3125</v>
      </c>
      <c r="AU63" s="642">
        <v>0.625</v>
      </c>
      <c r="AV63" s="642">
        <v>0.3125</v>
      </c>
      <c r="AW63" s="642">
        <v>0.625</v>
      </c>
      <c r="AX63" s="642">
        <v>0.3125</v>
      </c>
      <c r="AY63" s="642">
        <v>0.625</v>
      </c>
      <c r="AZ63" s="642">
        <v>0.3125</v>
      </c>
      <c r="BA63" s="642">
        <v>0.625</v>
      </c>
      <c r="BB63" s="642">
        <v>0.3125</v>
      </c>
      <c r="BC63" s="642">
        <v>0.625</v>
      </c>
      <c r="BD63" s="642">
        <v>0.3125</v>
      </c>
      <c r="BE63" s="642">
        <v>0.625</v>
      </c>
      <c r="BF63" s="642">
        <v>0.3125</v>
      </c>
      <c r="BG63" s="642">
        <v>0.625</v>
      </c>
      <c r="BH63" s="642"/>
      <c r="BI63" s="642"/>
    </row>
    <row r="64" spans="1:61" s="173" customFormat="1" ht="111.6" customHeight="1" thickTop="1" thickBot="1" x14ac:dyDescent="0.25">
      <c r="A64" s="479"/>
      <c r="B64" s="477"/>
      <c r="C64" s="851"/>
      <c r="D64" s="851"/>
      <c r="E64" s="851"/>
      <c r="F64" s="851"/>
      <c r="G64" s="851"/>
      <c r="H64" s="851"/>
      <c r="I64" s="851"/>
      <c r="J64" s="851"/>
      <c r="K64" s="851"/>
      <c r="L64" s="851"/>
      <c r="M64" s="851"/>
      <c r="N64" s="851"/>
      <c r="O64" s="846"/>
      <c r="P64" s="846"/>
      <c r="Q64" s="846"/>
      <c r="R64" s="846"/>
      <c r="S64" s="846"/>
      <c r="T64" s="846"/>
      <c r="U64" s="846"/>
      <c r="V64" s="851"/>
      <c r="W64" s="851"/>
      <c r="X64" s="851"/>
      <c r="Y64" s="851"/>
      <c r="Z64" s="851"/>
      <c r="AA64" s="851"/>
      <c r="AB64" s="851"/>
      <c r="AC64" s="851"/>
      <c r="AD64" s="851"/>
      <c r="AE64" s="851"/>
      <c r="AF64" s="851"/>
      <c r="AG64" s="851"/>
      <c r="AH64" s="851"/>
      <c r="AI64" s="851"/>
      <c r="AJ64" s="851"/>
      <c r="AK64" s="851"/>
      <c r="AL64" s="851"/>
      <c r="AM64" s="851"/>
      <c r="AN64" s="851"/>
      <c r="AO64" s="851"/>
      <c r="AP64" s="851"/>
      <c r="AQ64" s="478"/>
      <c r="AR64" s="642">
        <v>0.3125</v>
      </c>
      <c r="AS64" s="642">
        <v>0.625</v>
      </c>
      <c r="AT64" s="642">
        <v>0.3125</v>
      </c>
      <c r="AU64" s="642">
        <v>0.625</v>
      </c>
      <c r="AV64" s="642">
        <v>0.3125</v>
      </c>
      <c r="AW64" s="642">
        <v>0.625</v>
      </c>
      <c r="AX64" s="642">
        <v>0.3125</v>
      </c>
      <c r="AY64" s="642">
        <v>0.625</v>
      </c>
      <c r="AZ64" s="642">
        <v>0.3125</v>
      </c>
      <c r="BA64" s="642">
        <v>0.625</v>
      </c>
      <c r="BB64" s="642">
        <v>0.3125</v>
      </c>
      <c r="BC64" s="642">
        <v>0.625</v>
      </c>
      <c r="BD64" s="642">
        <v>0.3125</v>
      </c>
      <c r="BE64" s="642">
        <v>0.625</v>
      </c>
      <c r="BF64" s="642">
        <v>0.3125</v>
      </c>
      <c r="BG64" s="642">
        <v>0.625</v>
      </c>
      <c r="BH64" s="642"/>
      <c r="BI64" s="642"/>
    </row>
    <row r="65" spans="1:61" s="173" customFormat="1" ht="111.6" customHeight="1" thickTop="1" thickBot="1" x14ac:dyDescent="0.25">
      <c r="A65" s="479"/>
      <c r="B65" s="477"/>
      <c r="C65" s="851"/>
      <c r="D65" s="851"/>
      <c r="E65" s="851"/>
      <c r="F65" s="851"/>
      <c r="G65" s="851"/>
      <c r="H65" s="851"/>
      <c r="I65" s="851"/>
      <c r="J65" s="851"/>
      <c r="K65" s="851"/>
      <c r="L65" s="851"/>
      <c r="M65" s="851"/>
      <c r="N65" s="851"/>
      <c r="O65" s="846"/>
      <c r="P65" s="846"/>
      <c r="Q65" s="846"/>
      <c r="R65" s="846"/>
      <c r="S65" s="846"/>
      <c r="T65" s="846"/>
      <c r="U65" s="846"/>
      <c r="V65" s="851"/>
      <c r="W65" s="851"/>
      <c r="X65" s="851"/>
      <c r="Y65" s="851"/>
      <c r="Z65" s="851"/>
      <c r="AA65" s="851"/>
      <c r="AB65" s="851"/>
      <c r="AC65" s="851"/>
      <c r="AD65" s="851"/>
      <c r="AE65" s="851"/>
      <c r="AF65" s="851"/>
      <c r="AG65" s="851"/>
      <c r="AH65" s="851"/>
      <c r="AI65" s="851"/>
      <c r="AJ65" s="851"/>
      <c r="AK65" s="851"/>
      <c r="AL65" s="851"/>
      <c r="AM65" s="851"/>
      <c r="AN65" s="851"/>
      <c r="AO65" s="851"/>
      <c r="AP65" s="851"/>
      <c r="AQ65" s="478"/>
      <c r="AR65" s="642">
        <v>0.3125</v>
      </c>
      <c r="AS65" s="642">
        <v>0.625</v>
      </c>
      <c r="AT65" s="642">
        <v>0.3125</v>
      </c>
      <c r="AU65" s="642">
        <v>0.625</v>
      </c>
      <c r="AV65" s="642">
        <v>0.3125</v>
      </c>
      <c r="AW65" s="642">
        <v>0.625</v>
      </c>
      <c r="AX65" s="642">
        <v>0.3125</v>
      </c>
      <c r="AY65" s="642">
        <v>0.625</v>
      </c>
      <c r="AZ65" s="642">
        <v>0.3125</v>
      </c>
      <c r="BA65" s="642">
        <v>0.625</v>
      </c>
      <c r="BB65" s="642">
        <v>0.3125</v>
      </c>
      <c r="BC65" s="642">
        <v>0.625</v>
      </c>
      <c r="BD65" s="642">
        <v>0.3125</v>
      </c>
      <c r="BE65" s="642">
        <v>0.625</v>
      </c>
      <c r="BF65" s="642">
        <v>0.3125</v>
      </c>
      <c r="BG65" s="642">
        <v>0.625</v>
      </c>
      <c r="BH65" s="642"/>
      <c r="BI65" s="642"/>
    </row>
    <row r="66" spans="1:61" s="173" customFormat="1" ht="111.6" customHeight="1" thickTop="1" thickBot="1" x14ac:dyDescent="0.25">
      <c r="A66" s="479"/>
      <c r="B66" s="477"/>
      <c r="C66" s="851"/>
      <c r="D66" s="851"/>
      <c r="E66" s="851"/>
      <c r="F66" s="851"/>
      <c r="G66" s="851"/>
      <c r="H66" s="851"/>
      <c r="I66" s="851"/>
      <c r="J66" s="851"/>
      <c r="K66" s="851"/>
      <c r="L66" s="851"/>
      <c r="M66" s="851"/>
      <c r="N66" s="851"/>
      <c r="O66" s="846"/>
      <c r="P66" s="846"/>
      <c r="Q66" s="846"/>
      <c r="R66" s="846"/>
      <c r="S66" s="846"/>
      <c r="T66" s="846"/>
      <c r="U66" s="846"/>
      <c r="V66" s="851"/>
      <c r="W66" s="851"/>
      <c r="X66" s="851"/>
      <c r="Y66" s="851"/>
      <c r="Z66" s="851"/>
      <c r="AA66" s="851"/>
      <c r="AB66" s="851"/>
      <c r="AC66" s="851"/>
      <c r="AD66" s="851"/>
      <c r="AE66" s="851"/>
      <c r="AF66" s="851"/>
      <c r="AG66" s="851"/>
      <c r="AH66" s="851"/>
      <c r="AI66" s="851"/>
      <c r="AJ66" s="851"/>
      <c r="AK66" s="851"/>
      <c r="AL66" s="851"/>
      <c r="AM66" s="851"/>
      <c r="AN66" s="851"/>
      <c r="AO66" s="851"/>
      <c r="AP66" s="851"/>
      <c r="AQ66" s="478"/>
      <c r="AR66" s="642">
        <v>0.3125</v>
      </c>
      <c r="AS66" s="642">
        <v>0.625</v>
      </c>
      <c r="AT66" s="642">
        <v>0.3125</v>
      </c>
      <c r="AU66" s="642">
        <v>0.625</v>
      </c>
      <c r="AV66" s="642">
        <v>0.3125</v>
      </c>
      <c r="AW66" s="642">
        <v>0.625</v>
      </c>
      <c r="AX66" s="642">
        <v>0.3125</v>
      </c>
      <c r="AY66" s="642">
        <v>0.625</v>
      </c>
      <c r="AZ66" s="642">
        <v>0.3125</v>
      </c>
      <c r="BA66" s="642">
        <v>0.625</v>
      </c>
      <c r="BB66" s="642">
        <v>0.3125</v>
      </c>
      <c r="BC66" s="642">
        <v>0.625</v>
      </c>
      <c r="BD66" s="642">
        <v>0.3125</v>
      </c>
      <c r="BE66" s="642">
        <v>0.625</v>
      </c>
      <c r="BF66" s="642">
        <v>0.3125</v>
      </c>
      <c r="BG66" s="642">
        <v>0.625</v>
      </c>
      <c r="BH66" s="642"/>
      <c r="BI66" s="642"/>
    </row>
    <row r="67" spans="1:61" s="173" customFormat="1" ht="111.6" customHeight="1" thickTop="1" x14ac:dyDescent="0.2">
      <c r="A67" s="479"/>
      <c r="B67" s="477"/>
      <c r="C67" s="851"/>
      <c r="D67" s="851"/>
      <c r="E67" s="851"/>
      <c r="F67" s="851"/>
      <c r="G67" s="851"/>
      <c r="H67" s="851"/>
      <c r="I67" s="851"/>
      <c r="J67" s="851"/>
      <c r="K67" s="851"/>
      <c r="L67" s="851"/>
      <c r="M67" s="851"/>
      <c r="N67" s="851"/>
      <c r="O67" s="851"/>
      <c r="P67" s="851"/>
      <c r="Q67" s="851"/>
      <c r="R67" s="851"/>
      <c r="S67" s="851"/>
      <c r="T67" s="851"/>
      <c r="U67" s="851"/>
      <c r="V67" s="851"/>
      <c r="W67" s="851"/>
      <c r="X67" s="851"/>
      <c r="Y67" s="851"/>
      <c r="Z67" s="851"/>
      <c r="AA67" s="851"/>
      <c r="AB67" s="851"/>
      <c r="AC67" s="851"/>
      <c r="AD67" s="851"/>
      <c r="AE67" s="851"/>
      <c r="AF67" s="851"/>
      <c r="AG67" s="851"/>
      <c r="AH67" s="851"/>
      <c r="AI67" s="851"/>
      <c r="AJ67" s="851"/>
      <c r="AK67" s="851"/>
      <c r="AL67" s="851"/>
      <c r="AM67" s="851"/>
      <c r="AN67" s="851"/>
      <c r="AO67" s="851"/>
      <c r="AP67" s="851"/>
      <c r="AQ67" s="478"/>
      <c r="AR67" s="642">
        <v>0.3125</v>
      </c>
      <c r="AS67" s="642">
        <v>0.625</v>
      </c>
      <c r="AT67" s="642">
        <v>0.3125</v>
      </c>
      <c r="AU67" s="642">
        <v>0.625</v>
      </c>
      <c r="AV67" s="642">
        <v>0.3125</v>
      </c>
      <c r="AW67" s="642">
        <v>0.625</v>
      </c>
      <c r="AX67" s="642">
        <v>0.3125</v>
      </c>
      <c r="AY67" s="642">
        <v>0.625</v>
      </c>
      <c r="AZ67" s="642">
        <v>0.3125</v>
      </c>
      <c r="BA67" s="642">
        <v>0.625</v>
      </c>
      <c r="BB67" s="642">
        <v>0.3125</v>
      </c>
      <c r="BC67" s="642">
        <v>0.625</v>
      </c>
      <c r="BD67" s="642">
        <v>0.3125</v>
      </c>
      <c r="BE67" s="642">
        <v>0.625</v>
      </c>
      <c r="BF67" s="642">
        <v>0.3125</v>
      </c>
      <c r="BG67" s="642">
        <v>0.625</v>
      </c>
      <c r="BH67" s="642"/>
      <c r="BI67" s="642"/>
    </row>
    <row r="68" spans="1:61" s="173" customFormat="1" ht="111.6" customHeight="1" x14ac:dyDescent="0.2">
      <c r="A68" s="479"/>
      <c r="B68" s="477"/>
      <c r="C68" s="851"/>
      <c r="D68" s="851"/>
      <c r="E68" s="851"/>
      <c r="F68" s="851"/>
      <c r="G68" s="851"/>
      <c r="H68" s="851"/>
      <c r="I68" s="851"/>
      <c r="J68" s="851"/>
      <c r="K68" s="851"/>
      <c r="L68" s="851"/>
      <c r="M68" s="851"/>
      <c r="N68" s="851"/>
      <c r="O68" s="851"/>
      <c r="P68" s="851"/>
      <c r="Q68" s="851"/>
      <c r="R68" s="851"/>
      <c r="S68" s="851"/>
      <c r="T68" s="851"/>
      <c r="U68" s="851"/>
      <c r="V68" s="851"/>
      <c r="W68" s="851"/>
      <c r="X68" s="851"/>
      <c r="Y68" s="851"/>
      <c r="Z68" s="851"/>
      <c r="AA68" s="851"/>
      <c r="AB68" s="851"/>
      <c r="AC68" s="851"/>
      <c r="AD68" s="851"/>
      <c r="AE68" s="851"/>
      <c r="AF68" s="851"/>
      <c r="AG68" s="851"/>
      <c r="AH68" s="851"/>
      <c r="AI68" s="851"/>
      <c r="AJ68" s="851"/>
      <c r="AK68" s="851"/>
      <c r="AL68" s="851"/>
      <c r="AM68" s="851"/>
      <c r="AN68" s="851"/>
      <c r="AO68" s="851"/>
      <c r="AP68" s="851"/>
      <c r="AQ68" s="478"/>
      <c r="AR68" s="642">
        <v>0.3125</v>
      </c>
      <c r="AS68" s="642">
        <v>0.625</v>
      </c>
      <c r="AT68" s="642">
        <v>0.3125</v>
      </c>
      <c r="AU68" s="642">
        <v>0.625</v>
      </c>
      <c r="AV68" s="642">
        <v>0.3125</v>
      </c>
      <c r="AW68" s="642">
        <v>0.625</v>
      </c>
      <c r="AX68" s="642">
        <v>0.3125</v>
      </c>
      <c r="AY68" s="642">
        <v>0.625</v>
      </c>
      <c r="AZ68" s="642">
        <v>0.3125</v>
      </c>
      <c r="BA68" s="642">
        <v>0.625</v>
      </c>
      <c r="BB68" s="642">
        <v>0.3125</v>
      </c>
      <c r="BC68" s="642">
        <v>0.625</v>
      </c>
      <c r="BD68" s="642">
        <v>0.3125</v>
      </c>
      <c r="BE68" s="642">
        <v>0.625</v>
      </c>
      <c r="BF68" s="642">
        <v>0.3125</v>
      </c>
      <c r="BG68" s="642">
        <v>0.625</v>
      </c>
      <c r="BH68" s="642"/>
      <c r="BI68" s="642"/>
    </row>
    <row r="69" spans="1:61" s="173" customFormat="1" ht="111.6" customHeight="1" x14ac:dyDescent="0.2">
      <c r="A69" s="479"/>
      <c r="B69" s="477"/>
      <c r="C69" s="851"/>
      <c r="D69" s="851"/>
      <c r="E69" s="851"/>
      <c r="F69" s="851"/>
      <c r="G69" s="851"/>
      <c r="H69" s="851"/>
      <c r="I69" s="851"/>
      <c r="J69" s="851"/>
      <c r="K69" s="851"/>
      <c r="L69" s="851"/>
      <c r="M69" s="851"/>
      <c r="N69" s="851"/>
      <c r="O69" s="851"/>
      <c r="P69" s="851"/>
      <c r="Q69" s="851"/>
      <c r="R69" s="851"/>
      <c r="S69" s="851"/>
      <c r="T69" s="851"/>
      <c r="U69" s="851"/>
      <c r="V69" s="851"/>
      <c r="W69" s="851"/>
      <c r="X69" s="851"/>
      <c r="Y69" s="851"/>
      <c r="Z69" s="851"/>
      <c r="AA69" s="851"/>
      <c r="AB69" s="851"/>
      <c r="AC69" s="851"/>
      <c r="AD69" s="851"/>
      <c r="AE69" s="851"/>
      <c r="AF69" s="851"/>
      <c r="AG69" s="851"/>
      <c r="AH69" s="851"/>
      <c r="AI69" s="851"/>
      <c r="AJ69" s="851"/>
      <c r="AK69" s="851"/>
      <c r="AL69" s="851"/>
      <c r="AM69" s="851"/>
      <c r="AN69" s="851"/>
      <c r="AO69" s="851"/>
      <c r="AP69" s="851"/>
      <c r="AQ69" s="478"/>
      <c r="AR69" s="642">
        <v>0.3125</v>
      </c>
      <c r="AS69" s="642">
        <v>0.625</v>
      </c>
      <c r="AT69" s="642">
        <v>0.3125</v>
      </c>
      <c r="AU69" s="642">
        <v>0.625</v>
      </c>
      <c r="AV69" s="642">
        <v>0.3125</v>
      </c>
      <c r="AW69" s="642">
        <v>0.625</v>
      </c>
      <c r="AX69" s="642">
        <v>0.3125</v>
      </c>
      <c r="AY69" s="642">
        <v>0.625</v>
      </c>
      <c r="AZ69" s="642">
        <v>0.3125</v>
      </c>
      <c r="BA69" s="642">
        <v>0.625</v>
      </c>
      <c r="BB69" s="642">
        <v>0.3125</v>
      </c>
      <c r="BC69" s="642">
        <v>0.625</v>
      </c>
      <c r="BD69" s="642">
        <v>0.3125</v>
      </c>
      <c r="BE69" s="642">
        <v>0.625</v>
      </c>
      <c r="BF69" s="642">
        <v>0.3125</v>
      </c>
      <c r="BG69" s="642">
        <v>0.625</v>
      </c>
      <c r="BH69" s="642"/>
      <c r="BI69" s="642"/>
    </row>
    <row r="70" spans="1:61" s="173" customFormat="1" ht="111.6" customHeight="1" x14ac:dyDescent="0.2">
      <c r="A70" s="479"/>
      <c r="B70" s="477"/>
      <c r="C70" s="851"/>
      <c r="D70" s="851"/>
      <c r="E70" s="851"/>
      <c r="F70" s="851"/>
      <c r="G70" s="851"/>
      <c r="H70" s="851"/>
      <c r="I70" s="851"/>
      <c r="J70" s="851"/>
      <c r="K70" s="851"/>
      <c r="L70" s="851"/>
      <c r="M70" s="851"/>
      <c r="N70" s="851"/>
      <c r="O70" s="851"/>
      <c r="P70" s="851"/>
      <c r="Q70" s="851"/>
      <c r="R70" s="851"/>
      <c r="S70" s="851"/>
      <c r="T70" s="851"/>
      <c r="U70" s="851"/>
      <c r="V70" s="851"/>
      <c r="W70" s="851"/>
      <c r="X70" s="851"/>
      <c r="Y70" s="851"/>
      <c r="Z70" s="851"/>
      <c r="AA70" s="851"/>
      <c r="AB70" s="851"/>
      <c r="AC70" s="851"/>
      <c r="AD70" s="851"/>
      <c r="AE70" s="851"/>
      <c r="AF70" s="851"/>
      <c r="AG70" s="851"/>
      <c r="AH70" s="851"/>
      <c r="AI70" s="851"/>
      <c r="AJ70" s="851"/>
      <c r="AK70" s="851"/>
      <c r="AL70" s="851"/>
      <c r="AM70" s="851"/>
      <c r="AN70" s="851"/>
      <c r="AO70" s="851"/>
      <c r="AP70" s="851"/>
      <c r="AQ70" s="478"/>
      <c r="AR70" s="642">
        <v>0.3125</v>
      </c>
      <c r="AS70" s="642">
        <v>0.625</v>
      </c>
      <c r="AT70" s="642">
        <v>0.3125</v>
      </c>
      <c r="AU70" s="642">
        <v>0.625</v>
      </c>
      <c r="AV70" s="642">
        <v>0.3125</v>
      </c>
      <c r="AW70" s="642">
        <v>0.625</v>
      </c>
      <c r="AX70" s="642">
        <v>0.3125</v>
      </c>
      <c r="AY70" s="642">
        <v>0.625</v>
      </c>
      <c r="AZ70" s="642">
        <v>0.3125</v>
      </c>
      <c r="BA70" s="642">
        <v>0.625</v>
      </c>
      <c r="BB70" s="642">
        <v>0.3125</v>
      </c>
      <c r="BC70" s="642">
        <v>0.625</v>
      </c>
      <c r="BD70" s="642">
        <v>0.3125</v>
      </c>
      <c r="BE70" s="642">
        <v>0.625</v>
      </c>
      <c r="BF70" s="642">
        <v>0.3125</v>
      </c>
      <c r="BG70" s="642">
        <v>0.625</v>
      </c>
      <c r="BH70" s="642"/>
      <c r="BI70" s="642"/>
    </row>
    <row r="71" spans="1:61" s="173" customFormat="1" ht="111.6" customHeight="1" x14ac:dyDescent="0.2">
      <c r="A71" s="479"/>
      <c r="B71" s="477"/>
      <c r="C71" s="851"/>
      <c r="D71" s="851"/>
      <c r="E71" s="851"/>
      <c r="F71" s="851"/>
      <c r="G71" s="851"/>
      <c r="H71" s="851"/>
      <c r="I71" s="851"/>
      <c r="J71" s="851"/>
      <c r="K71" s="851"/>
      <c r="L71" s="851"/>
      <c r="M71" s="851"/>
      <c r="N71" s="851"/>
      <c r="O71" s="851"/>
      <c r="P71" s="851"/>
      <c r="Q71" s="851"/>
      <c r="R71" s="851"/>
      <c r="S71" s="851"/>
      <c r="T71" s="851"/>
      <c r="U71" s="851"/>
      <c r="V71" s="851"/>
      <c r="W71" s="851"/>
      <c r="X71" s="851"/>
      <c r="Y71" s="851"/>
      <c r="Z71" s="851"/>
      <c r="AA71" s="851"/>
      <c r="AB71" s="851"/>
      <c r="AC71" s="851"/>
      <c r="AD71" s="851"/>
      <c r="AE71" s="851"/>
      <c r="AF71" s="851"/>
      <c r="AG71" s="851"/>
      <c r="AH71" s="851"/>
      <c r="AI71" s="851"/>
      <c r="AJ71" s="851"/>
      <c r="AK71" s="851"/>
      <c r="AL71" s="851"/>
      <c r="AM71" s="851"/>
      <c r="AN71" s="851"/>
      <c r="AO71" s="851"/>
      <c r="AP71" s="851"/>
      <c r="AQ71" s="478"/>
      <c r="AR71" s="642">
        <v>0.3125</v>
      </c>
      <c r="AS71" s="642">
        <v>0.625</v>
      </c>
      <c r="AT71" s="642">
        <v>0.3125</v>
      </c>
      <c r="AU71" s="642">
        <v>0.625</v>
      </c>
      <c r="AV71" s="642">
        <v>0.3125</v>
      </c>
      <c r="AW71" s="642">
        <v>0.625</v>
      </c>
      <c r="AX71" s="642">
        <v>0.3125</v>
      </c>
      <c r="AY71" s="642">
        <v>0.625</v>
      </c>
      <c r="AZ71" s="642">
        <v>0.3125</v>
      </c>
      <c r="BA71" s="642">
        <v>0.625</v>
      </c>
      <c r="BB71" s="642">
        <v>0.3125</v>
      </c>
      <c r="BC71" s="642">
        <v>0.625</v>
      </c>
      <c r="BD71" s="642">
        <v>0.3125</v>
      </c>
      <c r="BE71" s="642">
        <v>0.625</v>
      </c>
      <c r="BF71" s="642">
        <v>0.3125</v>
      </c>
      <c r="BG71" s="642">
        <v>0.625</v>
      </c>
      <c r="BH71" s="642"/>
      <c r="BI71" s="642"/>
    </row>
    <row r="72" spans="1:61" s="173" customFormat="1" ht="111.6" customHeight="1" x14ac:dyDescent="0.2">
      <c r="A72" s="479"/>
      <c r="B72" s="477"/>
      <c r="C72" s="851"/>
      <c r="D72" s="851"/>
      <c r="E72" s="851"/>
      <c r="F72" s="851"/>
      <c r="G72" s="851"/>
      <c r="H72" s="851"/>
      <c r="I72" s="851"/>
      <c r="J72" s="851"/>
      <c r="K72" s="851"/>
      <c r="L72" s="851"/>
      <c r="M72" s="851"/>
      <c r="N72" s="851"/>
      <c r="O72" s="851"/>
      <c r="P72" s="851"/>
      <c r="Q72" s="851"/>
      <c r="R72" s="851"/>
      <c r="S72" s="851"/>
      <c r="T72" s="851"/>
      <c r="U72" s="851"/>
      <c r="V72" s="851"/>
      <c r="W72" s="851"/>
      <c r="X72" s="851"/>
      <c r="Y72" s="851"/>
      <c r="Z72" s="851"/>
      <c r="AA72" s="851"/>
      <c r="AB72" s="851"/>
      <c r="AC72" s="851"/>
      <c r="AD72" s="851"/>
      <c r="AE72" s="851"/>
      <c r="AF72" s="851"/>
      <c r="AG72" s="851"/>
      <c r="AH72" s="851"/>
      <c r="AI72" s="851"/>
      <c r="AJ72" s="851"/>
      <c r="AK72" s="851"/>
      <c r="AL72" s="851"/>
      <c r="AM72" s="851"/>
      <c r="AN72" s="851"/>
      <c r="AO72" s="851"/>
      <c r="AP72" s="851"/>
      <c r="AQ72" s="478"/>
      <c r="AR72" s="642">
        <v>0.3125</v>
      </c>
      <c r="AS72" s="642">
        <v>0.625</v>
      </c>
      <c r="AT72" s="642">
        <v>0.3125</v>
      </c>
      <c r="AU72" s="642">
        <v>0.625</v>
      </c>
      <c r="AV72" s="642">
        <v>0.3125</v>
      </c>
      <c r="AW72" s="642">
        <v>0.625</v>
      </c>
      <c r="AX72" s="642">
        <v>0.3125</v>
      </c>
      <c r="AY72" s="642">
        <v>0.625</v>
      </c>
      <c r="AZ72" s="642">
        <v>0.3125</v>
      </c>
      <c r="BA72" s="642">
        <v>0.625</v>
      </c>
      <c r="BB72" s="642">
        <v>0.3125</v>
      </c>
      <c r="BC72" s="642">
        <v>0.625</v>
      </c>
      <c r="BD72" s="642">
        <v>0.3125</v>
      </c>
      <c r="BE72" s="642">
        <v>0.625</v>
      </c>
      <c r="BF72" s="642">
        <v>0.3125</v>
      </c>
      <c r="BG72" s="642">
        <v>0.625</v>
      </c>
      <c r="BH72" s="642"/>
      <c r="BI72" s="642"/>
    </row>
    <row r="73" spans="1:61" s="173" customFormat="1" ht="111.6" customHeight="1" x14ac:dyDescent="0.2">
      <c r="A73" s="479"/>
      <c r="B73" s="477"/>
      <c r="C73" s="851"/>
      <c r="D73" s="851"/>
      <c r="E73" s="851"/>
      <c r="F73" s="851"/>
      <c r="G73" s="851"/>
      <c r="H73" s="851"/>
      <c r="I73" s="851"/>
      <c r="J73" s="851"/>
      <c r="K73" s="851"/>
      <c r="L73" s="851"/>
      <c r="M73" s="851"/>
      <c r="N73" s="851"/>
      <c r="O73" s="851"/>
      <c r="P73" s="851"/>
      <c r="Q73" s="851"/>
      <c r="R73" s="851"/>
      <c r="S73" s="851"/>
      <c r="T73" s="851"/>
      <c r="U73" s="851"/>
      <c r="V73" s="851"/>
      <c r="W73" s="851"/>
      <c r="X73" s="851"/>
      <c r="Y73" s="851"/>
      <c r="Z73" s="851"/>
      <c r="AA73" s="851"/>
      <c r="AB73" s="851"/>
      <c r="AC73" s="851"/>
      <c r="AD73" s="851"/>
      <c r="AE73" s="851"/>
      <c r="AF73" s="851"/>
      <c r="AG73" s="851"/>
      <c r="AH73" s="851"/>
      <c r="AI73" s="851"/>
      <c r="AJ73" s="851"/>
      <c r="AK73" s="851"/>
      <c r="AL73" s="851"/>
      <c r="AM73" s="851"/>
      <c r="AN73" s="851"/>
      <c r="AO73" s="851"/>
      <c r="AP73" s="851"/>
      <c r="AQ73" s="478"/>
      <c r="AR73" s="642">
        <v>0.3125</v>
      </c>
      <c r="AS73" s="642">
        <v>0.625</v>
      </c>
      <c r="AT73" s="642">
        <v>0.3125</v>
      </c>
      <c r="AU73" s="642">
        <v>0.625</v>
      </c>
      <c r="AV73" s="642">
        <v>0.3125</v>
      </c>
      <c r="AW73" s="642">
        <v>0.625</v>
      </c>
      <c r="AX73" s="642">
        <v>0.3125</v>
      </c>
      <c r="AY73" s="642">
        <v>0.625</v>
      </c>
      <c r="AZ73" s="642">
        <v>0.3125</v>
      </c>
      <c r="BA73" s="642">
        <v>0.625</v>
      </c>
      <c r="BB73" s="642">
        <v>0.3125</v>
      </c>
      <c r="BC73" s="642">
        <v>0.625</v>
      </c>
      <c r="BD73" s="642">
        <v>0.3125</v>
      </c>
      <c r="BE73" s="642">
        <v>0.625</v>
      </c>
      <c r="BF73" s="642">
        <v>0.3125</v>
      </c>
      <c r="BG73" s="642">
        <v>0.625</v>
      </c>
      <c r="BH73" s="642"/>
      <c r="BI73" s="642"/>
    </row>
    <row r="74" spans="1:61" s="173" customFormat="1" ht="111.6" customHeight="1" x14ac:dyDescent="0.2">
      <c r="A74" s="479"/>
      <c r="B74" s="477"/>
      <c r="C74" s="851"/>
      <c r="D74" s="851"/>
      <c r="E74" s="851"/>
      <c r="F74" s="851"/>
      <c r="G74" s="851"/>
      <c r="H74" s="851"/>
      <c r="I74" s="851"/>
      <c r="J74" s="851"/>
      <c r="K74" s="851"/>
      <c r="L74" s="851"/>
      <c r="M74" s="851"/>
      <c r="N74" s="851"/>
      <c r="O74" s="851"/>
      <c r="P74" s="851"/>
      <c r="Q74" s="851"/>
      <c r="R74" s="851"/>
      <c r="S74" s="851"/>
      <c r="T74" s="851"/>
      <c r="U74" s="851"/>
      <c r="V74" s="851"/>
      <c r="W74" s="851"/>
      <c r="X74" s="851"/>
      <c r="Y74" s="851"/>
      <c r="Z74" s="851"/>
      <c r="AA74" s="851"/>
      <c r="AB74" s="851"/>
      <c r="AC74" s="851"/>
      <c r="AD74" s="851"/>
      <c r="AE74" s="851"/>
      <c r="AF74" s="851"/>
      <c r="AG74" s="851"/>
      <c r="AH74" s="851"/>
      <c r="AI74" s="851"/>
      <c r="AJ74" s="851"/>
      <c r="AK74" s="851"/>
      <c r="AL74" s="851"/>
      <c r="AM74" s="851"/>
      <c r="AN74" s="851"/>
      <c r="AO74" s="851"/>
      <c r="AP74" s="851"/>
      <c r="AQ74" s="478"/>
      <c r="AR74" s="642">
        <v>0.3125</v>
      </c>
      <c r="AS74" s="642">
        <v>0.625</v>
      </c>
      <c r="AT74" s="642">
        <v>0.3125</v>
      </c>
      <c r="AU74" s="642">
        <v>0.625</v>
      </c>
      <c r="AV74" s="642">
        <v>0.3125</v>
      </c>
      <c r="AW74" s="642">
        <v>0.625</v>
      </c>
      <c r="AX74" s="642">
        <v>0.3125</v>
      </c>
      <c r="AY74" s="642">
        <v>0.625</v>
      </c>
      <c r="AZ74" s="642">
        <v>0.3125</v>
      </c>
      <c r="BA74" s="642">
        <v>0.625</v>
      </c>
      <c r="BB74" s="642">
        <v>0.3125</v>
      </c>
      <c r="BC74" s="642">
        <v>0.625</v>
      </c>
      <c r="BD74" s="642">
        <v>0.3125</v>
      </c>
      <c r="BE74" s="642">
        <v>0.625</v>
      </c>
      <c r="BF74" s="642">
        <v>0.3125</v>
      </c>
      <c r="BG74" s="642">
        <v>0.625</v>
      </c>
      <c r="BH74" s="642"/>
      <c r="BI74" s="642"/>
    </row>
    <row r="75" spans="1:61" s="551" customFormat="1" ht="39.75" customHeight="1" x14ac:dyDescent="0.2">
      <c r="U75" s="584"/>
      <c r="V75" s="584"/>
      <c r="W75" s="584"/>
      <c r="X75" s="584"/>
      <c r="Y75" s="584"/>
      <c r="Z75" s="584"/>
      <c r="AA75" s="584"/>
      <c r="AB75" s="584"/>
      <c r="AC75" s="584"/>
      <c r="AD75" s="584"/>
      <c r="AE75" s="584"/>
      <c r="AF75" s="1185" t="s">
        <v>1073</v>
      </c>
      <c r="AG75" s="1185"/>
      <c r="AH75" s="1185"/>
      <c r="AI75" s="555"/>
      <c r="AJ75" s="555"/>
      <c r="AK75" s="555"/>
      <c r="AL75" s="555"/>
      <c r="AP75" s="555"/>
      <c r="AQ75" s="1167">
        <f>SUM(AQ45:AQ74)</f>
        <v>1636.5</v>
      </c>
    </row>
    <row r="76" spans="1:61" s="552" customFormat="1" ht="49.9" customHeight="1" x14ac:dyDescent="0.2">
      <c r="B76" s="553"/>
      <c r="C76" s="1182" t="s">
        <v>642</v>
      </c>
      <c r="D76" s="1182"/>
      <c r="E76" s="1182"/>
      <c r="F76" s="1182"/>
      <c r="G76" s="1182"/>
      <c r="H76" s="1182"/>
      <c r="I76" s="1182"/>
      <c r="J76" s="1182"/>
      <c r="K76" s="1182"/>
      <c r="L76" s="1182"/>
      <c r="M76" s="1182"/>
      <c r="N76" s="1182"/>
      <c r="O76" s="554"/>
      <c r="P76" s="554"/>
      <c r="Q76" s="554"/>
      <c r="U76" s="583"/>
      <c r="V76" s="583"/>
      <c r="W76" s="583"/>
      <c r="X76" s="583"/>
      <c r="Y76" s="583"/>
      <c r="Z76" s="583"/>
      <c r="AA76" s="583"/>
      <c r="AB76" s="583"/>
      <c r="AC76" s="583"/>
      <c r="AD76" s="583"/>
      <c r="AE76" s="583"/>
      <c r="AF76" s="1186"/>
      <c r="AG76" s="1186"/>
      <c r="AH76" s="1186"/>
      <c r="AI76" s="555"/>
      <c r="AJ76" s="555"/>
      <c r="AK76" s="555"/>
      <c r="AL76" s="555"/>
      <c r="AP76" s="555"/>
      <c r="AQ76" s="1167"/>
      <c r="AR76" s="553"/>
      <c r="AS76" s="553"/>
      <c r="AT76" s="553"/>
      <c r="AU76" s="553"/>
      <c r="AV76" s="554"/>
      <c r="AW76" s="554"/>
      <c r="AX76" s="554"/>
      <c r="AY76" s="554"/>
      <c r="AZ76" s="554"/>
      <c r="BA76" s="554"/>
      <c r="BB76" s="554"/>
      <c r="BC76" s="554"/>
      <c r="BD76" s="554"/>
      <c r="BE76" s="554"/>
      <c r="BF76" s="554"/>
      <c r="BG76" s="554"/>
      <c r="BH76" s="554"/>
    </row>
    <row r="77" spans="1:61" s="552" customFormat="1" ht="67.150000000000006" customHeight="1" x14ac:dyDescent="0.2">
      <c r="C77" s="1183" t="s">
        <v>641</v>
      </c>
      <c r="D77" s="1183"/>
      <c r="E77" s="1183"/>
      <c r="F77" s="1183"/>
      <c r="G77" s="1183"/>
      <c r="H77" s="1183"/>
      <c r="I77" s="1183"/>
      <c r="J77" s="1183"/>
      <c r="K77" s="1183"/>
      <c r="L77" s="1183"/>
      <c r="M77" s="1183"/>
      <c r="N77" s="556" t="s">
        <v>22</v>
      </c>
      <c r="O77" s="1184">
        <f>Menu!F10</f>
        <v>45103</v>
      </c>
      <c r="P77" s="1184"/>
      <c r="S77" s="853"/>
      <c r="T77" s="853"/>
      <c r="U77" s="853"/>
      <c r="V77" s="853"/>
      <c r="W77" s="853"/>
      <c r="X77" s="853"/>
      <c r="Y77" s="853"/>
      <c r="Z77" s="853"/>
      <c r="AA77" s="853"/>
      <c r="AB77" s="853"/>
      <c r="AC77" s="853"/>
      <c r="AD77" s="853"/>
      <c r="AE77" s="853"/>
      <c r="AF77" s="853" t="s">
        <v>629</v>
      </c>
      <c r="AG77" s="853"/>
      <c r="AH77" s="853"/>
      <c r="AI77" s="853"/>
      <c r="AJ77" s="853"/>
      <c r="AK77" s="853"/>
      <c r="AL77" s="853"/>
      <c r="AP77" s="854"/>
      <c r="AQ77" s="776">
        <f>$AQ$75+$AQ$41</f>
        <v>4936.5</v>
      </c>
      <c r="AR77" s="554"/>
      <c r="AS77" s="554"/>
      <c r="AT77" s="554"/>
      <c r="AU77" s="554"/>
      <c r="AV77" s="554"/>
      <c r="AW77" s="554"/>
      <c r="AX77" s="554"/>
      <c r="AZ77" s="1174"/>
      <c r="BA77" s="1174"/>
      <c r="BB77" s="557"/>
      <c r="BC77" s="558"/>
      <c r="BD77" s="1173"/>
      <c r="BE77" s="1173"/>
      <c r="BF77" s="554"/>
      <c r="BG77" s="554"/>
      <c r="BH77" s="554"/>
    </row>
    <row r="78" spans="1:61" s="552" customFormat="1" ht="54.6" customHeight="1" x14ac:dyDescent="0.2">
      <c r="C78" s="1182" t="s">
        <v>148</v>
      </c>
      <c r="D78" s="1182"/>
      <c r="E78" s="1182"/>
      <c r="F78" s="1182"/>
      <c r="G78" s="1182"/>
      <c r="H78" s="1182"/>
      <c r="I78" s="1182"/>
      <c r="J78" s="1182"/>
      <c r="K78" s="1182"/>
      <c r="L78" s="1182"/>
      <c r="S78" s="1174"/>
      <c r="T78" s="1174"/>
      <c r="U78" s="1174"/>
      <c r="V78" s="1174"/>
      <c r="W78" s="1174"/>
      <c r="X78" s="1174"/>
      <c r="Y78" s="1174"/>
      <c r="Z78" s="1174"/>
      <c r="AA78" s="554"/>
      <c r="AB78" s="553"/>
      <c r="AC78" s="553"/>
      <c r="AD78" s="553"/>
      <c r="AE78" s="553"/>
      <c r="AF78" s="553"/>
      <c r="AG78" s="553"/>
      <c r="AH78" s="553"/>
      <c r="AI78" s="553"/>
      <c r="AJ78" s="553"/>
      <c r="AK78" s="553"/>
      <c r="AL78" s="553"/>
      <c r="AM78" s="553"/>
      <c r="AN78" s="553"/>
      <c r="AO78" s="553"/>
      <c r="AP78" s="553"/>
      <c r="AQ78" s="553"/>
      <c r="AR78" s="553"/>
      <c r="AY78" s="563"/>
      <c r="AZ78" s="1164"/>
      <c r="BA78" s="1164"/>
      <c r="BB78" s="1175"/>
      <c r="BC78" s="1175"/>
      <c r="BD78" s="1175"/>
      <c r="BE78" s="554"/>
      <c r="BF78" s="554"/>
      <c r="BG78" s="554"/>
      <c r="BH78" s="554"/>
    </row>
    <row r="79" spans="1:61" s="564" customFormat="1" ht="60" customHeight="1" thickBot="1" x14ac:dyDescent="0.75">
      <c r="C79" s="553"/>
      <c r="N79" s="557" t="s">
        <v>149</v>
      </c>
      <c r="P79" s="565"/>
      <c r="Q79" s="565"/>
      <c r="R79" s="565"/>
      <c r="S79" s="727"/>
    </row>
    <row r="80" spans="1:61" ht="51" hidden="1" thickBot="1" x14ac:dyDescent="0.55000000000000004">
      <c r="C80" s="480"/>
      <c r="D80" s="480"/>
      <c r="E80" s="480"/>
      <c r="F80" s="480"/>
      <c r="G80" s="480"/>
      <c r="H80" s="480"/>
      <c r="I80" s="480"/>
      <c r="J80" s="480"/>
      <c r="K80" s="480"/>
      <c r="L80" s="480"/>
      <c r="M80" s="480"/>
      <c r="N80" s="480"/>
      <c r="O80" s="481"/>
      <c r="P80" s="481"/>
      <c r="Q80" s="482"/>
      <c r="R80" s="483"/>
    </row>
  </sheetData>
  <mergeCells count="106">
    <mergeCell ref="AI8:AJ8"/>
    <mergeCell ref="AI9:AJ9"/>
    <mergeCell ref="AF75:AH76"/>
    <mergeCell ref="G9:H9"/>
    <mergeCell ref="I9:J9"/>
    <mergeCell ref="AA8:AB8"/>
    <mergeCell ref="AC9:AD9"/>
    <mergeCell ref="AA9:AB9"/>
    <mergeCell ref="C43:Q43"/>
    <mergeCell ref="Q8:R8"/>
    <mergeCell ref="S8:T8"/>
    <mergeCell ref="U8:V8"/>
    <mergeCell ref="W8:X8"/>
    <mergeCell ref="Y8:Z8"/>
    <mergeCell ref="C8:D8"/>
    <mergeCell ref="E8:F8"/>
    <mergeCell ref="G8:H8"/>
    <mergeCell ref="I8:J8"/>
    <mergeCell ref="K8:L8"/>
    <mergeCell ref="M8:N8"/>
    <mergeCell ref="BE9:BF9"/>
    <mergeCell ref="C42:Q42"/>
    <mergeCell ref="C44:L44"/>
    <mergeCell ref="AZ78:BA78"/>
    <mergeCell ref="BC7:BE7"/>
    <mergeCell ref="BF7:BG7"/>
    <mergeCell ref="BA9:BB9"/>
    <mergeCell ref="BC9:BD9"/>
    <mergeCell ref="AZ77:BA77"/>
    <mergeCell ref="Y9:Z9"/>
    <mergeCell ref="S78:T78"/>
    <mergeCell ref="W9:X9"/>
    <mergeCell ref="AQ75:AQ76"/>
    <mergeCell ref="U78:X78"/>
    <mergeCell ref="R41:T43"/>
    <mergeCell ref="Y43:Z43"/>
    <mergeCell ref="W43:X43"/>
    <mergeCell ref="C78:L78"/>
    <mergeCell ref="C76:N76"/>
    <mergeCell ref="C77:M77"/>
    <mergeCell ref="Y78:Z78"/>
    <mergeCell ref="BB78:BD78"/>
    <mergeCell ref="BD77:BE77"/>
    <mergeCell ref="O77:P77"/>
    <mergeCell ref="BX5:CD7"/>
    <mergeCell ref="AZ44:BA44"/>
    <mergeCell ref="AB7:AC7"/>
    <mergeCell ref="BJ5:BP7"/>
    <mergeCell ref="AW9:AX9"/>
    <mergeCell ref="AS9:AT9"/>
    <mergeCell ref="AW8:AX8"/>
    <mergeCell ref="BQ5:BW7"/>
    <mergeCell ref="AV7:AW7"/>
    <mergeCell ref="AX7:BB7"/>
    <mergeCell ref="AG9:AH9"/>
    <mergeCell ref="AY9:AZ9"/>
    <mergeCell ref="BG9:BH9"/>
    <mergeCell ref="BG8:BH8"/>
    <mergeCell ref="BA8:BB8"/>
    <mergeCell ref="BE8:BF8"/>
    <mergeCell ref="AQ41:AQ43"/>
    <mergeCell ref="AG41:AH43"/>
    <mergeCell ref="AE9:AF9"/>
    <mergeCell ref="AO9:AP9"/>
    <mergeCell ref="BD43:BE43"/>
    <mergeCell ref="AZ43:BA43"/>
    <mergeCell ref="BB44:BD44"/>
    <mergeCell ref="AQ7:AR7"/>
    <mergeCell ref="C1:AA1"/>
    <mergeCell ref="AB1:BH1"/>
    <mergeCell ref="BA2:BA3"/>
    <mergeCell ref="D4:S4"/>
    <mergeCell ref="AC4:AZ4"/>
    <mergeCell ref="C2:T3"/>
    <mergeCell ref="I7:K7"/>
    <mergeCell ref="M7:N7"/>
    <mergeCell ref="AU8:AV8"/>
    <mergeCell ref="O7:P7"/>
    <mergeCell ref="AS8:AT8"/>
    <mergeCell ref="Q7:S7"/>
    <mergeCell ref="AM8:AN8"/>
    <mergeCell ref="AC8:AD8"/>
    <mergeCell ref="AG8:AH8"/>
    <mergeCell ref="AO8:AP8"/>
    <mergeCell ref="AE8:AF8"/>
    <mergeCell ref="AK8:AL8"/>
    <mergeCell ref="BC8:BD8"/>
    <mergeCell ref="AY8:AZ8"/>
    <mergeCell ref="AQ8:AQ10"/>
    <mergeCell ref="AM9:AN9"/>
    <mergeCell ref="AU9:AV9"/>
    <mergeCell ref="AK9:AL9"/>
    <mergeCell ref="A8:A10"/>
    <mergeCell ref="B8:B9"/>
    <mergeCell ref="C9:D9"/>
    <mergeCell ref="E9:F9"/>
    <mergeCell ref="O8:P8"/>
    <mergeCell ref="T7:U7"/>
    <mergeCell ref="C7:D7"/>
    <mergeCell ref="O9:P9"/>
    <mergeCell ref="S9:T9"/>
    <mergeCell ref="G7:H7"/>
    <mergeCell ref="K9:L9"/>
    <mergeCell ref="Q9:R9"/>
    <mergeCell ref="U9:V9"/>
    <mergeCell ref="M9:N9"/>
  </mergeCells>
  <phoneticPr fontId="7" type="noConversion"/>
  <printOptions horizontalCentered="1" verticalCentered="1"/>
  <pageMargins left="0.25" right="0.25" top="0.25" bottom="0.25" header="0.25" footer="0.25"/>
  <pageSetup paperSize="9" scale="12" fitToWidth="0" fitToHeight="0" orientation="landscape" r:id="rId1"/>
  <headerFooter alignWithMargins="0"/>
  <rowBreaks count="1" manualBreakCount="1">
    <brk id="44" max="16383" man="1"/>
  </rowBreaks>
  <ignoredErrors>
    <ignoredError sqref="I7 O7 E7 T7 B56" unlocked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80EFC-5587-4944-93C1-E3ED0766A3F1}">
  <sheetPr codeName="ورقة15">
    <tabColor theme="3" tint="0.39997558519241921"/>
  </sheetPr>
  <dimension ref="A1:AN83"/>
  <sheetViews>
    <sheetView rightToLeft="1" view="pageBreakPreview" zoomScale="30" zoomScaleNormal="70" zoomScaleSheetLayoutView="30" workbookViewId="0">
      <pane xSplit="2" ySplit="10" topLeftCell="C11" activePane="bottomRight" state="frozen"/>
      <selection activeCell="H12" sqref="H12"/>
      <selection pane="topRight" activeCell="H12" sqref="H12"/>
      <selection pane="bottomLeft" activeCell="H12" sqref="H12"/>
      <selection pane="bottomRight" activeCell="AD11" sqref="AD11"/>
    </sheetView>
  </sheetViews>
  <sheetFormatPr defaultColWidth="9.28515625" defaultRowHeight="25.5" x14ac:dyDescent="0.2"/>
  <cols>
    <col min="1" max="1" width="15.28515625" style="1" customWidth="1"/>
    <col min="2" max="2" width="113" style="1" customWidth="1"/>
    <col min="3" max="3" width="38" style="61" customWidth="1"/>
    <col min="4" max="4" width="28.28515625" style="1" customWidth="1"/>
    <col min="5" max="20" width="15.7109375" style="1" customWidth="1"/>
    <col min="21" max="29" width="26.5703125" style="1" hidden="1" customWidth="1"/>
    <col min="30" max="30" width="35.7109375" style="1" customWidth="1"/>
    <col min="31" max="31" width="36.5703125" style="1" customWidth="1"/>
    <col min="32" max="32" width="22.42578125" style="447" hidden="1" customWidth="1"/>
    <col min="33" max="34" width="17.5703125" style="447" hidden="1" customWidth="1"/>
    <col min="35" max="35" width="1.7109375" style="447" hidden="1" customWidth="1"/>
    <col min="36" max="36" width="23.28515625" style="447" hidden="1" customWidth="1"/>
    <col min="37" max="39" width="13.7109375" style="447" hidden="1" customWidth="1"/>
    <col min="40" max="40" width="21.7109375" style="447" hidden="1" customWidth="1"/>
    <col min="41" max="16384" width="9.28515625" style="1"/>
  </cols>
  <sheetData>
    <row r="1" spans="1:40" s="505" customFormat="1" ht="37.5" x14ac:dyDescent="0.2">
      <c r="C1" s="506"/>
    </row>
    <row r="2" spans="1:40" s="505" customFormat="1" ht="37.5" x14ac:dyDescent="0.2">
      <c r="C2" s="506"/>
    </row>
    <row r="3" spans="1:40" s="505" customFormat="1" ht="18" customHeight="1" x14ac:dyDescent="0.2">
      <c r="C3" s="1120" t="s">
        <v>1135</v>
      </c>
      <c r="D3" s="1120"/>
      <c r="E3" s="1120"/>
      <c r="F3" s="1120"/>
      <c r="G3" s="1120"/>
      <c r="H3" s="1120"/>
      <c r="I3" s="1120"/>
      <c r="J3" s="1120"/>
      <c r="K3" s="1120"/>
      <c r="L3" s="1120"/>
      <c r="M3" s="1120"/>
      <c r="N3" s="1120"/>
      <c r="O3" s="508"/>
      <c r="P3" s="508"/>
      <c r="Q3" s="508"/>
      <c r="R3" s="508"/>
      <c r="S3" s="508"/>
      <c r="T3" s="508"/>
      <c r="U3" s="508"/>
      <c r="V3" s="508"/>
      <c r="W3" s="508"/>
      <c r="X3" s="508"/>
      <c r="Y3" s="507"/>
      <c r="Z3" s="1192"/>
      <c r="AA3" s="1192"/>
      <c r="AB3" s="508"/>
      <c r="AC3" s="508"/>
      <c r="AD3" s="1120"/>
      <c r="AE3" s="508"/>
    </row>
    <row r="4" spans="1:40" s="505" customFormat="1" ht="12.75" customHeight="1" x14ac:dyDescent="0.2">
      <c r="C4" s="1120"/>
      <c r="D4" s="1120"/>
      <c r="E4" s="1120"/>
      <c r="F4" s="1120"/>
      <c r="G4" s="1120"/>
      <c r="H4" s="1120"/>
      <c r="I4" s="1120"/>
      <c r="J4" s="1120"/>
      <c r="K4" s="1120"/>
      <c r="L4" s="1120"/>
      <c r="M4" s="1120"/>
      <c r="N4" s="1120"/>
      <c r="O4" s="508"/>
      <c r="P4" s="508"/>
      <c r="Q4" s="508"/>
      <c r="R4" s="508"/>
      <c r="S4" s="508"/>
      <c r="T4" s="508"/>
      <c r="U4" s="508"/>
      <c r="V4" s="508"/>
      <c r="W4" s="508"/>
      <c r="X4" s="508"/>
      <c r="Y4" s="507"/>
      <c r="Z4" s="1192"/>
      <c r="AA4" s="1192"/>
      <c r="AB4" s="508"/>
      <c r="AC4" s="508"/>
      <c r="AD4" s="1120"/>
      <c r="AE4" s="508"/>
      <c r="AG4" s="508">
        <v>33</v>
      </c>
      <c r="AH4" s="505">
        <v>34</v>
      </c>
      <c r="AI4" s="508">
        <v>35</v>
      </c>
      <c r="AK4" s="508">
        <v>37</v>
      </c>
      <c r="AL4" s="505">
        <v>38</v>
      </c>
      <c r="AM4" s="508">
        <v>39</v>
      </c>
    </row>
    <row r="5" spans="1:40" s="505" customFormat="1" ht="33" customHeight="1" x14ac:dyDescent="0.2">
      <c r="B5" s="505" t="s">
        <v>610</v>
      </c>
      <c r="C5" s="1120" t="s">
        <v>17</v>
      </c>
      <c r="D5" s="1120"/>
      <c r="E5" s="1120"/>
      <c r="F5" s="1120"/>
      <c r="G5" s="1120"/>
      <c r="H5" s="1120"/>
      <c r="I5" s="1120"/>
      <c r="J5" s="1120"/>
      <c r="K5" s="1120"/>
      <c r="L5" s="1120"/>
      <c r="M5" s="1120"/>
      <c r="N5" s="1120"/>
      <c r="O5" s="508"/>
      <c r="P5" s="508"/>
      <c r="Q5" s="508"/>
      <c r="R5" s="508"/>
      <c r="S5" s="508"/>
      <c r="T5" s="508"/>
      <c r="U5" s="508"/>
      <c r="V5" s="508"/>
      <c r="W5" s="508"/>
      <c r="X5" s="495"/>
      <c r="Y5" s="495"/>
      <c r="Z5" s="508"/>
      <c r="AA5" s="508"/>
      <c r="AB5" s="508"/>
      <c r="AC5" s="508"/>
    </row>
    <row r="6" spans="1:40" s="505" customFormat="1" ht="37.5" x14ac:dyDescent="0.2">
      <c r="B6" s="507" t="s">
        <v>636</v>
      </c>
      <c r="C6" s="506"/>
    </row>
    <row r="7" spans="1:40" s="505" customFormat="1" ht="37.5" x14ac:dyDescent="0.2">
      <c r="B7" s="507" t="s">
        <v>16</v>
      </c>
      <c r="C7" s="506"/>
    </row>
    <row r="8" spans="1:40" s="505" customFormat="1" ht="59.25" customHeight="1" thickBot="1" x14ac:dyDescent="0.25">
      <c r="B8" s="1196" t="s">
        <v>18</v>
      </c>
      <c r="C8" s="1196"/>
      <c r="D8" s="504" t="str">
        <f>Menu!$C$3</f>
        <v>محمد علي المحتسب</v>
      </c>
      <c r="E8" s="1213" t="s">
        <v>55</v>
      </c>
      <c r="F8" s="1213"/>
      <c r="G8" s="1213"/>
      <c r="H8" s="1214" t="str">
        <f>Menu!$C$2</f>
        <v>اللغة العربية</v>
      </c>
      <c r="I8" s="1214"/>
      <c r="J8" s="1214"/>
      <c r="K8" s="495"/>
      <c r="L8" s="495"/>
      <c r="M8" s="495"/>
      <c r="N8" s="507"/>
      <c r="O8" s="507"/>
      <c r="P8" s="1213" t="s">
        <v>19</v>
      </c>
      <c r="Q8" s="1213"/>
      <c r="R8" s="1213"/>
      <c r="S8" s="1213"/>
      <c r="T8" s="1213"/>
      <c r="U8" s="507"/>
      <c r="V8" s="507"/>
      <c r="W8" s="507"/>
      <c r="X8" s="507"/>
      <c r="Y8" s="507"/>
      <c r="Z8" s="507"/>
      <c r="AA8" s="507"/>
      <c r="AB8" s="507"/>
      <c r="AC8" s="507"/>
      <c r="AD8" s="507" t="str">
        <f>Menu!$C$4</f>
        <v>الخليل</v>
      </c>
      <c r="AE8" s="507"/>
      <c r="AF8" s="507"/>
    </row>
    <row r="9" spans="1:40" ht="72" customHeight="1" x14ac:dyDescent="0.6">
      <c r="A9" s="1194" t="s">
        <v>0</v>
      </c>
      <c r="B9" s="522" t="s">
        <v>1</v>
      </c>
      <c r="C9" s="523" t="s">
        <v>3</v>
      </c>
      <c r="D9" s="517" t="s">
        <v>5</v>
      </c>
      <c r="E9" s="844" t="str">
        <f>dwam1!C8</f>
        <v>الخميس</v>
      </c>
      <c r="F9" s="844" t="str">
        <f>dwam1!E8</f>
        <v>السبت</v>
      </c>
      <c r="G9" s="844" t="str">
        <f>dwam1!G8</f>
        <v>الأحد</v>
      </c>
      <c r="H9" s="844" t="str">
        <f>dwam1!I8</f>
        <v>الإثنين</v>
      </c>
      <c r="I9" s="844" t="str">
        <f>dwam1!K8</f>
        <v>الثلاثاء</v>
      </c>
      <c r="J9" s="844" t="str">
        <f>dwam1!M8</f>
        <v>الأربعاء</v>
      </c>
      <c r="K9" s="879" t="str">
        <f>dwam1!O8</f>
        <v>الخميس</v>
      </c>
      <c r="L9" s="844" t="s">
        <v>7</v>
      </c>
      <c r="M9" s="844" t="s">
        <v>406</v>
      </c>
      <c r="N9" s="844" t="s">
        <v>412</v>
      </c>
      <c r="O9" s="844" t="s">
        <v>8</v>
      </c>
      <c r="P9" s="844" t="s">
        <v>407</v>
      </c>
      <c r="Q9" s="844" t="s">
        <v>9</v>
      </c>
      <c r="R9" s="844" t="s">
        <v>7</v>
      </c>
      <c r="S9" s="844" t="s">
        <v>406</v>
      </c>
      <c r="T9" s="844" t="s">
        <v>412</v>
      </c>
      <c r="U9" s="517">
        <v>17</v>
      </c>
      <c r="V9" s="517">
        <v>18</v>
      </c>
      <c r="W9" s="517">
        <v>19</v>
      </c>
      <c r="X9" s="517">
        <v>20</v>
      </c>
      <c r="Y9" s="517">
        <v>21</v>
      </c>
      <c r="Z9" s="517">
        <v>22</v>
      </c>
      <c r="AA9" s="517">
        <v>23</v>
      </c>
      <c r="AB9" s="517">
        <v>24</v>
      </c>
      <c r="AC9" s="517">
        <v>25</v>
      </c>
      <c r="AD9" s="1187" t="s">
        <v>10</v>
      </c>
      <c r="AE9" s="518" t="s">
        <v>12</v>
      </c>
      <c r="AF9" s="1197" t="s">
        <v>626</v>
      </c>
      <c r="AG9" s="1191"/>
      <c r="AH9" s="459"/>
      <c r="AI9" s="459"/>
      <c r="AJ9" s="1199" t="s">
        <v>627</v>
      </c>
      <c r="AK9" s="459"/>
      <c r="AL9" s="459"/>
      <c r="AM9" s="459"/>
      <c r="AN9" s="1191" t="s">
        <v>259</v>
      </c>
    </row>
    <row r="10" spans="1:40" ht="226.9" customHeight="1" x14ac:dyDescent="0.2">
      <c r="A10" s="1195"/>
      <c r="B10" s="524" t="s">
        <v>2</v>
      </c>
      <c r="C10" s="525" t="s">
        <v>4</v>
      </c>
      <c r="D10" s="519" t="s">
        <v>6</v>
      </c>
      <c r="E10" s="520">
        <f>dwam1!C9</f>
        <v>45085</v>
      </c>
      <c r="F10" s="520">
        <f>dwam1!E9</f>
        <v>45087</v>
      </c>
      <c r="G10" s="520">
        <f>dwam1!G9</f>
        <v>45088</v>
      </c>
      <c r="H10" s="520">
        <f>dwam1!I9</f>
        <v>45089</v>
      </c>
      <c r="I10" s="520">
        <f>dwam1!K9</f>
        <v>45090</v>
      </c>
      <c r="J10" s="520">
        <f>dwam1!M9</f>
        <v>45091</v>
      </c>
      <c r="K10" s="520">
        <v>45092</v>
      </c>
      <c r="L10" s="520">
        <v>45094</v>
      </c>
      <c r="M10" s="520">
        <v>45095</v>
      </c>
      <c r="N10" s="520">
        <v>45096</v>
      </c>
      <c r="O10" s="520">
        <v>45097</v>
      </c>
      <c r="P10" s="520">
        <v>45098</v>
      </c>
      <c r="Q10" s="520">
        <v>45099</v>
      </c>
      <c r="R10" s="520">
        <v>45101</v>
      </c>
      <c r="S10" s="520">
        <v>45102</v>
      </c>
      <c r="T10" s="520">
        <v>45103</v>
      </c>
      <c r="U10" s="520"/>
      <c r="V10" s="520"/>
      <c r="W10" s="520"/>
      <c r="X10" s="520"/>
      <c r="Y10" s="520"/>
      <c r="Z10" s="520"/>
      <c r="AA10" s="520"/>
      <c r="AB10" s="520"/>
      <c r="AC10" s="520"/>
      <c r="AD10" s="1188"/>
      <c r="AE10" s="521" t="s">
        <v>13</v>
      </c>
      <c r="AF10" s="1198"/>
      <c r="AG10" s="1115"/>
      <c r="AH10" s="446"/>
      <c r="AI10" s="446"/>
      <c r="AJ10" s="1200"/>
      <c r="AK10" s="446"/>
      <c r="AL10" s="446"/>
      <c r="AM10" s="446"/>
      <c r="AN10" s="1115"/>
    </row>
    <row r="11" spans="1:40" s="12" customFormat="1" ht="49.9" customHeight="1" x14ac:dyDescent="0.2">
      <c r="A11" s="465">
        <v>1</v>
      </c>
      <c r="B11" s="466" t="str">
        <f>inf!B2</f>
        <v>احلام عبد السلام عبد الموجود النتشة</v>
      </c>
      <c r="C11" s="1189">
        <f>inf!C2</f>
        <v>901145722</v>
      </c>
      <c r="D11" s="1190"/>
      <c r="E11" s="880" t="str">
        <f>IF(dwam1!C11&gt;0,"x","غ")</f>
        <v>x</v>
      </c>
      <c r="F11" s="880" t="str">
        <f>IF(dwam1!E11&gt;0,"x","غ")</f>
        <v>x</v>
      </c>
      <c r="G11" s="880" t="str">
        <f>IF(dwam1!G11&gt;0,"x","غ")</f>
        <v>x</v>
      </c>
      <c r="H11" s="880" t="str">
        <f>IF(dwam1!I11&gt;0,"x","غ")</f>
        <v>x</v>
      </c>
      <c r="I11" s="880" t="str">
        <f>IF(dwam1!K11&gt;0,"x","غ")</f>
        <v>x</v>
      </c>
      <c r="J11" s="880" t="str">
        <f>IF(dwam1!M11&gt;0,"x","غ")</f>
        <v>x</v>
      </c>
      <c r="K11" s="880" t="str">
        <f>IF(dwam1!O11&gt;0,"x","غ")</f>
        <v>غ</v>
      </c>
      <c r="L11" s="880" t="str">
        <f>IF(dwam1!Q11&gt;0,"x","غ")</f>
        <v>x</v>
      </c>
      <c r="M11" s="880" t="str">
        <f>IF(dwam1!S11&gt;0,"x","غ")</f>
        <v>x</v>
      </c>
      <c r="N11" s="880" t="str">
        <f>IF(dwam1!U11&gt;0,"x","غ")</f>
        <v>x</v>
      </c>
      <c r="O11" s="880" t="str">
        <f>IF(dwam1!W11&gt;0,"x","غ")</f>
        <v>x</v>
      </c>
      <c r="P11" s="880" t="str">
        <f>IF(dwam1!Y11&gt;0,"x","غ")</f>
        <v>x</v>
      </c>
      <c r="Q11" s="880" t="str">
        <f>IF(dwam1!AA11&gt;0,"x","غ")</f>
        <v>x</v>
      </c>
      <c r="R11" s="880" t="str">
        <f>IF(dwam1!AC11&gt;0,"x","غ")</f>
        <v>x</v>
      </c>
      <c r="S11" s="880" t="str">
        <f>IF(dwam1!AE11&gt;0,"x","غ")</f>
        <v>x</v>
      </c>
      <c r="T11" s="880" t="str">
        <f>IF(dwam1!AG11&gt;0,"x","غ")</f>
        <v>x</v>
      </c>
      <c r="U11" s="881"/>
      <c r="V11" s="881"/>
      <c r="W11" s="881"/>
      <c r="X11" s="881"/>
      <c r="Y11" s="881"/>
      <c r="Z11" s="881"/>
      <c r="AA11" s="881"/>
      <c r="AB11" s="881"/>
      <c r="AC11" s="881"/>
      <c r="AD11" s="880">
        <f>IF(OR(E11="x",E11="X",E11="غ"),(COUNTIF(E11:X11,"x"))," ")</f>
        <v>15</v>
      </c>
      <c r="AE11" s="724" t="str">
        <f>Menu!$C$4</f>
        <v>الخليل</v>
      </c>
      <c r="AF11" s="460">
        <f>IF(E11="x",$E$10,IF(F11="x",$F$10,IF(G11="x",$G$10,IF(H11="x",$H$10,IF(I11="x",$I$10,IF(J11="x",$J$10,IF(K11="x",$K$10,IF(L11="x",$L$10,AG11))))))))</f>
        <v>45085</v>
      </c>
      <c r="AG11" s="461">
        <f>IF(M11="x",$M$10,IF(N11="x",$N$10,IF(O11="x",$O$10,IF(P11="x",$P$10,IF(Q11="x",$Q$10,IF(R11="x",$R$10,IF(S11="x",$S$10,IF(T11="x",$T$10,AH11))))))))</f>
        <v>45095</v>
      </c>
      <c r="AH11" s="461" t="str">
        <f>IF(U11="x",$U$10,IF(V11="x",$V$10,IF(W11="x",$W$10,IF(X11="x",$X$10,IF(Y11="x",$Y$10,IF(Z11="x",$Z$10,IF(AA11="x",$AA$10,IF(AB11="x",$AB$10,AI11))))))))</f>
        <v xml:space="preserve">   </v>
      </c>
      <c r="AI11" s="461" t="str">
        <f>IF(AC11="x",$AC$10,"   ")</f>
        <v xml:space="preserve">   </v>
      </c>
      <c r="AJ11" s="461">
        <f>IF(AC11="x",$AC$10,IF(AB11="x",$AB$10,IF(AA11="x",$AA$10,IF(Z11="x",$Z$10,IF(Y11="x",$Y$10,IF(X11="x",$X$10,IF(W11="x",$W$10,IF(V11="x",$V$10,AK11))))))))</f>
        <v>45103</v>
      </c>
      <c r="AK11" s="462">
        <f t="shared" ref="AK11:AK40" si="0">IF(U11="x",$U$10,IF(T11="x",$T$10,IF(S11="x",$S$10,IF(R11="x",$R$10,IF(Q11="x",$Q$10,IF(P11="x",$P$10,IF(O11="x",$O$10,IF(N11="x",$N$10,AL11))))))))</f>
        <v>45103</v>
      </c>
      <c r="AL11" s="462">
        <f t="shared" ref="AL11:AL17" si="1">IF(M11="x",$M$10,IF(L11="x",$L$10,IF(K11="x",$K$10,IF(J11="x",$J$10,IF(I11="x",$I$10,IF(H11="x",$H$10,IF(G11="x",$G$10,IF(F11="x",$F$10,AM11))))))))</f>
        <v>45095</v>
      </c>
      <c r="AM11" s="462">
        <f>IF(E11="x",$E$10,"    ")</f>
        <v>45085</v>
      </c>
      <c r="AN11" s="463">
        <v>0</v>
      </c>
    </row>
    <row r="12" spans="1:40" s="12" customFormat="1" ht="49.9" customHeight="1" x14ac:dyDescent="0.2">
      <c r="A12" s="465">
        <v>2</v>
      </c>
      <c r="B12" s="466" t="str">
        <f>inf!B3</f>
        <v>أحمد محمد أحمد الدباس</v>
      </c>
      <c r="C12" s="1189">
        <f>inf!C3</f>
        <v>929904969</v>
      </c>
      <c r="D12" s="1190"/>
      <c r="E12" s="880" t="str">
        <f>IF(dwam1!C12&gt;0,"x","غ")</f>
        <v>x</v>
      </c>
      <c r="F12" s="880" t="str">
        <f>IF(dwam1!E12&gt;0,"x","غ")</f>
        <v>x</v>
      </c>
      <c r="G12" s="880" t="str">
        <f>IF(dwam1!G12&gt;0,"x","غ")</f>
        <v>x</v>
      </c>
      <c r="H12" s="880" t="str">
        <f>IF(dwam1!I12&gt;0,"x","غ")</f>
        <v>x</v>
      </c>
      <c r="I12" s="880" t="str">
        <f>IF(dwam1!K12&gt;0,"x","غ")</f>
        <v>x</v>
      </c>
      <c r="J12" s="880" t="str">
        <f>IF(dwam1!M12&gt;0,"x","غ")</f>
        <v>x</v>
      </c>
      <c r="K12" s="880" t="str">
        <f>IF(dwam1!O12&gt;0,"x","غ")</f>
        <v>x</v>
      </c>
      <c r="L12" s="880" t="str">
        <f>IF(dwam1!Q12&gt;0,"x","غ")</f>
        <v>x</v>
      </c>
      <c r="M12" s="880" t="str">
        <f>IF(dwam1!S12&gt;0,"x","غ")</f>
        <v>x</v>
      </c>
      <c r="N12" s="880" t="str">
        <f>IF(dwam1!U12&gt;0,"x","غ")</f>
        <v>x</v>
      </c>
      <c r="O12" s="880" t="str">
        <f>IF(dwam1!W12&gt;0,"x","غ")</f>
        <v>x</v>
      </c>
      <c r="P12" s="880" t="str">
        <f>IF(dwam1!Y12&gt;0,"x","غ")</f>
        <v>x</v>
      </c>
      <c r="Q12" s="880" t="str">
        <f>IF(dwam1!AA12&gt;0,"x","غ")</f>
        <v>x</v>
      </c>
      <c r="R12" s="880" t="str">
        <f>IF(dwam1!AC12&gt;0,"x","غ")</f>
        <v>x</v>
      </c>
      <c r="S12" s="880" t="str">
        <f>IF(dwam1!AE12&gt;0,"x","غ")</f>
        <v>x</v>
      </c>
      <c r="T12" s="880" t="str">
        <f>IF(dwam1!AG12&gt;0,"x","غ")</f>
        <v>x</v>
      </c>
      <c r="U12" s="881"/>
      <c r="V12" s="881"/>
      <c r="W12" s="881"/>
      <c r="X12" s="881"/>
      <c r="Y12" s="881"/>
      <c r="Z12" s="881"/>
      <c r="AA12" s="881"/>
      <c r="AB12" s="881"/>
      <c r="AC12" s="881"/>
      <c r="AD12" s="880">
        <f t="shared" ref="AD12:AD30" si="2">IF(OR(E12="x",E12="X",E12="غ"),(COUNTIF(E12:X12,"x"))," ")</f>
        <v>16</v>
      </c>
      <c r="AE12" s="724" t="str">
        <f>Menu!$C$4</f>
        <v>الخليل</v>
      </c>
      <c r="AF12" s="460">
        <f t="shared" ref="AF12:AF40" si="3">IF(E12="x",$E$10,IF(F12="x",$F$10,IF(G12="x",$G$10,IF(H12="x",$H$10,IF(I12="x",$I$10,IF(J12="x",$J$10,IF(K12="x",$K$10,IF(L12="x",$L$10,AG12))))))))</f>
        <v>45085</v>
      </c>
      <c r="AG12" s="461">
        <f t="shared" ref="AG12:AG40" si="4">IF(M12="x",$M$10,IF(N12="x",$N$10,IF(O12="x",$O$10,IF(P12="x",$P$10,IF(Q12="x",$Q$10,IF(R12="x",$R$10,IF(S12="x",$S$10,IF(T12="x",$T$10,AH12))))))))</f>
        <v>45095</v>
      </c>
      <c r="AH12" s="461" t="str">
        <f t="shared" ref="AH12:AH40" si="5">IF(U12="x",$U$10,IF(V12="x",$V$10,IF(W12="x",$W$10,IF(X12="x",$X$10,IF(Y12="x",$Y$10,IF(Z12="x",$Z$10,IF(AA12="x",$AA$10,IF(AB12="x",$AB$10,AI12))))))))</f>
        <v xml:space="preserve">   </v>
      </c>
      <c r="AI12" s="461" t="str">
        <f t="shared" ref="AI12:AI40" si="6">IF(AC12="x",$AC$10,"   ")</f>
        <v xml:space="preserve">   </v>
      </c>
      <c r="AJ12" s="461">
        <f t="shared" ref="AJ12:AJ40" si="7">IF(AC12="x",$AC$10,IF(AB12="x",$AB$10,IF(AA12="x",$AA$10,IF(Z12="x",$Z$10,IF(Y12="x",$Y$10,IF(X12="x",$X$10,IF(W12="x",$W$10,IF(V12="x",$V$10,AK12))))))))</f>
        <v>45103</v>
      </c>
      <c r="AK12" s="462">
        <f t="shared" si="0"/>
        <v>45103</v>
      </c>
      <c r="AL12" s="462">
        <f t="shared" si="1"/>
        <v>45095</v>
      </c>
      <c r="AM12" s="462">
        <f t="shared" ref="AM12:AM46" si="8">IF(E12="x",$E$10,"    ")</f>
        <v>45085</v>
      </c>
      <c r="AN12" s="463">
        <f>AD12*Menu!$C$13</f>
        <v>112</v>
      </c>
    </row>
    <row r="13" spans="1:40" s="12" customFormat="1" ht="49.9" customHeight="1" x14ac:dyDescent="0.2">
      <c r="A13" s="465">
        <v>3</v>
      </c>
      <c r="B13" s="466" t="str">
        <f>inf!B4</f>
        <v>اريج محمد زهير محمد شفيق مسك</v>
      </c>
      <c r="C13" s="1189">
        <f>inf!C4</f>
        <v>913980496</v>
      </c>
      <c r="D13" s="1190"/>
      <c r="E13" s="880" t="str">
        <f>IF(dwam1!C13&gt;0,"x","غ")</f>
        <v>x</v>
      </c>
      <c r="F13" s="880" t="str">
        <f>IF(dwam1!E13&gt;0,"x","غ")</f>
        <v>x</v>
      </c>
      <c r="G13" s="880" t="str">
        <f>IF(dwam1!G13&gt;0,"x","غ")</f>
        <v>x</v>
      </c>
      <c r="H13" s="880" t="str">
        <f>IF(dwam1!I13&gt;0,"x","غ")</f>
        <v>x</v>
      </c>
      <c r="I13" s="880" t="str">
        <f>IF(dwam1!K13&gt;0,"x","غ")</f>
        <v>x</v>
      </c>
      <c r="J13" s="880" t="str">
        <f>IF(dwam1!M13&gt;0,"x","غ")</f>
        <v>x</v>
      </c>
      <c r="K13" s="880" t="str">
        <f>IF(dwam1!O13&gt;0,"x","غ")</f>
        <v>x</v>
      </c>
      <c r="L13" s="880" t="str">
        <f>IF(dwam1!Q13&gt;0,"x","غ")</f>
        <v>x</v>
      </c>
      <c r="M13" s="880" t="str">
        <f>IF(dwam1!S13&gt;0,"x","غ")</f>
        <v>x</v>
      </c>
      <c r="N13" s="880" t="str">
        <f>IF(dwam1!U13&gt;0,"x","غ")</f>
        <v>غ</v>
      </c>
      <c r="O13" s="880" t="str">
        <f>IF(dwam1!W13&gt;0,"x","غ")</f>
        <v>غ</v>
      </c>
      <c r="P13" s="880" t="str">
        <f>IF(dwam1!Y13&gt;0,"x","غ")</f>
        <v>x</v>
      </c>
      <c r="Q13" s="880" t="str">
        <f>IF(dwam1!AA13&gt;0,"x","غ")</f>
        <v>x</v>
      </c>
      <c r="R13" s="880" t="str">
        <f>IF(dwam1!AC13&gt;0,"x","غ")</f>
        <v>x</v>
      </c>
      <c r="S13" s="880" t="str">
        <f>IF(dwam1!AE13&gt;0,"x","غ")</f>
        <v>x</v>
      </c>
      <c r="T13" s="880" t="str">
        <f>IF(dwam1!AG13&gt;0,"x","غ")</f>
        <v>غ</v>
      </c>
      <c r="U13" s="881"/>
      <c r="V13" s="881"/>
      <c r="W13" s="881"/>
      <c r="X13" s="881"/>
      <c r="Y13" s="881"/>
      <c r="Z13" s="881"/>
      <c r="AA13" s="881"/>
      <c r="AB13" s="881"/>
      <c r="AC13" s="881"/>
      <c r="AD13" s="880">
        <f t="shared" si="2"/>
        <v>13</v>
      </c>
      <c r="AE13" s="724" t="str">
        <f>Menu!$C$4</f>
        <v>الخليل</v>
      </c>
      <c r="AF13" s="460">
        <f t="shared" si="3"/>
        <v>45085</v>
      </c>
      <c r="AG13" s="461">
        <f t="shared" si="4"/>
        <v>45095</v>
      </c>
      <c r="AH13" s="461" t="str">
        <f t="shared" si="5"/>
        <v xml:space="preserve">   </v>
      </c>
      <c r="AI13" s="461" t="str">
        <f t="shared" si="6"/>
        <v xml:space="preserve">   </v>
      </c>
      <c r="AJ13" s="461">
        <f t="shared" si="7"/>
        <v>45102</v>
      </c>
      <c r="AK13" s="462">
        <f t="shared" si="0"/>
        <v>45102</v>
      </c>
      <c r="AL13" s="462">
        <f t="shared" si="1"/>
        <v>45095</v>
      </c>
      <c r="AM13" s="462">
        <f t="shared" si="8"/>
        <v>45085</v>
      </c>
      <c r="AN13" s="463">
        <f>AD13*Menu!$C$13</f>
        <v>91</v>
      </c>
    </row>
    <row r="14" spans="1:40" s="12" customFormat="1" ht="49.9" customHeight="1" x14ac:dyDescent="0.2">
      <c r="A14" s="465">
        <v>4</v>
      </c>
      <c r="B14" s="466" t="str">
        <f>inf!B5</f>
        <v>اسماء سعدي سليمان ادعيس</v>
      </c>
      <c r="C14" s="1189" t="str">
        <f>inf!C5</f>
        <v>852859685</v>
      </c>
      <c r="D14" s="1190"/>
      <c r="E14" s="880" t="str">
        <f>IF(dwam1!C14&gt;0,"x","غ")</f>
        <v>x</v>
      </c>
      <c r="F14" s="880" t="str">
        <f>IF(dwam1!E14&gt;0,"x","غ")</f>
        <v>x</v>
      </c>
      <c r="G14" s="880" t="str">
        <f>IF(dwam1!G14&gt;0,"x","غ")</f>
        <v>x</v>
      </c>
      <c r="H14" s="880" t="str">
        <f>IF(dwam1!I14&gt;0,"x","غ")</f>
        <v>x</v>
      </c>
      <c r="I14" s="880" t="str">
        <f>IF(dwam1!K14&gt;0,"x","غ")</f>
        <v>x</v>
      </c>
      <c r="J14" s="880" t="str">
        <f>IF(dwam1!M14&gt;0,"x","غ")</f>
        <v>x</v>
      </c>
      <c r="K14" s="880" t="str">
        <f>IF(dwam1!O14&gt;0,"x","غ")</f>
        <v>x</v>
      </c>
      <c r="L14" s="880" t="str">
        <f>IF(dwam1!Q14&gt;0,"x","غ")</f>
        <v>x</v>
      </c>
      <c r="M14" s="880" t="str">
        <f>IF(dwam1!S14&gt;0,"x","غ")</f>
        <v>x</v>
      </c>
      <c r="N14" s="880" t="str">
        <f>IF(dwam1!U14&gt;0,"x","غ")</f>
        <v>x</v>
      </c>
      <c r="O14" s="880" t="str">
        <f>IF(dwam1!W14&gt;0,"x","غ")</f>
        <v>x</v>
      </c>
      <c r="P14" s="880" t="str">
        <f>IF(dwam1!Y14&gt;0,"x","غ")</f>
        <v>x</v>
      </c>
      <c r="Q14" s="880" t="str">
        <f>IF(dwam1!AA14&gt;0,"x","غ")</f>
        <v>x</v>
      </c>
      <c r="R14" s="880" t="str">
        <f>IF(dwam1!AC14&gt;0,"x","غ")</f>
        <v>x</v>
      </c>
      <c r="S14" s="880" t="str">
        <f>IF(dwam1!AE14&gt;0,"x","غ")</f>
        <v>x</v>
      </c>
      <c r="T14" s="880" t="str">
        <f>IF(dwam1!AG14&gt;0,"x","غ")</f>
        <v>غ</v>
      </c>
      <c r="U14" s="881"/>
      <c r="V14" s="881"/>
      <c r="W14" s="881"/>
      <c r="X14" s="881"/>
      <c r="Y14" s="881"/>
      <c r="Z14" s="881"/>
      <c r="AA14" s="881"/>
      <c r="AB14" s="881"/>
      <c r="AC14" s="881"/>
      <c r="AD14" s="880">
        <f t="shared" si="2"/>
        <v>15</v>
      </c>
      <c r="AE14" s="724" t="str">
        <f>Menu!$C$4</f>
        <v>الخليل</v>
      </c>
      <c r="AF14" s="460">
        <f t="shared" si="3"/>
        <v>45085</v>
      </c>
      <c r="AG14" s="461">
        <f t="shared" si="4"/>
        <v>45095</v>
      </c>
      <c r="AH14" s="461" t="str">
        <f t="shared" si="5"/>
        <v xml:space="preserve">   </v>
      </c>
      <c r="AI14" s="461" t="str">
        <f t="shared" si="6"/>
        <v xml:space="preserve">   </v>
      </c>
      <c r="AJ14" s="461">
        <f t="shared" si="7"/>
        <v>45102</v>
      </c>
      <c r="AK14" s="462">
        <f t="shared" si="0"/>
        <v>45102</v>
      </c>
      <c r="AL14" s="462">
        <f t="shared" si="1"/>
        <v>45095</v>
      </c>
      <c r="AM14" s="462">
        <f t="shared" si="8"/>
        <v>45085</v>
      </c>
      <c r="AN14" s="463">
        <f>AD14*Menu!$C$13</f>
        <v>105</v>
      </c>
    </row>
    <row r="15" spans="1:40" s="12" customFormat="1" ht="49.9" customHeight="1" x14ac:dyDescent="0.2">
      <c r="A15" s="465">
        <v>5</v>
      </c>
      <c r="B15" s="466" t="str">
        <f>inf!B6</f>
        <v>اماني " محمد عطيه " محمد زعتري</v>
      </c>
      <c r="C15" s="1189">
        <f>inf!C6</f>
        <v>908032758</v>
      </c>
      <c r="D15" s="1190"/>
      <c r="E15" s="880" t="str">
        <f>IF(dwam1!C15&gt;0,"x","غ")</f>
        <v>x</v>
      </c>
      <c r="F15" s="880" t="str">
        <f>IF(dwam1!E15&gt;0,"x","غ")</f>
        <v>x</v>
      </c>
      <c r="G15" s="880" t="str">
        <f>IF(dwam1!G15&gt;0,"x","غ")</f>
        <v>x</v>
      </c>
      <c r="H15" s="880" t="str">
        <f>IF(dwam1!I15&gt;0,"x","غ")</f>
        <v>x</v>
      </c>
      <c r="I15" s="880" t="str">
        <f>IF(dwam1!K15&gt;0,"x","غ")</f>
        <v>x</v>
      </c>
      <c r="J15" s="880" t="str">
        <f>IF(dwam1!M15&gt;0,"x","غ")</f>
        <v>x</v>
      </c>
      <c r="K15" s="880" t="str">
        <f>IF(dwam1!O15&gt;0,"x","غ")</f>
        <v>x</v>
      </c>
      <c r="L15" s="880" t="str">
        <f>IF(dwam1!Q15&gt;0,"x","غ")</f>
        <v>x</v>
      </c>
      <c r="M15" s="880" t="str">
        <f>IF(dwam1!S15&gt;0,"x","غ")</f>
        <v>x</v>
      </c>
      <c r="N15" s="880" t="str">
        <f>IF(dwam1!U15&gt;0,"x","غ")</f>
        <v>x</v>
      </c>
      <c r="O15" s="880" t="str">
        <f>IF(dwam1!W15&gt;0,"x","غ")</f>
        <v>x</v>
      </c>
      <c r="P15" s="880" t="str">
        <f>IF(dwam1!Y15&gt;0,"x","غ")</f>
        <v>x</v>
      </c>
      <c r="Q15" s="880" t="str">
        <f>IF(dwam1!AA15&gt;0,"x","غ")</f>
        <v>x</v>
      </c>
      <c r="R15" s="880" t="str">
        <f>IF(dwam1!AC15&gt;0,"x","غ")</f>
        <v>x</v>
      </c>
      <c r="S15" s="880" t="str">
        <f>IF(dwam1!AE15&gt;0,"x","غ")</f>
        <v>x</v>
      </c>
      <c r="T15" s="880" t="str">
        <f>IF(dwam1!AG15&gt;0,"x","غ")</f>
        <v>x</v>
      </c>
      <c r="U15" s="881"/>
      <c r="V15" s="881"/>
      <c r="W15" s="881"/>
      <c r="X15" s="881"/>
      <c r="Y15" s="881"/>
      <c r="Z15" s="881"/>
      <c r="AA15" s="881"/>
      <c r="AB15" s="881"/>
      <c r="AC15" s="881"/>
      <c r="AD15" s="880">
        <f t="shared" si="2"/>
        <v>16</v>
      </c>
      <c r="AE15" s="724" t="str">
        <f>Menu!$C$4</f>
        <v>الخليل</v>
      </c>
      <c r="AF15" s="460">
        <f t="shared" si="3"/>
        <v>45085</v>
      </c>
      <c r="AG15" s="461">
        <f t="shared" si="4"/>
        <v>45095</v>
      </c>
      <c r="AH15" s="461" t="str">
        <f t="shared" si="5"/>
        <v xml:space="preserve">   </v>
      </c>
      <c r="AI15" s="461" t="str">
        <f t="shared" si="6"/>
        <v xml:space="preserve">   </v>
      </c>
      <c r="AJ15" s="461">
        <f t="shared" si="7"/>
        <v>45103</v>
      </c>
      <c r="AK15" s="462">
        <f t="shared" si="0"/>
        <v>45103</v>
      </c>
      <c r="AL15" s="462">
        <f t="shared" si="1"/>
        <v>45095</v>
      </c>
      <c r="AM15" s="462">
        <f t="shared" si="8"/>
        <v>45085</v>
      </c>
      <c r="AN15" s="463">
        <f>AD15*Menu!$C$13</f>
        <v>112</v>
      </c>
    </row>
    <row r="16" spans="1:40" s="12" customFormat="1" ht="49.9" customHeight="1" x14ac:dyDescent="0.2">
      <c r="A16" s="465">
        <v>6</v>
      </c>
      <c r="B16" s="466" t="str">
        <f>inf!B7</f>
        <v>اماني يسري يونس ناصر الدين</v>
      </c>
      <c r="C16" s="1189">
        <f>inf!C7</f>
        <v>850251729</v>
      </c>
      <c r="D16" s="1190"/>
      <c r="E16" s="880" t="str">
        <f>IF(dwam1!C16&gt;0,"x","غ")</f>
        <v>x</v>
      </c>
      <c r="F16" s="880" t="str">
        <f>IF(dwam1!E16&gt;0,"x","غ")</f>
        <v>x</v>
      </c>
      <c r="G16" s="880" t="str">
        <f>IF(dwam1!G16&gt;0,"x","غ")</f>
        <v>غ</v>
      </c>
      <c r="H16" s="880" t="str">
        <f>IF(dwam1!I16&gt;0,"x","غ")</f>
        <v>x</v>
      </c>
      <c r="I16" s="880" t="str">
        <f>IF(dwam1!K16&gt;0,"x","غ")</f>
        <v>x</v>
      </c>
      <c r="J16" s="880" t="str">
        <f>IF(dwam1!M16&gt;0,"x","غ")</f>
        <v>x</v>
      </c>
      <c r="K16" s="880" t="str">
        <f>IF(dwam1!O16&gt;0,"x","غ")</f>
        <v>x</v>
      </c>
      <c r="L16" s="880" t="str">
        <f>IF(dwam1!Q16&gt;0,"x","غ")</f>
        <v>x</v>
      </c>
      <c r="M16" s="880" t="str">
        <f>IF(dwam1!S16&gt;0,"x","غ")</f>
        <v>غ</v>
      </c>
      <c r="N16" s="880" t="str">
        <f>IF(dwam1!U16&gt;0,"x","غ")</f>
        <v>x</v>
      </c>
      <c r="O16" s="880" t="str">
        <f>IF(dwam1!W16&gt;0,"x","غ")</f>
        <v>x</v>
      </c>
      <c r="P16" s="880" t="str">
        <f>IF(dwam1!Y16&gt;0,"x","غ")</f>
        <v>x</v>
      </c>
      <c r="Q16" s="880" t="str">
        <f>IF(dwam1!AA16&gt;0,"x","غ")</f>
        <v>x</v>
      </c>
      <c r="R16" s="880" t="str">
        <f>IF(dwam1!AC16&gt;0,"x","غ")</f>
        <v>x</v>
      </c>
      <c r="S16" s="880" t="str">
        <f>IF(dwam1!AE16&gt;0,"x","غ")</f>
        <v>x</v>
      </c>
      <c r="T16" s="880" t="str">
        <f>IF(dwam1!AG16&gt;0,"x","غ")</f>
        <v>x</v>
      </c>
      <c r="U16" s="881"/>
      <c r="V16" s="881"/>
      <c r="W16" s="881"/>
      <c r="X16" s="881"/>
      <c r="Y16" s="881"/>
      <c r="Z16" s="881"/>
      <c r="AA16" s="881"/>
      <c r="AB16" s="881"/>
      <c r="AC16" s="881"/>
      <c r="AD16" s="880">
        <f t="shared" si="2"/>
        <v>14</v>
      </c>
      <c r="AE16" s="724" t="str">
        <f>Menu!$C$4</f>
        <v>الخليل</v>
      </c>
      <c r="AF16" s="460">
        <f t="shared" si="3"/>
        <v>45085</v>
      </c>
      <c r="AG16" s="461">
        <f t="shared" si="4"/>
        <v>45096</v>
      </c>
      <c r="AH16" s="461" t="str">
        <f t="shared" si="5"/>
        <v xml:space="preserve">   </v>
      </c>
      <c r="AI16" s="461" t="str">
        <f t="shared" si="6"/>
        <v xml:space="preserve">   </v>
      </c>
      <c r="AJ16" s="461">
        <f t="shared" si="7"/>
        <v>45103</v>
      </c>
      <c r="AK16" s="462">
        <f t="shared" si="0"/>
        <v>45103</v>
      </c>
      <c r="AL16" s="462">
        <f t="shared" si="1"/>
        <v>45094</v>
      </c>
      <c r="AM16" s="462">
        <f t="shared" si="8"/>
        <v>45085</v>
      </c>
      <c r="AN16" s="463">
        <f>AD16*Menu!$C$13</f>
        <v>98</v>
      </c>
    </row>
    <row r="17" spans="1:40" s="12" customFormat="1" ht="49.9" customHeight="1" x14ac:dyDescent="0.2">
      <c r="A17" s="465">
        <v>7</v>
      </c>
      <c r="B17" s="466" t="str">
        <f>inf!B8</f>
        <v>امل اسماعيل ربيع الشرباتي</v>
      </c>
      <c r="C17" s="1189" t="str">
        <f>inf!C8</f>
        <v>901146670</v>
      </c>
      <c r="D17" s="1190"/>
      <c r="E17" s="880" t="str">
        <f>IF(dwam1!C17&gt;0,"x","غ")</f>
        <v>x</v>
      </c>
      <c r="F17" s="880" t="str">
        <f>IF(dwam1!E17&gt;0,"x","غ")</f>
        <v>x</v>
      </c>
      <c r="G17" s="880" t="str">
        <f>IF(dwam1!G17&gt;0,"x","غ")</f>
        <v>x</v>
      </c>
      <c r="H17" s="880" t="str">
        <f>IF(dwam1!I17&gt;0,"x","غ")</f>
        <v>x</v>
      </c>
      <c r="I17" s="880" t="str">
        <f>IF(dwam1!K17&gt;0,"x","غ")</f>
        <v>x</v>
      </c>
      <c r="J17" s="880" t="str">
        <f>IF(dwam1!M17&gt;0,"x","غ")</f>
        <v>غ</v>
      </c>
      <c r="K17" s="880" t="str">
        <f>IF(dwam1!O17&gt;0,"x","غ")</f>
        <v>x</v>
      </c>
      <c r="L17" s="880" t="str">
        <f>IF(dwam1!Q17&gt;0,"x","غ")</f>
        <v>x</v>
      </c>
      <c r="M17" s="880" t="str">
        <f>IF(dwam1!S17&gt;0,"x","غ")</f>
        <v>x</v>
      </c>
      <c r="N17" s="880" t="str">
        <f>IF(dwam1!U17&gt;0,"x","غ")</f>
        <v>x</v>
      </c>
      <c r="O17" s="880" t="str">
        <f>IF(dwam1!W17&gt;0,"x","غ")</f>
        <v>x</v>
      </c>
      <c r="P17" s="880" t="str">
        <f>IF(dwam1!Y17&gt;0,"x","غ")</f>
        <v>x</v>
      </c>
      <c r="Q17" s="880" t="str">
        <f>IF(dwam1!AA17&gt;0,"x","غ")</f>
        <v>x</v>
      </c>
      <c r="R17" s="880" t="str">
        <f>IF(dwam1!AC17&gt;0,"x","غ")</f>
        <v>x</v>
      </c>
      <c r="S17" s="880" t="str">
        <f>IF(dwam1!AE17&gt;0,"x","غ")</f>
        <v>x</v>
      </c>
      <c r="T17" s="880" t="str">
        <f>IF(dwam1!AG17&gt;0,"x","غ")</f>
        <v>غ</v>
      </c>
      <c r="U17" s="881"/>
      <c r="V17" s="881"/>
      <c r="W17" s="881"/>
      <c r="X17" s="881"/>
      <c r="Y17" s="881"/>
      <c r="Z17" s="881"/>
      <c r="AA17" s="881"/>
      <c r="AB17" s="881"/>
      <c r="AC17" s="881"/>
      <c r="AD17" s="880">
        <f t="shared" si="2"/>
        <v>14</v>
      </c>
      <c r="AE17" s="724" t="str">
        <f>Menu!$C$4</f>
        <v>الخليل</v>
      </c>
      <c r="AF17" s="460">
        <f t="shared" si="3"/>
        <v>45085</v>
      </c>
      <c r="AG17" s="461">
        <f t="shared" si="4"/>
        <v>45095</v>
      </c>
      <c r="AH17" s="461" t="str">
        <f t="shared" si="5"/>
        <v xml:space="preserve">   </v>
      </c>
      <c r="AI17" s="461" t="str">
        <f t="shared" si="6"/>
        <v xml:space="preserve">   </v>
      </c>
      <c r="AJ17" s="461">
        <f t="shared" si="7"/>
        <v>45102</v>
      </c>
      <c r="AK17" s="462">
        <f t="shared" si="0"/>
        <v>45102</v>
      </c>
      <c r="AL17" s="462">
        <f t="shared" si="1"/>
        <v>45095</v>
      </c>
      <c r="AM17" s="462">
        <f t="shared" si="8"/>
        <v>45085</v>
      </c>
      <c r="AN17" s="463">
        <f>AD17*Menu!$C$13</f>
        <v>98</v>
      </c>
    </row>
    <row r="18" spans="1:40" s="12" customFormat="1" ht="49.9" customHeight="1" x14ac:dyDescent="0.2">
      <c r="A18" s="465">
        <v>8</v>
      </c>
      <c r="B18" s="466" t="str">
        <f>inf!B9</f>
        <v>انتصار عبد الحليم رشيد الحوشيه</v>
      </c>
      <c r="C18" s="1189" t="str">
        <f>inf!C9</f>
        <v>900077025</v>
      </c>
      <c r="D18" s="1190"/>
      <c r="E18" s="880" t="str">
        <f>IF(dwam1!C18&gt;0,"x","غ")</f>
        <v>x</v>
      </c>
      <c r="F18" s="880" t="str">
        <f>IF(dwam1!E18&gt;0,"x","غ")</f>
        <v>x</v>
      </c>
      <c r="G18" s="880" t="str">
        <f>IF(dwam1!G18&gt;0,"x","غ")</f>
        <v>x</v>
      </c>
      <c r="H18" s="880" t="str">
        <f>IF(dwam1!I18&gt;0,"x","غ")</f>
        <v>x</v>
      </c>
      <c r="I18" s="880" t="str">
        <f>IF(dwam1!K18&gt;0,"x","غ")</f>
        <v>x</v>
      </c>
      <c r="J18" s="880" t="str">
        <f>IF(dwam1!M18&gt;0,"x","غ")</f>
        <v>x</v>
      </c>
      <c r="K18" s="880" t="str">
        <f>IF(dwam1!O18&gt;0,"x","غ")</f>
        <v>x</v>
      </c>
      <c r="L18" s="880" t="str">
        <f>IF(dwam1!Q18&gt;0,"x","غ")</f>
        <v>x</v>
      </c>
      <c r="M18" s="880" t="str">
        <f>IF(dwam1!S18&gt;0,"x","غ")</f>
        <v>x</v>
      </c>
      <c r="N18" s="880" t="str">
        <f>IF(dwam1!U18&gt;0,"x","غ")</f>
        <v>x</v>
      </c>
      <c r="O18" s="880" t="str">
        <f>IF(dwam1!W18&gt;0,"x","غ")</f>
        <v>x</v>
      </c>
      <c r="P18" s="880" t="str">
        <f>IF(dwam1!Y18&gt;0,"x","غ")</f>
        <v>x</v>
      </c>
      <c r="Q18" s="880" t="str">
        <f>IF(dwam1!AA18&gt;0,"x","غ")</f>
        <v>x</v>
      </c>
      <c r="R18" s="880" t="str">
        <f>IF(dwam1!AC18&gt;0,"x","غ")</f>
        <v>x</v>
      </c>
      <c r="S18" s="880" t="str">
        <f>IF(dwam1!AE18&gt;0,"x","غ")</f>
        <v>x</v>
      </c>
      <c r="T18" s="880" t="str">
        <f>IF(dwam1!AG18&gt;0,"x","غ")</f>
        <v>x</v>
      </c>
      <c r="U18" s="881"/>
      <c r="V18" s="881"/>
      <c r="W18" s="881"/>
      <c r="X18" s="881"/>
      <c r="Y18" s="881"/>
      <c r="Z18" s="881"/>
      <c r="AA18" s="881"/>
      <c r="AB18" s="881"/>
      <c r="AC18" s="881"/>
      <c r="AD18" s="880">
        <f t="shared" si="2"/>
        <v>16</v>
      </c>
      <c r="AE18" s="724" t="str">
        <f>Menu!$C$4</f>
        <v>الخليل</v>
      </c>
      <c r="AF18" s="460">
        <f t="shared" si="3"/>
        <v>45085</v>
      </c>
      <c r="AG18" s="461">
        <f t="shared" si="4"/>
        <v>45095</v>
      </c>
      <c r="AH18" s="461" t="str">
        <f t="shared" si="5"/>
        <v xml:space="preserve">   </v>
      </c>
      <c r="AI18" s="461" t="str">
        <f t="shared" si="6"/>
        <v xml:space="preserve">   </v>
      </c>
      <c r="AJ18" s="461">
        <f t="shared" si="7"/>
        <v>45103</v>
      </c>
      <c r="AK18" s="462">
        <f t="shared" si="0"/>
        <v>45103</v>
      </c>
      <c r="AL18" s="462">
        <f>IF(M18="x",$M$10,IF(L18="x",$L$10,IF(K18="x",$K$10,IF(J11="x",$J$10,IF(I18="x",$I$10,IF(H18="x",$H$10,IF(G18="x",$G$10,IF(F18="x",$F$10,AM18))))))))</f>
        <v>45095</v>
      </c>
      <c r="AM18" s="462">
        <f t="shared" si="8"/>
        <v>45085</v>
      </c>
      <c r="AN18" s="463">
        <f>AD18*Menu!$C$13</f>
        <v>112</v>
      </c>
    </row>
    <row r="19" spans="1:40" s="12" customFormat="1" ht="49.9" customHeight="1" x14ac:dyDescent="0.2">
      <c r="A19" s="465">
        <v>9</v>
      </c>
      <c r="B19" s="466" t="str">
        <f>inf!B10</f>
        <v>ايمان ماهر صبحي أبو شرخ</v>
      </c>
      <c r="C19" s="1189">
        <f>inf!C10</f>
        <v>950329227</v>
      </c>
      <c r="D19" s="1190"/>
      <c r="E19" s="880" t="str">
        <f>IF(dwam1!C19&gt;0,"x","غ")</f>
        <v>x</v>
      </c>
      <c r="F19" s="880" t="str">
        <f>IF(dwam1!E19&gt;0,"x","غ")</f>
        <v>x</v>
      </c>
      <c r="G19" s="880" t="str">
        <f>IF(dwam1!G19&gt;0,"x","غ")</f>
        <v>x</v>
      </c>
      <c r="H19" s="880" t="str">
        <f>IF(dwam1!I19&gt;0,"x","غ")</f>
        <v>x</v>
      </c>
      <c r="I19" s="880" t="str">
        <f>IF(dwam1!K19&gt;0,"x","غ")</f>
        <v>x</v>
      </c>
      <c r="J19" s="880" t="str">
        <f>IF(dwam1!M19&gt;0,"x","غ")</f>
        <v>x</v>
      </c>
      <c r="K19" s="880" t="str">
        <f>IF(dwam1!O19&gt;0,"x","غ")</f>
        <v>x</v>
      </c>
      <c r="L19" s="880" t="str">
        <f>IF(dwam1!Q19&gt;0,"x","غ")</f>
        <v>x</v>
      </c>
      <c r="M19" s="880" t="str">
        <f>IF(dwam1!S19&gt;0,"x","غ")</f>
        <v>x</v>
      </c>
      <c r="N19" s="880" t="str">
        <f>IF(dwam1!U19&gt;0,"x","غ")</f>
        <v>x</v>
      </c>
      <c r="O19" s="880" t="str">
        <f>IF(dwam1!W19&gt;0,"x","غ")</f>
        <v>x</v>
      </c>
      <c r="P19" s="880" t="str">
        <f>IF(dwam1!Y19&gt;0,"x","غ")</f>
        <v>x</v>
      </c>
      <c r="Q19" s="880" t="str">
        <f>IF(dwam1!AA19&gt;0,"x","غ")</f>
        <v>x</v>
      </c>
      <c r="R19" s="880" t="str">
        <f>IF(dwam1!AC19&gt;0,"x","غ")</f>
        <v>x</v>
      </c>
      <c r="S19" s="880" t="str">
        <f>IF(dwam1!AE19&gt;0,"x","غ")</f>
        <v>x</v>
      </c>
      <c r="T19" s="880" t="str">
        <f>IF(dwam1!AG19&gt;0,"x","غ")</f>
        <v>x</v>
      </c>
      <c r="U19" s="881"/>
      <c r="V19" s="881"/>
      <c r="W19" s="881"/>
      <c r="X19" s="881"/>
      <c r="Y19" s="881"/>
      <c r="Z19" s="881"/>
      <c r="AA19" s="881"/>
      <c r="AB19" s="881"/>
      <c r="AC19" s="881"/>
      <c r="AD19" s="880">
        <f t="shared" si="2"/>
        <v>16</v>
      </c>
      <c r="AE19" s="724" t="str">
        <f>Menu!$C$4</f>
        <v>الخليل</v>
      </c>
      <c r="AF19" s="460">
        <f t="shared" si="3"/>
        <v>45085</v>
      </c>
      <c r="AG19" s="461">
        <f t="shared" si="4"/>
        <v>45095</v>
      </c>
      <c r="AH19" s="461" t="str">
        <f t="shared" si="5"/>
        <v xml:space="preserve">   </v>
      </c>
      <c r="AI19" s="461" t="str">
        <f t="shared" si="6"/>
        <v xml:space="preserve">   </v>
      </c>
      <c r="AJ19" s="461">
        <f t="shared" si="7"/>
        <v>45103</v>
      </c>
      <c r="AK19" s="462">
        <f t="shared" si="0"/>
        <v>45103</v>
      </c>
      <c r="AL19" s="462">
        <f t="shared" ref="AL19:AL40" si="9">IF(M19="x",$M$10,IF(L19="x",$L$10,IF(K19="x",$K$10,IF(J19="x",$J$10,IF(I19="x",$I$10,IF(H19="x",$H$10,IF(G19="x",$G$10,IF(F19="x",$F$10,AM19))))))))</f>
        <v>45095</v>
      </c>
      <c r="AM19" s="462">
        <f t="shared" si="8"/>
        <v>45085</v>
      </c>
      <c r="AN19" s="463">
        <f>AD19*Menu!$C$13</f>
        <v>112</v>
      </c>
    </row>
    <row r="20" spans="1:40" s="12" customFormat="1" ht="49.9" customHeight="1" x14ac:dyDescent="0.2">
      <c r="A20" s="465">
        <v>10</v>
      </c>
      <c r="B20" s="466" t="str">
        <f>inf!B11</f>
        <v>ايمان نعيم عبد الهادي أبو غليون</v>
      </c>
      <c r="C20" s="1189">
        <f>inf!C11</f>
        <v>911704443</v>
      </c>
      <c r="D20" s="1190"/>
      <c r="E20" s="880" t="str">
        <f>IF(dwam1!C20&gt;0,"x","غ")</f>
        <v>غ</v>
      </c>
      <c r="F20" s="880" t="str">
        <f>IF(dwam1!E20&gt;0,"x","غ")</f>
        <v>x</v>
      </c>
      <c r="G20" s="880" t="str">
        <f>IF(dwam1!G20&gt;0,"x","غ")</f>
        <v>x</v>
      </c>
      <c r="H20" s="880" t="str">
        <f>IF(dwam1!I20&gt;0,"x","غ")</f>
        <v>x</v>
      </c>
      <c r="I20" s="880" t="str">
        <f>IF(dwam1!K20&gt;0,"x","غ")</f>
        <v>x</v>
      </c>
      <c r="J20" s="880" t="str">
        <f>IF(dwam1!M20&gt;0,"x","غ")</f>
        <v>x</v>
      </c>
      <c r="K20" s="880" t="str">
        <f>IF(dwam1!O20&gt;0,"x","غ")</f>
        <v>x</v>
      </c>
      <c r="L20" s="880" t="str">
        <f>IF(dwam1!Q20&gt;0,"x","غ")</f>
        <v>x</v>
      </c>
      <c r="M20" s="880" t="str">
        <f>IF(dwam1!S20&gt;0,"x","غ")</f>
        <v>x</v>
      </c>
      <c r="N20" s="880" t="str">
        <f>IF(dwam1!U20&gt;0,"x","غ")</f>
        <v>x</v>
      </c>
      <c r="O20" s="880" t="str">
        <f>IF(dwam1!W20&gt;0,"x","غ")</f>
        <v>x</v>
      </c>
      <c r="P20" s="880" t="str">
        <f>IF(dwam1!Y20&gt;0,"x","غ")</f>
        <v>x</v>
      </c>
      <c r="Q20" s="880" t="str">
        <f>IF(dwam1!AA20&gt;0,"x","غ")</f>
        <v>x</v>
      </c>
      <c r="R20" s="880" t="str">
        <f>IF(dwam1!AC20&gt;0,"x","غ")</f>
        <v>x</v>
      </c>
      <c r="S20" s="880" t="str">
        <f>IF(dwam1!AE20&gt;0,"x","غ")</f>
        <v>x</v>
      </c>
      <c r="T20" s="880" t="str">
        <f>IF(dwam1!AG20&gt;0,"x","غ")</f>
        <v>غ</v>
      </c>
      <c r="U20" s="881"/>
      <c r="V20" s="881"/>
      <c r="W20" s="881"/>
      <c r="X20" s="881"/>
      <c r="Y20" s="881"/>
      <c r="Z20" s="881"/>
      <c r="AA20" s="881"/>
      <c r="AB20" s="881"/>
      <c r="AC20" s="881"/>
      <c r="AD20" s="880">
        <f t="shared" si="2"/>
        <v>14</v>
      </c>
      <c r="AE20" s="724" t="str">
        <f>Menu!$C$4</f>
        <v>الخليل</v>
      </c>
      <c r="AF20" s="460">
        <f t="shared" si="3"/>
        <v>45087</v>
      </c>
      <c r="AG20" s="461">
        <f t="shared" si="4"/>
        <v>45095</v>
      </c>
      <c r="AH20" s="461" t="str">
        <f t="shared" si="5"/>
        <v xml:space="preserve">   </v>
      </c>
      <c r="AI20" s="461" t="str">
        <f t="shared" si="6"/>
        <v xml:space="preserve">   </v>
      </c>
      <c r="AJ20" s="461">
        <f t="shared" si="7"/>
        <v>45102</v>
      </c>
      <c r="AK20" s="462">
        <f t="shared" si="0"/>
        <v>45102</v>
      </c>
      <c r="AL20" s="462">
        <f t="shared" si="9"/>
        <v>45095</v>
      </c>
      <c r="AM20" s="462" t="str">
        <f t="shared" si="8"/>
        <v xml:space="preserve">    </v>
      </c>
      <c r="AN20" s="463">
        <f>AD20*Menu!$C$13</f>
        <v>98</v>
      </c>
    </row>
    <row r="21" spans="1:40" s="12" customFormat="1" ht="49.9" customHeight="1" x14ac:dyDescent="0.2">
      <c r="A21" s="465">
        <v>11</v>
      </c>
      <c r="B21" s="466" t="str">
        <f>inf!B12</f>
        <v>ايمان نعيم مرسي شيخ درة</v>
      </c>
      <c r="C21" s="1189">
        <f>inf!C12</f>
        <v>851586420</v>
      </c>
      <c r="D21" s="1190"/>
      <c r="E21" s="880" t="str">
        <f>IF(dwam1!C21&gt;0,"x","غ")</f>
        <v>x</v>
      </c>
      <c r="F21" s="880" t="str">
        <f>IF(dwam1!E21&gt;0,"x","غ")</f>
        <v>x</v>
      </c>
      <c r="G21" s="880" t="str">
        <f>IF(dwam1!G21&gt;0,"x","غ")</f>
        <v>x</v>
      </c>
      <c r="H21" s="880" t="str">
        <f>IF(dwam1!I21&gt;0,"x","غ")</f>
        <v>x</v>
      </c>
      <c r="I21" s="880" t="str">
        <f>IF(dwam1!K21&gt;0,"x","غ")</f>
        <v>x</v>
      </c>
      <c r="J21" s="880" t="str">
        <f>IF(dwam1!M21&gt;0,"x","غ")</f>
        <v>x</v>
      </c>
      <c r="K21" s="880" t="str">
        <f>IF(dwam1!O21&gt;0,"x","غ")</f>
        <v>x</v>
      </c>
      <c r="L21" s="880" t="str">
        <f>IF(dwam1!Q21&gt;0,"x","غ")</f>
        <v>x</v>
      </c>
      <c r="M21" s="880" t="str">
        <f>IF(dwam1!S21&gt;0,"x","غ")</f>
        <v>x</v>
      </c>
      <c r="N21" s="880" t="str">
        <f>IF(dwam1!U21&gt;0,"x","غ")</f>
        <v>x</v>
      </c>
      <c r="O21" s="880" t="str">
        <f>IF(dwam1!W21&gt;0,"x","غ")</f>
        <v>x</v>
      </c>
      <c r="P21" s="880" t="str">
        <f>IF(dwam1!Y21&gt;0,"x","غ")</f>
        <v>x</v>
      </c>
      <c r="Q21" s="880" t="str">
        <f>IF(dwam1!AA21&gt;0,"x","غ")</f>
        <v>x</v>
      </c>
      <c r="R21" s="880" t="str">
        <f>IF(dwam1!AC21&gt;0,"x","غ")</f>
        <v>x</v>
      </c>
      <c r="S21" s="880" t="str">
        <f>IF(dwam1!AE21&gt;0,"x","غ")</f>
        <v>x</v>
      </c>
      <c r="T21" s="880" t="str">
        <f>IF(dwam1!AG21&gt;0,"x","غ")</f>
        <v>x</v>
      </c>
      <c r="U21" s="881"/>
      <c r="V21" s="881"/>
      <c r="W21" s="881"/>
      <c r="X21" s="881"/>
      <c r="Y21" s="881"/>
      <c r="Z21" s="881"/>
      <c r="AA21" s="881"/>
      <c r="AB21" s="881"/>
      <c r="AC21" s="881"/>
      <c r="AD21" s="880">
        <f t="shared" si="2"/>
        <v>16</v>
      </c>
      <c r="AE21" s="724" t="str">
        <f>Menu!$C$4</f>
        <v>الخليل</v>
      </c>
      <c r="AF21" s="460">
        <f t="shared" si="3"/>
        <v>45085</v>
      </c>
      <c r="AG21" s="461">
        <f t="shared" si="4"/>
        <v>45095</v>
      </c>
      <c r="AH21" s="461" t="str">
        <f t="shared" si="5"/>
        <v xml:space="preserve">   </v>
      </c>
      <c r="AI21" s="461" t="str">
        <f t="shared" si="6"/>
        <v xml:space="preserve">   </v>
      </c>
      <c r="AJ21" s="461">
        <f t="shared" si="7"/>
        <v>45103</v>
      </c>
      <c r="AK21" s="462">
        <f t="shared" si="0"/>
        <v>45103</v>
      </c>
      <c r="AL21" s="462">
        <f t="shared" si="9"/>
        <v>45095</v>
      </c>
      <c r="AM21" s="462">
        <f t="shared" si="8"/>
        <v>45085</v>
      </c>
      <c r="AN21" s="463">
        <f>AD21*Menu!$C$13</f>
        <v>112</v>
      </c>
    </row>
    <row r="22" spans="1:40" s="12" customFormat="1" ht="49.9" customHeight="1" x14ac:dyDescent="0.2">
      <c r="A22" s="465">
        <v>12</v>
      </c>
      <c r="B22" s="466" t="str">
        <f>inf!B13</f>
        <v>إسلام نضال محمد قاعود</v>
      </c>
      <c r="C22" s="1189">
        <f>inf!C13</f>
        <v>859113292</v>
      </c>
      <c r="D22" s="1190"/>
      <c r="E22" s="880" t="str">
        <f>IF(dwam1!C22&gt;0,"x","غ")</f>
        <v>x</v>
      </c>
      <c r="F22" s="880" t="str">
        <f>IF(dwam1!E22&gt;0,"x","غ")</f>
        <v>x</v>
      </c>
      <c r="G22" s="880" t="str">
        <f>IF(dwam1!G22&gt;0,"x","غ")</f>
        <v>x</v>
      </c>
      <c r="H22" s="880" t="str">
        <f>IF(dwam1!I22&gt;0,"x","غ")</f>
        <v>x</v>
      </c>
      <c r="I22" s="880" t="str">
        <f>IF(dwam1!K22&gt;0,"x","غ")</f>
        <v>x</v>
      </c>
      <c r="J22" s="880" t="str">
        <f>IF(dwam1!M22&gt;0,"x","غ")</f>
        <v>x</v>
      </c>
      <c r="K22" s="880" t="str">
        <f>IF(dwam1!O22&gt;0,"x","غ")</f>
        <v>x</v>
      </c>
      <c r="L22" s="880" t="str">
        <f>IF(dwam1!Q22&gt;0,"x","غ")</f>
        <v>x</v>
      </c>
      <c r="M22" s="880" t="str">
        <f>IF(dwam1!S22&gt;0,"x","غ")</f>
        <v>x</v>
      </c>
      <c r="N22" s="880" t="str">
        <f>IF(dwam1!U22&gt;0,"x","غ")</f>
        <v>x</v>
      </c>
      <c r="O22" s="880" t="str">
        <f>IF(dwam1!W22&gt;0,"x","غ")</f>
        <v>x</v>
      </c>
      <c r="P22" s="880" t="str">
        <f>IF(dwam1!Y22&gt;0,"x","غ")</f>
        <v>x</v>
      </c>
      <c r="Q22" s="880" t="str">
        <f>IF(dwam1!AA22&gt;0,"x","غ")</f>
        <v>x</v>
      </c>
      <c r="R22" s="880" t="str">
        <f>IF(dwam1!AC22&gt;0,"x","غ")</f>
        <v>x</v>
      </c>
      <c r="S22" s="880" t="str">
        <f>IF(dwam1!AE22&gt;0,"x","غ")</f>
        <v>x</v>
      </c>
      <c r="T22" s="880" t="str">
        <f>IF(dwam1!AG22&gt;0,"x","غ")</f>
        <v>x</v>
      </c>
      <c r="U22" s="881"/>
      <c r="V22" s="881"/>
      <c r="W22" s="881"/>
      <c r="X22" s="881"/>
      <c r="Y22" s="881"/>
      <c r="Z22" s="881"/>
      <c r="AA22" s="881"/>
      <c r="AB22" s="881"/>
      <c r="AC22" s="881"/>
      <c r="AD22" s="880">
        <f t="shared" si="2"/>
        <v>16</v>
      </c>
      <c r="AE22" s="724" t="str">
        <f>Menu!$C$4</f>
        <v>الخليل</v>
      </c>
      <c r="AF22" s="460">
        <f t="shared" si="3"/>
        <v>45085</v>
      </c>
      <c r="AG22" s="461">
        <f t="shared" si="4"/>
        <v>45095</v>
      </c>
      <c r="AH22" s="461" t="str">
        <f t="shared" si="5"/>
        <v xml:space="preserve">   </v>
      </c>
      <c r="AI22" s="461" t="str">
        <f t="shared" si="6"/>
        <v xml:space="preserve">   </v>
      </c>
      <c r="AJ22" s="461">
        <f t="shared" si="7"/>
        <v>45103</v>
      </c>
      <c r="AK22" s="462">
        <f t="shared" si="0"/>
        <v>45103</v>
      </c>
      <c r="AL22" s="462">
        <f t="shared" si="9"/>
        <v>45095</v>
      </c>
      <c r="AM22" s="462">
        <f t="shared" si="8"/>
        <v>45085</v>
      </c>
      <c r="AN22" s="463">
        <f>AD22*Menu!$C$13</f>
        <v>112</v>
      </c>
    </row>
    <row r="23" spans="1:40" s="12" customFormat="1" ht="49.9" customHeight="1" x14ac:dyDescent="0.2">
      <c r="A23" s="465">
        <v>13</v>
      </c>
      <c r="B23" s="466" t="str">
        <f>inf!B14</f>
        <v>أحلام عزات ابراهيم الحليقاوي</v>
      </c>
      <c r="C23" s="1189">
        <f>inf!C14</f>
        <v>980600308</v>
      </c>
      <c r="D23" s="1190"/>
      <c r="E23" s="880" t="str">
        <f>IF(dwam1!C23&gt;0,"x","غ")</f>
        <v>x</v>
      </c>
      <c r="F23" s="880" t="str">
        <f>IF(dwam1!E23&gt;0,"x","غ")</f>
        <v>x</v>
      </c>
      <c r="G23" s="880" t="str">
        <f>IF(dwam1!G23&gt;0,"x","غ")</f>
        <v>x</v>
      </c>
      <c r="H23" s="880" t="str">
        <f>IF(dwam1!I23&gt;0,"x","غ")</f>
        <v>x</v>
      </c>
      <c r="I23" s="880" t="str">
        <f>IF(dwam1!K23&gt;0,"x","غ")</f>
        <v>x</v>
      </c>
      <c r="J23" s="880" t="str">
        <f>IF(dwam1!M23&gt;0,"x","غ")</f>
        <v>x</v>
      </c>
      <c r="K23" s="880" t="str">
        <f>IF(dwam1!O23&gt;0,"x","غ")</f>
        <v>x</v>
      </c>
      <c r="L23" s="880" t="str">
        <f>IF(dwam1!Q23&gt;0,"x","غ")</f>
        <v>x</v>
      </c>
      <c r="M23" s="880" t="str">
        <f>IF(dwam1!S23&gt;0,"x","غ")</f>
        <v>x</v>
      </c>
      <c r="N23" s="880" t="str">
        <f>IF(dwam1!U23&gt;0,"x","غ")</f>
        <v>x</v>
      </c>
      <c r="O23" s="880" t="str">
        <f>IF(dwam1!W23&gt;0,"x","غ")</f>
        <v>x</v>
      </c>
      <c r="P23" s="880" t="str">
        <f>IF(dwam1!Y23&gt;0,"x","غ")</f>
        <v>x</v>
      </c>
      <c r="Q23" s="880" t="str">
        <f>IF(dwam1!AA23&gt;0,"x","غ")</f>
        <v>x</v>
      </c>
      <c r="R23" s="880" t="str">
        <f>IF(dwam1!AC23&gt;0,"x","غ")</f>
        <v>x</v>
      </c>
      <c r="S23" s="880" t="str">
        <f>IF(dwam1!AE23&gt;0,"x","غ")</f>
        <v>غ</v>
      </c>
      <c r="T23" s="880" t="str">
        <f>IF(dwam1!AG23&gt;0,"x","غ")</f>
        <v>غ</v>
      </c>
      <c r="U23" s="881"/>
      <c r="V23" s="881"/>
      <c r="W23" s="881"/>
      <c r="X23" s="881"/>
      <c r="Y23" s="881"/>
      <c r="Z23" s="881"/>
      <c r="AA23" s="881"/>
      <c r="AB23" s="881"/>
      <c r="AC23" s="881"/>
      <c r="AD23" s="880">
        <f t="shared" si="2"/>
        <v>14</v>
      </c>
      <c r="AE23" s="724" t="str">
        <f>Menu!$C$4</f>
        <v>الخليل</v>
      </c>
      <c r="AF23" s="460">
        <f t="shared" si="3"/>
        <v>45085</v>
      </c>
      <c r="AG23" s="461">
        <f t="shared" si="4"/>
        <v>45095</v>
      </c>
      <c r="AH23" s="461" t="str">
        <f t="shared" si="5"/>
        <v xml:space="preserve">   </v>
      </c>
      <c r="AI23" s="461" t="str">
        <f t="shared" si="6"/>
        <v xml:space="preserve">   </v>
      </c>
      <c r="AJ23" s="461">
        <f t="shared" si="7"/>
        <v>45101</v>
      </c>
      <c r="AK23" s="462">
        <f t="shared" si="0"/>
        <v>45101</v>
      </c>
      <c r="AL23" s="462">
        <f t="shared" si="9"/>
        <v>45095</v>
      </c>
      <c r="AM23" s="462">
        <f t="shared" si="8"/>
        <v>45085</v>
      </c>
      <c r="AN23" s="463">
        <f>AD23*Menu!$C$13</f>
        <v>98</v>
      </c>
    </row>
    <row r="24" spans="1:40" s="12" customFormat="1" ht="49.9" customHeight="1" x14ac:dyDescent="0.2">
      <c r="A24" s="465">
        <v>14</v>
      </c>
      <c r="B24" s="466" t="str">
        <f>inf!B15</f>
        <v>أنوار جهاد عز الدين عوده</v>
      </c>
      <c r="C24" s="1189">
        <f>inf!C15</f>
        <v>900474123</v>
      </c>
      <c r="D24" s="1190"/>
      <c r="E24" s="880" t="str">
        <f>IF(dwam1!C24&gt;0,"x","غ")</f>
        <v>x</v>
      </c>
      <c r="F24" s="880" t="str">
        <f>IF(dwam1!E24&gt;0,"x","غ")</f>
        <v>x</v>
      </c>
      <c r="G24" s="880" t="str">
        <f>IF(dwam1!G24&gt;0,"x","غ")</f>
        <v>x</v>
      </c>
      <c r="H24" s="880" t="str">
        <f>IF(dwam1!I24&gt;0,"x","غ")</f>
        <v>x</v>
      </c>
      <c r="I24" s="880" t="str">
        <f>IF(dwam1!K24&gt;0,"x","غ")</f>
        <v>x</v>
      </c>
      <c r="J24" s="880" t="str">
        <f>IF(dwam1!M24&gt;0,"x","غ")</f>
        <v>x</v>
      </c>
      <c r="K24" s="880" t="str">
        <f>IF(dwam1!O24&gt;0,"x","غ")</f>
        <v>x</v>
      </c>
      <c r="L24" s="880" t="str">
        <f>IF(dwam1!Q24&gt;0,"x","غ")</f>
        <v>x</v>
      </c>
      <c r="M24" s="880" t="str">
        <f>IF(dwam1!S24&gt;0,"x","غ")</f>
        <v>x</v>
      </c>
      <c r="N24" s="880" t="str">
        <f>IF(dwam1!U24&gt;0,"x","غ")</f>
        <v>x</v>
      </c>
      <c r="O24" s="880" t="str">
        <f>IF(dwam1!W24&gt;0,"x","غ")</f>
        <v>x</v>
      </c>
      <c r="P24" s="880" t="str">
        <f>IF(dwam1!Y24&gt;0,"x","غ")</f>
        <v>x</v>
      </c>
      <c r="Q24" s="880" t="str">
        <f>IF(dwam1!AA24&gt;0,"x","غ")</f>
        <v>x</v>
      </c>
      <c r="R24" s="880" t="str">
        <f>IF(dwam1!AC24&gt;0,"x","غ")</f>
        <v>x</v>
      </c>
      <c r="S24" s="880" t="str">
        <f>IF(dwam1!AE24&gt;0,"x","غ")</f>
        <v>x</v>
      </c>
      <c r="T24" s="880" t="str">
        <f>IF(dwam1!AG24&gt;0,"x","غ")</f>
        <v>غ</v>
      </c>
      <c r="U24" s="881"/>
      <c r="V24" s="881"/>
      <c r="W24" s="881"/>
      <c r="X24" s="881"/>
      <c r="Y24" s="881"/>
      <c r="Z24" s="881"/>
      <c r="AA24" s="881"/>
      <c r="AB24" s="881"/>
      <c r="AC24" s="881"/>
      <c r="AD24" s="880">
        <f t="shared" si="2"/>
        <v>15</v>
      </c>
      <c r="AE24" s="725" t="str">
        <f>Menu!$C$4</f>
        <v>الخليل</v>
      </c>
      <c r="AF24" s="460">
        <f t="shared" si="3"/>
        <v>45085</v>
      </c>
      <c r="AG24" s="461">
        <f t="shared" si="4"/>
        <v>45095</v>
      </c>
      <c r="AH24" s="461" t="str">
        <f t="shared" si="5"/>
        <v xml:space="preserve">   </v>
      </c>
      <c r="AI24" s="461" t="str">
        <f t="shared" si="6"/>
        <v xml:space="preserve">   </v>
      </c>
      <c r="AJ24" s="461">
        <f t="shared" si="7"/>
        <v>45102</v>
      </c>
      <c r="AK24" s="462">
        <f t="shared" si="0"/>
        <v>45102</v>
      </c>
      <c r="AL24" s="462">
        <f t="shared" si="9"/>
        <v>45095</v>
      </c>
      <c r="AM24" s="462">
        <f t="shared" si="8"/>
        <v>45085</v>
      </c>
      <c r="AN24" s="463">
        <f>AD24*Menu!$C$13</f>
        <v>105</v>
      </c>
    </row>
    <row r="25" spans="1:40" s="12" customFormat="1" ht="49.9" customHeight="1" x14ac:dyDescent="0.2">
      <c r="A25" s="465">
        <v>15</v>
      </c>
      <c r="B25" s="466" t="str">
        <f>inf!B16</f>
        <v>بلال طعمه ذيب طرايره</v>
      </c>
      <c r="C25" s="1189">
        <f>inf!C16</f>
        <v>850578238</v>
      </c>
      <c r="D25" s="1190"/>
      <c r="E25" s="880" t="str">
        <f>IF(dwam1!C25&gt;0,"x","غ")</f>
        <v>غ</v>
      </c>
      <c r="F25" s="880" t="str">
        <f>IF(dwam1!E25&gt;0,"x","غ")</f>
        <v>x</v>
      </c>
      <c r="G25" s="880" t="str">
        <f>IF(dwam1!G25&gt;0,"x","غ")</f>
        <v>x</v>
      </c>
      <c r="H25" s="880" t="str">
        <f>IF(dwam1!I25&gt;0,"x","غ")</f>
        <v>x</v>
      </c>
      <c r="I25" s="880" t="str">
        <f>IF(dwam1!K25&gt;0,"x","غ")</f>
        <v>x</v>
      </c>
      <c r="J25" s="880" t="str">
        <f>IF(dwam1!M25&gt;0,"x","غ")</f>
        <v>x</v>
      </c>
      <c r="K25" s="880" t="str">
        <f>IF(dwam1!O25&gt;0,"x","غ")</f>
        <v>x</v>
      </c>
      <c r="L25" s="880" t="str">
        <f>IF(dwam1!Q25&gt;0,"x","غ")</f>
        <v>x</v>
      </c>
      <c r="M25" s="880" t="str">
        <f>IF(dwam1!S25&gt;0,"x","غ")</f>
        <v>x</v>
      </c>
      <c r="N25" s="880" t="str">
        <f>IF(dwam1!U25&gt;0,"x","غ")</f>
        <v>x</v>
      </c>
      <c r="O25" s="880" t="str">
        <f>IF(dwam1!W25&gt;0,"x","غ")</f>
        <v>غ</v>
      </c>
      <c r="P25" s="880" t="str">
        <f>IF(dwam1!Y25&gt;0,"x","غ")</f>
        <v>x</v>
      </c>
      <c r="Q25" s="880" t="str">
        <f>IF(dwam1!AA25&gt;0,"x","غ")</f>
        <v>x</v>
      </c>
      <c r="R25" s="880" t="str">
        <f>IF(dwam1!AC25&gt;0,"x","غ")</f>
        <v>غ</v>
      </c>
      <c r="S25" s="880" t="str">
        <f>IF(dwam1!AE25&gt;0,"x","غ")</f>
        <v>غ</v>
      </c>
      <c r="T25" s="880" t="str">
        <f>IF(dwam1!AG25&gt;0,"x","غ")</f>
        <v>غ</v>
      </c>
      <c r="U25" s="881"/>
      <c r="V25" s="881"/>
      <c r="W25" s="881"/>
      <c r="X25" s="881"/>
      <c r="Y25" s="881"/>
      <c r="Z25" s="881"/>
      <c r="AA25" s="881"/>
      <c r="AB25" s="881"/>
      <c r="AC25" s="881"/>
      <c r="AD25" s="880">
        <f t="shared" si="2"/>
        <v>11</v>
      </c>
      <c r="AE25" s="725" t="str">
        <f>Menu!$C$4</f>
        <v>الخليل</v>
      </c>
      <c r="AF25" s="460">
        <f t="shared" si="3"/>
        <v>45087</v>
      </c>
      <c r="AG25" s="461">
        <f t="shared" si="4"/>
        <v>45095</v>
      </c>
      <c r="AH25" s="461" t="str">
        <f t="shared" si="5"/>
        <v xml:space="preserve">   </v>
      </c>
      <c r="AI25" s="461" t="str">
        <f t="shared" si="6"/>
        <v xml:space="preserve">   </v>
      </c>
      <c r="AJ25" s="461">
        <f t="shared" si="7"/>
        <v>45099</v>
      </c>
      <c r="AK25" s="462">
        <f t="shared" si="0"/>
        <v>45099</v>
      </c>
      <c r="AL25" s="462">
        <f t="shared" si="9"/>
        <v>45095</v>
      </c>
      <c r="AM25" s="462" t="str">
        <f t="shared" si="8"/>
        <v xml:space="preserve">    </v>
      </c>
      <c r="AN25" s="463">
        <f>AD25*Menu!$C$13</f>
        <v>77</v>
      </c>
    </row>
    <row r="26" spans="1:40" s="12" customFormat="1" ht="49.9" customHeight="1" x14ac:dyDescent="0.2">
      <c r="A26" s="465">
        <v>16</v>
      </c>
      <c r="B26" s="466" t="str">
        <f>inf!B17</f>
        <v>بيان يوسف مطاوع ترتوري</v>
      </c>
      <c r="C26" s="1189">
        <f>inf!C17</f>
        <v>854260940</v>
      </c>
      <c r="D26" s="1190"/>
      <c r="E26" s="880" t="str">
        <f>IF(dwam1!C26&gt;0,"x","غ")</f>
        <v>غ</v>
      </c>
      <c r="F26" s="880" t="str">
        <f>IF(dwam1!E26&gt;0,"x","غ")</f>
        <v>x</v>
      </c>
      <c r="G26" s="880" t="str">
        <f>IF(dwam1!G26&gt;0,"x","غ")</f>
        <v>x</v>
      </c>
      <c r="H26" s="880" t="str">
        <f>IF(dwam1!I26&gt;0,"x","غ")</f>
        <v>x</v>
      </c>
      <c r="I26" s="880" t="str">
        <f>IF(dwam1!K26&gt;0,"x","غ")</f>
        <v>غ</v>
      </c>
      <c r="J26" s="880" t="str">
        <f>IF(dwam1!M26&gt;0,"x","غ")</f>
        <v>x</v>
      </c>
      <c r="K26" s="880" t="str">
        <f>IF(dwam1!O26&gt;0,"x","غ")</f>
        <v>x</v>
      </c>
      <c r="L26" s="880" t="str">
        <f>IF(dwam1!Q26&gt;0,"x","غ")</f>
        <v>x</v>
      </c>
      <c r="M26" s="880" t="str">
        <f>IF(dwam1!S26&gt;0,"x","غ")</f>
        <v>x</v>
      </c>
      <c r="N26" s="880" t="str">
        <f>IF(dwam1!U26&gt;0,"x","غ")</f>
        <v>غ</v>
      </c>
      <c r="O26" s="880" t="str">
        <f>IF(dwam1!W26&gt;0,"x","غ")</f>
        <v>x</v>
      </c>
      <c r="P26" s="880" t="str">
        <f>IF(dwam1!Y26&gt;0,"x","غ")</f>
        <v>x</v>
      </c>
      <c r="Q26" s="880" t="str">
        <f>IF(dwam1!AA26&gt;0,"x","غ")</f>
        <v>x</v>
      </c>
      <c r="R26" s="880" t="str">
        <f>IF(dwam1!AC26&gt;0,"x","غ")</f>
        <v>x</v>
      </c>
      <c r="S26" s="880" t="str">
        <f>IF(dwam1!AE26&gt;0,"x","غ")</f>
        <v>غ</v>
      </c>
      <c r="T26" s="880" t="str">
        <f>IF(dwam1!AG26&gt;0,"x","غ")</f>
        <v>غ</v>
      </c>
      <c r="U26" s="881"/>
      <c r="V26" s="881"/>
      <c r="W26" s="881"/>
      <c r="X26" s="881"/>
      <c r="Y26" s="881"/>
      <c r="Z26" s="881"/>
      <c r="AA26" s="881"/>
      <c r="AB26" s="881"/>
      <c r="AC26" s="881"/>
      <c r="AD26" s="880">
        <f t="shared" si="2"/>
        <v>11</v>
      </c>
      <c r="AE26" s="725" t="str">
        <f>Menu!$C$4</f>
        <v>الخليل</v>
      </c>
      <c r="AF26" s="460">
        <f t="shared" si="3"/>
        <v>45087</v>
      </c>
      <c r="AG26" s="461">
        <f t="shared" si="4"/>
        <v>45095</v>
      </c>
      <c r="AH26" s="461" t="str">
        <f t="shared" si="5"/>
        <v xml:space="preserve">   </v>
      </c>
      <c r="AI26" s="461" t="str">
        <f t="shared" si="6"/>
        <v xml:space="preserve">   </v>
      </c>
      <c r="AJ26" s="461">
        <f t="shared" si="7"/>
        <v>45101</v>
      </c>
      <c r="AK26" s="462">
        <f t="shared" si="0"/>
        <v>45101</v>
      </c>
      <c r="AL26" s="462">
        <f t="shared" si="9"/>
        <v>45095</v>
      </c>
      <c r="AM26" s="462" t="str">
        <f t="shared" si="8"/>
        <v xml:space="preserve">    </v>
      </c>
      <c r="AN26" s="463">
        <f>AD26*Menu!$C$13</f>
        <v>77</v>
      </c>
    </row>
    <row r="27" spans="1:40" s="12" customFormat="1" ht="49.9" customHeight="1" x14ac:dyDescent="0.2">
      <c r="A27" s="465">
        <v>17</v>
      </c>
      <c r="B27" s="466" t="str">
        <f>inf!B18</f>
        <v>ثروت حاتم أحمد بدر</v>
      </c>
      <c r="C27" s="1189" t="str">
        <f>inf!C18</f>
        <v>852020734</v>
      </c>
      <c r="D27" s="1190"/>
      <c r="E27" s="880" t="str">
        <f>IF(dwam1!C27&gt;0,"x","غ")</f>
        <v>x</v>
      </c>
      <c r="F27" s="880" t="str">
        <f>IF(dwam1!E27&gt;0,"x","غ")</f>
        <v>x</v>
      </c>
      <c r="G27" s="880" t="str">
        <f>IF(dwam1!G27&gt;0,"x","غ")</f>
        <v>x</v>
      </c>
      <c r="H27" s="880" t="str">
        <f>IF(dwam1!I27&gt;0,"x","غ")</f>
        <v>x</v>
      </c>
      <c r="I27" s="880" t="str">
        <f>IF(dwam1!K27&gt;0,"x","غ")</f>
        <v>x</v>
      </c>
      <c r="J27" s="880" t="str">
        <f>IF(dwam1!M27&gt;0,"x","غ")</f>
        <v>x</v>
      </c>
      <c r="K27" s="880" t="str">
        <f>IF(dwam1!O27&gt;0,"x","غ")</f>
        <v>x</v>
      </c>
      <c r="L27" s="880" t="str">
        <f>IF(dwam1!Q27&gt;0,"x","غ")</f>
        <v>x</v>
      </c>
      <c r="M27" s="880" t="str">
        <f>IF(dwam1!S27&gt;0,"x","غ")</f>
        <v>x</v>
      </c>
      <c r="N27" s="880" t="str">
        <f>IF(dwam1!U27&gt;0,"x","غ")</f>
        <v>x</v>
      </c>
      <c r="O27" s="880" t="str">
        <f>IF(dwam1!W27&gt;0,"x","غ")</f>
        <v>x</v>
      </c>
      <c r="P27" s="880" t="str">
        <f>IF(dwam1!Y27&gt;0,"x","غ")</f>
        <v>x</v>
      </c>
      <c r="Q27" s="880" t="str">
        <f>IF(dwam1!AA27&gt;0,"x","غ")</f>
        <v>x</v>
      </c>
      <c r="R27" s="880" t="str">
        <f>IF(dwam1!AC27&gt;0,"x","غ")</f>
        <v>x</v>
      </c>
      <c r="S27" s="880" t="str">
        <f>IF(dwam1!AE27&gt;0,"x","غ")</f>
        <v>x</v>
      </c>
      <c r="T27" s="880" t="str">
        <f>IF(dwam1!AG27&gt;0,"x","غ")</f>
        <v>x</v>
      </c>
      <c r="U27" s="881"/>
      <c r="V27" s="881"/>
      <c r="W27" s="881"/>
      <c r="X27" s="881"/>
      <c r="Y27" s="881"/>
      <c r="Z27" s="881"/>
      <c r="AA27" s="881"/>
      <c r="AB27" s="881"/>
      <c r="AC27" s="881"/>
      <c r="AD27" s="880">
        <f t="shared" si="2"/>
        <v>16</v>
      </c>
      <c r="AE27" s="725" t="str">
        <f>Menu!$C$4</f>
        <v>الخليل</v>
      </c>
      <c r="AF27" s="460">
        <f t="shared" si="3"/>
        <v>45085</v>
      </c>
      <c r="AG27" s="461">
        <f t="shared" si="4"/>
        <v>45095</v>
      </c>
      <c r="AH27" s="461" t="str">
        <f t="shared" si="5"/>
        <v xml:space="preserve">   </v>
      </c>
      <c r="AI27" s="461" t="str">
        <f t="shared" si="6"/>
        <v xml:space="preserve">   </v>
      </c>
      <c r="AJ27" s="461">
        <f t="shared" si="7"/>
        <v>45103</v>
      </c>
      <c r="AK27" s="462">
        <f t="shared" si="0"/>
        <v>45103</v>
      </c>
      <c r="AL27" s="462">
        <f t="shared" si="9"/>
        <v>45095</v>
      </c>
      <c r="AM27" s="462">
        <f t="shared" si="8"/>
        <v>45085</v>
      </c>
      <c r="AN27" s="463">
        <f>AD27*Menu!$C$13</f>
        <v>112</v>
      </c>
    </row>
    <row r="28" spans="1:40" s="12" customFormat="1" ht="49.9" customHeight="1" x14ac:dyDescent="0.2">
      <c r="A28" s="465">
        <v>18</v>
      </c>
      <c r="B28" s="466" t="str">
        <f>inf!B19</f>
        <v>جمال نعيم احمد ابو فارة</v>
      </c>
      <c r="C28" s="1189">
        <f>inf!C19</f>
        <v>990400194</v>
      </c>
      <c r="D28" s="1190"/>
      <c r="E28" s="880" t="str">
        <f>IF(dwam1!C28&gt;0,"x","غ")</f>
        <v>x</v>
      </c>
      <c r="F28" s="880" t="str">
        <f>IF(dwam1!E28&gt;0,"x","غ")</f>
        <v>x</v>
      </c>
      <c r="G28" s="880" t="str">
        <f>IF(dwam1!G28&gt;0,"x","غ")</f>
        <v>x</v>
      </c>
      <c r="H28" s="880" t="str">
        <f>IF(dwam1!I28&gt;0,"x","غ")</f>
        <v>x</v>
      </c>
      <c r="I28" s="880" t="str">
        <f>IF(dwam1!K28&gt;0,"x","غ")</f>
        <v>x</v>
      </c>
      <c r="J28" s="880" t="str">
        <f>IF(dwam1!M28&gt;0,"x","غ")</f>
        <v>x</v>
      </c>
      <c r="K28" s="880" t="str">
        <f>IF(dwam1!O28&gt;0,"x","غ")</f>
        <v>x</v>
      </c>
      <c r="L28" s="880" t="str">
        <f>IF(dwam1!Q28&gt;0,"x","غ")</f>
        <v>x</v>
      </c>
      <c r="M28" s="880" t="str">
        <f>IF(dwam1!S28&gt;0,"x","غ")</f>
        <v>x</v>
      </c>
      <c r="N28" s="880" t="str">
        <f>IF(dwam1!U28&gt;0,"x","غ")</f>
        <v>x</v>
      </c>
      <c r="O28" s="880" t="str">
        <f>IF(dwam1!W28&gt;0,"x","غ")</f>
        <v>x</v>
      </c>
      <c r="P28" s="880" t="str">
        <f>IF(dwam1!Y28&gt;0,"x","غ")</f>
        <v>x</v>
      </c>
      <c r="Q28" s="880" t="str">
        <f>IF(dwam1!AA28&gt;0,"x","غ")</f>
        <v>x</v>
      </c>
      <c r="R28" s="880" t="str">
        <f>IF(dwam1!AC28&gt;0,"x","غ")</f>
        <v>x</v>
      </c>
      <c r="S28" s="880" t="str">
        <f>IF(dwam1!AE28&gt;0,"x","غ")</f>
        <v>x</v>
      </c>
      <c r="T28" s="880" t="str">
        <f>IF(dwam1!AG28&gt;0,"x","غ")</f>
        <v>x</v>
      </c>
      <c r="U28" s="881"/>
      <c r="V28" s="881"/>
      <c r="W28" s="881"/>
      <c r="X28" s="881"/>
      <c r="Y28" s="881"/>
      <c r="Z28" s="881"/>
      <c r="AA28" s="881"/>
      <c r="AB28" s="881"/>
      <c r="AC28" s="881"/>
      <c r="AD28" s="880">
        <f t="shared" si="2"/>
        <v>16</v>
      </c>
      <c r="AE28" s="725" t="str">
        <f>Menu!$C$4</f>
        <v>الخليل</v>
      </c>
      <c r="AF28" s="460">
        <f t="shared" si="3"/>
        <v>45085</v>
      </c>
      <c r="AG28" s="461">
        <f t="shared" si="4"/>
        <v>45095</v>
      </c>
      <c r="AH28" s="461" t="str">
        <f t="shared" si="5"/>
        <v xml:space="preserve">   </v>
      </c>
      <c r="AI28" s="461" t="str">
        <f t="shared" si="6"/>
        <v xml:space="preserve">   </v>
      </c>
      <c r="AJ28" s="461">
        <f t="shared" si="7"/>
        <v>45103</v>
      </c>
      <c r="AK28" s="462">
        <f t="shared" si="0"/>
        <v>45103</v>
      </c>
      <c r="AL28" s="462">
        <f t="shared" si="9"/>
        <v>45095</v>
      </c>
      <c r="AM28" s="462">
        <f t="shared" si="8"/>
        <v>45085</v>
      </c>
      <c r="AN28" s="463">
        <f>AD28*Menu!$C$13</f>
        <v>112</v>
      </c>
    </row>
    <row r="29" spans="1:40" s="12" customFormat="1" ht="49.9" customHeight="1" x14ac:dyDescent="0.2">
      <c r="A29" s="465">
        <v>19</v>
      </c>
      <c r="B29" s="466" t="str">
        <f>inf!B20</f>
        <v>جميلة عماد جودت نتشه</v>
      </c>
      <c r="C29" s="1189" t="str">
        <f>inf!C20</f>
        <v>999853716</v>
      </c>
      <c r="D29" s="1190"/>
      <c r="E29" s="880" t="str">
        <f>IF(dwam1!C29&gt;0,"x","غ")</f>
        <v>x</v>
      </c>
      <c r="F29" s="880" t="str">
        <f>IF(dwam1!E29&gt;0,"x","غ")</f>
        <v>x</v>
      </c>
      <c r="G29" s="880" t="str">
        <f>IF(dwam1!G29&gt;0,"x","غ")</f>
        <v>x</v>
      </c>
      <c r="H29" s="880" t="str">
        <f>IF(dwam1!I29&gt;0,"x","غ")</f>
        <v>x</v>
      </c>
      <c r="I29" s="880" t="str">
        <f>IF(dwam1!K29&gt;0,"x","غ")</f>
        <v>x</v>
      </c>
      <c r="J29" s="880" t="str">
        <f>IF(dwam1!M29&gt;0,"x","غ")</f>
        <v>x</v>
      </c>
      <c r="K29" s="880" t="str">
        <f>IF(dwam1!O29&gt;0,"x","غ")</f>
        <v>x</v>
      </c>
      <c r="L29" s="880" t="str">
        <f>IF(dwam1!Q29&gt;0,"x","غ")</f>
        <v>x</v>
      </c>
      <c r="M29" s="880" t="str">
        <f>IF(dwam1!S29&gt;0,"x","غ")</f>
        <v>x</v>
      </c>
      <c r="N29" s="880" t="str">
        <f>IF(dwam1!U29&gt;0,"x","غ")</f>
        <v>x</v>
      </c>
      <c r="O29" s="880" t="str">
        <f>IF(dwam1!W29&gt;0,"x","غ")</f>
        <v>x</v>
      </c>
      <c r="P29" s="880" t="str">
        <f>IF(dwam1!Y29&gt;0,"x","غ")</f>
        <v>x</v>
      </c>
      <c r="Q29" s="880" t="str">
        <f>IF(dwam1!AA29&gt;0,"x","غ")</f>
        <v>x</v>
      </c>
      <c r="R29" s="880" t="str">
        <f>IF(dwam1!AC29&gt;0,"x","غ")</f>
        <v>x</v>
      </c>
      <c r="S29" s="880" t="str">
        <f>IF(dwam1!AE29&gt;0,"x","غ")</f>
        <v>x</v>
      </c>
      <c r="T29" s="880" t="str">
        <f>IF(dwam1!AG29&gt;0,"x","غ")</f>
        <v>x</v>
      </c>
      <c r="U29" s="881"/>
      <c r="V29" s="881"/>
      <c r="W29" s="881"/>
      <c r="X29" s="881"/>
      <c r="Y29" s="881"/>
      <c r="Z29" s="881"/>
      <c r="AA29" s="881"/>
      <c r="AB29" s="881"/>
      <c r="AC29" s="881"/>
      <c r="AD29" s="880">
        <f t="shared" si="2"/>
        <v>16</v>
      </c>
      <c r="AE29" s="725" t="str">
        <f>Menu!$C$4</f>
        <v>الخليل</v>
      </c>
      <c r="AF29" s="460">
        <f t="shared" si="3"/>
        <v>45085</v>
      </c>
      <c r="AG29" s="461">
        <f t="shared" si="4"/>
        <v>45095</v>
      </c>
      <c r="AH29" s="461" t="str">
        <f t="shared" si="5"/>
        <v xml:space="preserve">   </v>
      </c>
      <c r="AI29" s="461" t="str">
        <f t="shared" si="6"/>
        <v xml:space="preserve">   </v>
      </c>
      <c r="AJ29" s="461">
        <f t="shared" si="7"/>
        <v>45103</v>
      </c>
      <c r="AK29" s="462">
        <f t="shared" si="0"/>
        <v>45103</v>
      </c>
      <c r="AL29" s="462">
        <f t="shared" si="9"/>
        <v>45095</v>
      </c>
      <c r="AM29" s="462">
        <f t="shared" si="8"/>
        <v>45085</v>
      </c>
      <c r="AN29" s="463">
        <f>AD29*Menu!$C$13</f>
        <v>112</v>
      </c>
    </row>
    <row r="30" spans="1:40" s="12" customFormat="1" ht="49.9" customHeight="1" x14ac:dyDescent="0.2">
      <c r="A30" s="465">
        <v>20</v>
      </c>
      <c r="B30" s="466" t="str">
        <f>inf!B21</f>
        <v>دعاء عبد الغفار عبد الرحمن الفاخوري</v>
      </c>
      <c r="C30" s="1189">
        <f>inf!C21</f>
        <v>854383031</v>
      </c>
      <c r="D30" s="1190"/>
      <c r="E30" s="880" t="str">
        <f>IF(dwam1!C30&gt;0,"x","غ")</f>
        <v>x</v>
      </c>
      <c r="F30" s="880" t="str">
        <f>IF(dwam1!E30&gt;0,"x","غ")</f>
        <v>x</v>
      </c>
      <c r="G30" s="880" t="str">
        <f>IF(dwam1!G30&gt;0,"x","غ")</f>
        <v>x</v>
      </c>
      <c r="H30" s="880" t="str">
        <f>IF(dwam1!I30&gt;0,"x","غ")</f>
        <v>x</v>
      </c>
      <c r="I30" s="880" t="str">
        <f>IF(dwam1!K30&gt;0,"x","غ")</f>
        <v>x</v>
      </c>
      <c r="J30" s="880" t="str">
        <f>IF(dwam1!M30&gt;0,"x","غ")</f>
        <v>x</v>
      </c>
      <c r="K30" s="880" t="str">
        <f>IF(dwam1!O30&gt;0,"x","غ")</f>
        <v>x</v>
      </c>
      <c r="L30" s="880" t="str">
        <f>IF(dwam1!Q30&gt;0,"x","غ")</f>
        <v>x</v>
      </c>
      <c r="M30" s="880" t="str">
        <f>IF(dwam1!S30&gt;0,"x","غ")</f>
        <v>x</v>
      </c>
      <c r="N30" s="880" t="str">
        <f>IF(dwam1!U30&gt;0,"x","غ")</f>
        <v>x</v>
      </c>
      <c r="O30" s="880" t="str">
        <f>IF(dwam1!W30&gt;0,"x","غ")</f>
        <v>x</v>
      </c>
      <c r="P30" s="880" t="str">
        <f>IF(dwam1!Y30&gt;0,"x","غ")</f>
        <v>x</v>
      </c>
      <c r="Q30" s="880" t="str">
        <f>IF(dwam1!AA30&gt;0,"x","غ")</f>
        <v>x</v>
      </c>
      <c r="R30" s="880" t="str">
        <f>IF(dwam1!AC30&gt;0,"x","غ")</f>
        <v>x</v>
      </c>
      <c r="S30" s="880" t="str">
        <f>IF(dwam1!AE30&gt;0,"x","غ")</f>
        <v>x</v>
      </c>
      <c r="T30" s="880" t="str">
        <f>IF(dwam1!AG30&gt;0,"x","غ")</f>
        <v>x</v>
      </c>
      <c r="U30" s="881"/>
      <c r="V30" s="881"/>
      <c r="W30" s="881"/>
      <c r="X30" s="881"/>
      <c r="Y30" s="881"/>
      <c r="Z30" s="881"/>
      <c r="AA30" s="881"/>
      <c r="AB30" s="881"/>
      <c r="AC30" s="881"/>
      <c r="AD30" s="880">
        <f t="shared" si="2"/>
        <v>16</v>
      </c>
      <c r="AE30" s="725" t="str">
        <f>Menu!$C$4</f>
        <v>الخليل</v>
      </c>
      <c r="AF30" s="460">
        <f t="shared" si="3"/>
        <v>45085</v>
      </c>
      <c r="AG30" s="461">
        <f t="shared" si="4"/>
        <v>45095</v>
      </c>
      <c r="AH30" s="461" t="str">
        <f t="shared" si="5"/>
        <v xml:space="preserve">   </v>
      </c>
      <c r="AI30" s="461" t="str">
        <f t="shared" si="6"/>
        <v xml:space="preserve">   </v>
      </c>
      <c r="AJ30" s="461">
        <f t="shared" si="7"/>
        <v>45103</v>
      </c>
      <c r="AK30" s="462">
        <f t="shared" si="0"/>
        <v>45103</v>
      </c>
      <c r="AL30" s="462">
        <f t="shared" si="9"/>
        <v>45095</v>
      </c>
      <c r="AM30" s="462">
        <f t="shared" si="8"/>
        <v>45085</v>
      </c>
      <c r="AN30" s="463">
        <f>AD30*Menu!$C$13</f>
        <v>112</v>
      </c>
    </row>
    <row r="31" spans="1:40" s="12" customFormat="1" ht="49.9" customHeight="1" x14ac:dyDescent="0.2">
      <c r="A31" s="465">
        <v>21</v>
      </c>
      <c r="B31" s="466" t="str">
        <f>inf!B22</f>
        <v>روان وليد توفيق الأيوبي</v>
      </c>
      <c r="C31" s="1189">
        <f>inf!C22</f>
        <v>401377361</v>
      </c>
      <c r="D31" s="1190"/>
      <c r="E31" s="880" t="str">
        <f>IF(dwam1!C31&gt;0,"x","غ")</f>
        <v>x</v>
      </c>
      <c r="F31" s="880" t="str">
        <f>IF(dwam1!E31&gt;0,"x","غ")</f>
        <v>x</v>
      </c>
      <c r="G31" s="880" t="str">
        <f>IF(dwam1!G31&gt;0,"x","غ")</f>
        <v>x</v>
      </c>
      <c r="H31" s="880" t="str">
        <f>IF(dwam1!I31&gt;0,"x","غ")</f>
        <v>x</v>
      </c>
      <c r="I31" s="880" t="str">
        <f>IF(dwam1!K31&gt;0,"x","غ")</f>
        <v>x</v>
      </c>
      <c r="J31" s="880" t="str">
        <f>IF(dwam1!M31&gt;0,"x","غ")</f>
        <v>x</v>
      </c>
      <c r="K31" s="880" t="str">
        <f>IF(dwam1!O31&gt;0,"x","غ")</f>
        <v>x</v>
      </c>
      <c r="L31" s="880" t="str">
        <f>IF(dwam1!Q31&gt;0,"x","غ")</f>
        <v>x</v>
      </c>
      <c r="M31" s="880" t="str">
        <f>IF(dwam1!S31&gt;0,"x","غ")</f>
        <v>x</v>
      </c>
      <c r="N31" s="880" t="str">
        <f>IF(dwam1!U31&gt;0,"x","غ")</f>
        <v>x</v>
      </c>
      <c r="O31" s="880" t="str">
        <f>IF(dwam1!W31&gt;0,"x","غ")</f>
        <v>x</v>
      </c>
      <c r="P31" s="880" t="str">
        <f>IF(dwam1!Y31&gt;0,"x","غ")</f>
        <v>x</v>
      </c>
      <c r="Q31" s="880" t="str">
        <f>IF(dwam1!AA31&gt;0,"x","غ")</f>
        <v>x</v>
      </c>
      <c r="R31" s="880" t="str">
        <f>IF(dwam1!AC31&gt;0,"x","غ")</f>
        <v>غ</v>
      </c>
      <c r="S31" s="880" t="str">
        <f>IF(dwam1!AE31&gt;0,"x","غ")</f>
        <v>x</v>
      </c>
      <c r="T31" s="880" t="str">
        <f>IF(dwam1!AG31&gt;0,"x","غ")</f>
        <v>غ</v>
      </c>
      <c r="U31" s="881"/>
      <c r="V31" s="881"/>
      <c r="W31" s="881"/>
      <c r="X31" s="881"/>
      <c r="Y31" s="881"/>
      <c r="Z31" s="881"/>
      <c r="AA31" s="881"/>
      <c r="AB31" s="881"/>
      <c r="AC31" s="881"/>
      <c r="AD31" s="880">
        <f t="shared" ref="AD31:AD40" si="10">IF(OR(E31="x",E31="X",E31="غ"),(COUNTIF(E31:X31,"x"))," ")</f>
        <v>14</v>
      </c>
      <c r="AE31" s="725" t="str">
        <f>Menu!$C$4</f>
        <v>الخليل</v>
      </c>
      <c r="AF31" s="460">
        <f t="shared" si="3"/>
        <v>45085</v>
      </c>
      <c r="AG31" s="461">
        <f t="shared" si="4"/>
        <v>45095</v>
      </c>
      <c r="AH31" s="461" t="str">
        <f t="shared" si="5"/>
        <v xml:space="preserve">   </v>
      </c>
      <c r="AI31" s="461" t="str">
        <f t="shared" si="6"/>
        <v xml:space="preserve">   </v>
      </c>
      <c r="AJ31" s="461">
        <f t="shared" si="7"/>
        <v>45102</v>
      </c>
      <c r="AK31" s="462">
        <f t="shared" si="0"/>
        <v>45102</v>
      </c>
      <c r="AL31" s="462">
        <f t="shared" si="9"/>
        <v>45095</v>
      </c>
      <c r="AM31" s="462">
        <f t="shared" si="8"/>
        <v>45085</v>
      </c>
      <c r="AN31" s="463">
        <f>AD31*Menu!$C$13</f>
        <v>98</v>
      </c>
    </row>
    <row r="32" spans="1:40" s="12" customFormat="1" ht="49.9" customHeight="1" x14ac:dyDescent="0.2">
      <c r="A32" s="465">
        <v>22</v>
      </c>
      <c r="B32" s="466" t="str">
        <f>inf!B23</f>
        <v>سامية محمد نمر غيث</v>
      </c>
      <c r="C32" s="1189">
        <f>inf!C23</f>
        <v>905056529</v>
      </c>
      <c r="D32" s="1190"/>
      <c r="E32" s="880" t="str">
        <f>IF(dwam1!C32&gt;0,"x","غ")</f>
        <v>x</v>
      </c>
      <c r="F32" s="880" t="str">
        <f>IF(dwam1!E32&gt;0,"x","غ")</f>
        <v>x</v>
      </c>
      <c r="G32" s="880" t="str">
        <f>IF(dwam1!G32&gt;0,"x","غ")</f>
        <v>x</v>
      </c>
      <c r="H32" s="880" t="str">
        <f>IF(dwam1!I32&gt;0,"x","غ")</f>
        <v>x</v>
      </c>
      <c r="I32" s="880" t="str">
        <f>IF(dwam1!K32&gt;0,"x","غ")</f>
        <v>x</v>
      </c>
      <c r="J32" s="880" t="str">
        <f>IF(dwam1!M32&gt;0,"x","غ")</f>
        <v>x</v>
      </c>
      <c r="K32" s="880" t="str">
        <f>IF(dwam1!O32&gt;0,"x","غ")</f>
        <v>x</v>
      </c>
      <c r="L32" s="880" t="str">
        <f>IF(dwam1!Q32&gt;0,"x","غ")</f>
        <v>x</v>
      </c>
      <c r="M32" s="880" t="str">
        <f>IF(dwam1!S32&gt;0,"x","غ")</f>
        <v>x</v>
      </c>
      <c r="N32" s="880" t="str">
        <f>IF(dwam1!U32&gt;0,"x","غ")</f>
        <v>x</v>
      </c>
      <c r="O32" s="880" t="str">
        <f>IF(dwam1!W32&gt;0,"x","غ")</f>
        <v>x</v>
      </c>
      <c r="P32" s="880" t="str">
        <f>IF(dwam1!Y32&gt;0,"x","غ")</f>
        <v>x</v>
      </c>
      <c r="Q32" s="880" t="str">
        <f>IF(dwam1!AA32&gt;0,"x","غ")</f>
        <v>x</v>
      </c>
      <c r="R32" s="880" t="str">
        <f>IF(dwam1!AC32&gt;0,"x","غ")</f>
        <v>x</v>
      </c>
      <c r="S32" s="880" t="str">
        <f>IF(dwam1!AE32&gt;0,"x","غ")</f>
        <v>x</v>
      </c>
      <c r="T32" s="880" t="str">
        <f>IF(dwam1!AG32&gt;0,"x","غ")</f>
        <v>غ</v>
      </c>
      <c r="U32" s="881"/>
      <c r="V32" s="881"/>
      <c r="W32" s="881"/>
      <c r="X32" s="881"/>
      <c r="Y32" s="881"/>
      <c r="Z32" s="881"/>
      <c r="AA32" s="881"/>
      <c r="AB32" s="881"/>
      <c r="AC32" s="881"/>
      <c r="AD32" s="880">
        <f t="shared" si="10"/>
        <v>15</v>
      </c>
      <c r="AE32" s="725" t="str">
        <f>Menu!$C$4</f>
        <v>الخليل</v>
      </c>
      <c r="AF32" s="460">
        <f t="shared" si="3"/>
        <v>45085</v>
      </c>
      <c r="AG32" s="461">
        <f t="shared" si="4"/>
        <v>45095</v>
      </c>
      <c r="AH32" s="461" t="str">
        <f t="shared" si="5"/>
        <v xml:space="preserve">   </v>
      </c>
      <c r="AI32" s="461" t="str">
        <f t="shared" si="6"/>
        <v xml:space="preserve">   </v>
      </c>
      <c r="AJ32" s="461">
        <f t="shared" si="7"/>
        <v>45102</v>
      </c>
      <c r="AK32" s="462">
        <f t="shared" si="0"/>
        <v>45102</v>
      </c>
      <c r="AL32" s="462">
        <f t="shared" si="9"/>
        <v>45095</v>
      </c>
      <c r="AM32" s="462">
        <f t="shared" si="8"/>
        <v>45085</v>
      </c>
      <c r="AN32" s="463">
        <f>AD32*Menu!$C$13</f>
        <v>105</v>
      </c>
    </row>
    <row r="33" spans="1:40" s="12" customFormat="1" ht="49.9" customHeight="1" x14ac:dyDescent="0.2">
      <c r="A33" s="465">
        <v>23</v>
      </c>
      <c r="B33" s="466" t="str">
        <f>inf!B24</f>
        <v>سحر سعدي سعيد أبو الحلاوه</v>
      </c>
      <c r="C33" s="1189">
        <f>inf!C24</f>
        <v>964105183</v>
      </c>
      <c r="D33" s="1190"/>
      <c r="E33" s="880" t="str">
        <f>IF(dwam1!C33&gt;0,"x","غ")</f>
        <v>x</v>
      </c>
      <c r="F33" s="880" t="str">
        <f>IF(dwam1!E33&gt;0,"x","غ")</f>
        <v>x</v>
      </c>
      <c r="G33" s="880" t="str">
        <f>IF(dwam1!G33&gt;0,"x","غ")</f>
        <v>x</v>
      </c>
      <c r="H33" s="880" t="str">
        <f>IF(dwam1!I33&gt;0,"x","غ")</f>
        <v>x</v>
      </c>
      <c r="I33" s="880" t="str">
        <f>IF(dwam1!K33&gt;0,"x","غ")</f>
        <v>x</v>
      </c>
      <c r="J33" s="880" t="str">
        <f>IF(dwam1!M33&gt;0,"x","غ")</f>
        <v>x</v>
      </c>
      <c r="K33" s="880" t="str">
        <f>IF(dwam1!O33&gt;0,"x","غ")</f>
        <v>x</v>
      </c>
      <c r="L33" s="880" t="str">
        <f>IF(dwam1!Q33&gt;0,"x","غ")</f>
        <v>x</v>
      </c>
      <c r="M33" s="880" t="str">
        <f>IF(dwam1!S33&gt;0,"x","غ")</f>
        <v>x</v>
      </c>
      <c r="N33" s="880" t="str">
        <f>IF(dwam1!U33&gt;0,"x","غ")</f>
        <v>x</v>
      </c>
      <c r="O33" s="880" t="str">
        <f>IF(dwam1!W33&gt;0,"x","غ")</f>
        <v>x</v>
      </c>
      <c r="P33" s="880" t="str">
        <f>IF(dwam1!Y33&gt;0,"x","غ")</f>
        <v>x</v>
      </c>
      <c r="Q33" s="880" t="str">
        <f>IF(dwam1!AA33&gt;0,"x","غ")</f>
        <v>x</v>
      </c>
      <c r="R33" s="880" t="str">
        <f>IF(dwam1!AC33&gt;0,"x","غ")</f>
        <v>x</v>
      </c>
      <c r="S33" s="880" t="str">
        <f>IF(dwam1!AE33&gt;0,"x","غ")</f>
        <v>x</v>
      </c>
      <c r="T33" s="880" t="str">
        <f>IF(dwam1!AG33&gt;0,"x","غ")</f>
        <v>غ</v>
      </c>
      <c r="U33" s="881"/>
      <c r="V33" s="881"/>
      <c r="W33" s="881"/>
      <c r="X33" s="881"/>
      <c r="Y33" s="881"/>
      <c r="Z33" s="881"/>
      <c r="AA33" s="881"/>
      <c r="AB33" s="881"/>
      <c r="AC33" s="881"/>
      <c r="AD33" s="880">
        <f t="shared" si="10"/>
        <v>15</v>
      </c>
      <c r="AE33" s="725" t="str">
        <f>Menu!$C$4</f>
        <v>الخليل</v>
      </c>
      <c r="AF33" s="460">
        <f t="shared" si="3"/>
        <v>45085</v>
      </c>
      <c r="AG33" s="461">
        <f t="shared" si="4"/>
        <v>45095</v>
      </c>
      <c r="AH33" s="461" t="str">
        <f t="shared" si="5"/>
        <v xml:space="preserve">   </v>
      </c>
      <c r="AI33" s="461" t="str">
        <f t="shared" si="6"/>
        <v xml:space="preserve">   </v>
      </c>
      <c r="AJ33" s="461">
        <f t="shared" si="7"/>
        <v>45102</v>
      </c>
      <c r="AK33" s="462">
        <f t="shared" si="0"/>
        <v>45102</v>
      </c>
      <c r="AL33" s="462">
        <f t="shared" si="9"/>
        <v>45095</v>
      </c>
      <c r="AM33" s="462">
        <f t="shared" si="8"/>
        <v>45085</v>
      </c>
      <c r="AN33" s="463">
        <f>AD33*Menu!$C$13</f>
        <v>105</v>
      </c>
    </row>
    <row r="34" spans="1:40" s="12" customFormat="1" ht="49.9" customHeight="1" x14ac:dyDescent="0.2">
      <c r="A34" s="465">
        <v>24</v>
      </c>
      <c r="B34" s="466" t="str">
        <f>inf!B25</f>
        <v>سمية عبد الفتاح عبد الله عصافرة</v>
      </c>
      <c r="C34" s="1189">
        <f>inf!C25</f>
        <v>992241679</v>
      </c>
      <c r="D34" s="1190"/>
      <c r="E34" s="880" t="str">
        <f>IF(dwam1!C34&gt;0,"x","غ")</f>
        <v>x</v>
      </c>
      <c r="F34" s="880" t="str">
        <f>IF(dwam1!E34&gt;0,"x","غ")</f>
        <v>x</v>
      </c>
      <c r="G34" s="880" t="str">
        <f>IF(dwam1!G34&gt;0,"x","غ")</f>
        <v>x</v>
      </c>
      <c r="H34" s="880" t="str">
        <f>IF(dwam1!I34&gt;0,"x","غ")</f>
        <v>x</v>
      </c>
      <c r="I34" s="880" t="str">
        <f>IF(dwam1!K34&gt;0,"x","غ")</f>
        <v>x</v>
      </c>
      <c r="J34" s="880" t="str">
        <f>IF(dwam1!M34&gt;0,"x","غ")</f>
        <v>x</v>
      </c>
      <c r="K34" s="880" t="str">
        <f>IF(dwam1!O34&gt;0,"x","غ")</f>
        <v>x</v>
      </c>
      <c r="L34" s="880" t="str">
        <f>IF(dwam1!Q34&gt;0,"x","غ")</f>
        <v>x</v>
      </c>
      <c r="M34" s="880" t="str">
        <f>IF(dwam1!S34&gt;0,"x","غ")</f>
        <v>x</v>
      </c>
      <c r="N34" s="880" t="str">
        <f>IF(dwam1!U34&gt;0,"x","غ")</f>
        <v>x</v>
      </c>
      <c r="O34" s="880" t="str">
        <f>IF(dwam1!W34&gt;0,"x","غ")</f>
        <v>x</v>
      </c>
      <c r="P34" s="880" t="str">
        <f>IF(dwam1!Y34&gt;0,"x","غ")</f>
        <v>x</v>
      </c>
      <c r="Q34" s="880" t="str">
        <f>IF(dwam1!AA34&gt;0,"x","غ")</f>
        <v>x</v>
      </c>
      <c r="R34" s="880" t="str">
        <f>IF(dwam1!AC34&gt;0,"x","غ")</f>
        <v>x</v>
      </c>
      <c r="S34" s="880" t="str">
        <f>IF(dwam1!AE34&gt;0,"x","غ")</f>
        <v>x</v>
      </c>
      <c r="T34" s="880" t="str">
        <f>IF(dwam1!AG34&gt;0,"x","غ")</f>
        <v>x</v>
      </c>
      <c r="U34" s="881"/>
      <c r="V34" s="881"/>
      <c r="W34" s="881"/>
      <c r="X34" s="881"/>
      <c r="Y34" s="881"/>
      <c r="Z34" s="881"/>
      <c r="AA34" s="881"/>
      <c r="AB34" s="881"/>
      <c r="AC34" s="881"/>
      <c r="AD34" s="880">
        <f t="shared" si="10"/>
        <v>16</v>
      </c>
      <c r="AE34" s="725" t="str">
        <f>Menu!$C$4</f>
        <v>الخليل</v>
      </c>
      <c r="AF34" s="460">
        <f t="shared" si="3"/>
        <v>45085</v>
      </c>
      <c r="AG34" s="461">
        <f t="shared" si="4"/>
        <v>45095</v>
      </c>
      <c r="AH34" s="461" t="str">
        <f t="shared" si="5"/>
        <v xml:space="preserve">   </v>
      </c>
      <c r="AI34" s="461" t="str">
        <f t="shared" si="6"/>
        <v xml:space="preserve">   </v>
      </c>
      <c r="AJ34" s="461">
        <f t="shared" si="7"/>
        <v>45103</v>
      </c>
      <c r="AK34" s="462">
        <f t="shared" si="0"/>
        <v>45103</v>
      </c>
      <c r="AL34" s="462">
        <f t="shared" si="9"/>
        <v>45095</v>
      </c>
      <c r="AM34" s="462">
        <f t="shared" si="8"/>
        <v>45085</v>
      </c>
      <c r="AN34" s="463">
        <f>AD34*Menu!$C$13</f>
        <v>112</v>
      </c>
    </row>
    <row r="35" spans="1:40" s="12" customFormat="1" ht="49.9" customHeight="1" x14ac:dyDescent="0.2">
      <c r="A35" s="465">
        <v>25</v>
      </c>
      <c r="B35" s="466" t="str">
        <f>inf!B26</f>
        <v>صالح جبرين عطا الله جويلس</v>
      </c>
      <c r="C35" s="1189">
        <f>inf!C26</f>
        <v>921504916</v>
      </c>
      <c r="D35" s="1190"/>
      <c r="E35" s="880" t="str">
        <f>IF(dwam1!C35&gt;0,"x","غ")</f>
        <v>x</v>
      </c>
      <c r="F35" s="880" t="str">
        <f>IF(dwam1!E35&gt;0,"x","غ")</f>
        <v>x</v>
      </c>
      <c r="G35" s="880" t="str">
        <f>IF(dwam1!G35&gt;0,"x","غ")</f>
        <v>x</v>
      </c>
      <c r="H35" s="880" t="str">
        <f>IF(dwam1!I35&gt;0,"x","غ")</f>
        <v>x</v>
      </c>
      <c r="I35" s="880" t="str">
        <f>IF(dwam1!K35&gt;0,"x","غ")</f>
        <v>x</v>
      </c>
      <c r="J35" s="880" t="str">
        <f>IF(dwam1!M35&gt;0,"x","غ")</f>
        <v>x</v>
      </c>
      <c r="K35" s="880" t="str">
        <f>IF(dwam1!O35&gt;0,"x","غ")</f>
        <v>x</v>
      </c>
      <c r="L35" s="880" t="str">
        <f>IF(dwam1!Q35&gt;0,"x","غ")</f>
        <v>x</v>
      </c>
      <c r="M35" s="880" t="str">
        <f>IF(dwam1!S35&gt;0,"x","غ")</f>
        <v>x</v>
      </c>
      <c r="N35" s="880" t="str">
        <f>IF(dwam1!U35&gt;0,"x","غ")</f>
        <v>x</v>
      </c>
      <c r="O35" s="880" t="str">
        <f>IF(dwam1!W35&gt;0,"x","غ")</f>
        <v>x</v>
      </c>
      <c r="P35" s="880" t="str">
        <f>IF(dwam1!Y35&gt;0,"x","غ")</f>
        <v>x</v>
      </c>
      <c r="Q35" s="880" t="str">
        <f>IF(dwam1!AA35&gt;0,"x","غ")</f>
        <v>x</v>
      </c>
      <c r="R35" s="880" t="str">
        <f>IF(dwam1!AC35&gt;0,"x","غ")</f>
        <v>x</v>
      </c>
      <c r="S35" s="880" t="str">
        <f>IF(dwam1!AE35&gt;0,"x","غ")</f>
        <v>x</v>
      </c>
      <c r="T35" s="880" t="str">
        <f>IF(dwam1!AG35&gt;0,"x","غ")</f>
        <v>x</v>
      </c>
      <c r="U35" s="881"/>
      <c r="V35" s="881"/>
      <c r="W35" s="881"/>
      <c r="X35" s="881"/>
      <c r="Y35" s="881"/>
      <c r="Z35" s="881"/>
      <c r="AA35" s="881"/>
      <c r="AB35" s="881"/>
      <c r="AC35" s="881"/>
      <c r="AD35" s="880">
        <f t="shared" si="10"/>
        <v>16</v>
      </c>
      <c r="AE35" s="725" t="str">
        <f>Menu!$C$4</f>
        <v>الخليل</v>
      </c>
      <c r="AF35" s="460">
        <f t="shared" si="3"/>
        <v>45085</v>
      </c>
      <c r="AG35" s="461">
        <f t="shared" si="4"/>
        <v>45095</v>
      </c>
      <c r="AH35" s="461" t="str">
        <f t="shared" si="5"/>
        <v xml:space="preserve">   </v>
      </c>
      <c r="AI35" s="461" t="str">
        <f t="shared" si="6"/>
        <v xml:space="preserve">   </v>
      </c>
      <c r="AJ35" s="461">
        <f t="shared" si="7"/>
        <v>45103</v>
      </c>
      <c r="AK35" s="462">
        <f t="shared" si="0"/>
        <v>45103</v>
      </c>
      <c r="AL35" s="462">
        <f t="shared" si="9"/>
        <v>45095</v>
      </c>
      <c r="AM35" s="462">
        <f t="shared" si="8"/>
        <v>45085</v>
      </c>
      <c r="AN35" s="463">
        <f>AD35*Menu!$C$13</f>
        <v>112</v>
      </c>
    </row>
    <row r="36" spans="1:40" s="12" customFormat="1" ht="49.9" customHeight="1" x14ac:dyDescent="0.2">
      <c r="A36" s="465">
        <v>26</v>
      </c>
      <c r="B36" s="466" t="str">
        <f>inf!B27</f>
        <v>صالح عبد الفتاح حسن شعراوي</v>
      </c>
      <c r="C36" s="1189">
        <f>inf!C27</f>
        <v>995745700</v>
      </c>
      <c r="D36" s="1190"/>
      <c r="E36" s="880" t="str">
        <f>IF(dwam1!C36&gt;0,"x","غ")</f>
        <v>x</v>
      </c>
      <c r="F36" s="880" t="str">
        <f>IF(dwam1!E36&gt;0,"x","غ")</f>
        <v>x</v>
      </c>
      <c r="G36" s="880" t="str">
        <f>IF(dwam1!G36&gt;0,"x","غ")</f>
        <v>x</v>
      </c>
      <c r="H36" s="880" t="str">
        <f>IF(dwam1!I36&gt;0,"x","غ")</f>
        <v>x</v>
      </c>
      <c r="I36" s="880" t="str">
        <f>IF(dwam1!K36&gt;0,"x","غ")</f>
        <v>x</v>
      </c>
      <c r="J36" s="880" t="str">
        <f>IF(dwam1!M36&gt;0,"x","غ")</f>
        <v>x</v>
      </c>
      <c r="K36" s="880" t="str">
        <f>IF(dwam1!O36&gt;0,"x","غ")</f>
        <v>x</v>
      </c>
      <c r="L36" s="880" t="str">
        <f>IF(dwam1!Q36&gt;0,"x","غ")</f>
        <v>x</v>
      </c>
      <c r="M36" s="880" t="str">
        <f>IF(dwam1!S36&gt;0,"x","غ")</f>
        <v>x</v>
      </c>
      <c r="N36" s="880" t="str">
        <f>IF(dwam1!U36&gt;0,"x","غ")</f>
        <v>x</v>
      </c>
      <c r="O36" s="880" t="str">
        <f>IF(dwam1!W36&gt;0,"x","غ")</f>
        <v>x</v>
      </c>
      <c r="P36" s="880" t="str">
        <f>IF(dwam1!Y36&gt;0,"x","غ")</f>
        <v>x</v>
      </c>
      <c r="Q36" s="880" t="str">
        <f>IF(dwam1!AA36&gt;0,"x","غ")</f>
        <v>x</v>
      </c>
      <c r="R36" s="880" t="str">
        <f>IF(dwam1!AC36&gt;0,"x","غ")</f>
        <v>x</v>
      </c>
      <c r="S36" s="880" t="str">
        <f>IF(dwam1!AE36&gt;0,"x","غ")</f>
        <v>x</v>
      </c>
      <c r="T36" s="880" t="str">
        <f>IF(dwam1!AG36&gt;0,"x","غ")</f>
        <v>x</v>
      </c>
      <c r="U36" s="881"/>
      <c r="V36" s="881"/>
      <c r="W36" s="881"/>
      <c r="X36" s="881"/>
      <c r="Y36" s="881"/>
      <c r="Z36" s="881"/>
      <c r="AA36" s="881"/>
      <c r="AB36" s="881"/>
      <c r="AC36" s="881"/>
      <c r="AD36" s="880">
        <f t="shared" si="10"/>
        <v>16</v>
      </c>
      <c r="AE36" s="725" t="str">
        <f>Menu!$C$4</f>
        <v>الخليل</v>
      </c>
      <c r="AF36" s="460">
        <f t="shared" si="3"/>
        <v>45085</v>
      </c>
      <c r="AG36" s="461">
        <f t="shared" si="4"/>
        <v>45095</v>
      </c>
      <c r="AH36" s="461" t="str">
        <f t="shared" si="5"/>
        <v xml:space="preserve">   </v>
      </c>
      <c r="AI36" s="461" t="str">
        <f t="shared" si="6"/>
        <v xml:space="preserve">   </v>
      </c>
      <c r="AJ36" s="461">
        <f t="shared" si="7"/>
        <v>45103</v>
      </c>
      <c r="AK36" s="462">
        <f t="shared" si="0"/>
        <v>45103</v>
      </c>
      <c r="AL36" s="462">
        <f t="shared" si="9"/>
        <v>45095</v>
      </c>
      <c r="AM36" s="462">
        <f t="shared" si="8"/>
        <v>45085</v>
      </c>
      <c r="AN36" s="463">
        <f>AD36*Menu!$C$13</f>
        <v>112</v>
      </c>
    </row>
    <row r="37" spans="1:40" s="12" customFormat="1" ht="49.9" customHeight="1" x14ac:dyDescent="0.2">
      <c r="A37" s="465">
        <v>27</v>
      </c>
      <c r="B37" s="466" t="str">
        <f>inf!B28</f>
        <v>عبد الرحيم بركات اسعد بدر</v>
      </c>
      <c r="C37" s="1189" t="str">
        <f>inf!C28</f>
        <v>854995024</v>
      </c>
      <c r="D37" s="1190"/>
      <c r="E37" s="880" t="str">
        <f>IF(dwam1!C37&gt;0,"x","غ")</f>
        <v>x</v>
      </c>
      <c r="F37" s="880" t="str">
        <f>IF(dwam1!E37&gt;0,"x","غ")</f>
        <v>x</v>
      </c>
      <c r="G37" s="880" t="str">
        <f>IF(dwam1!G37&gt;0,"x","غ")</f>
        <v>x</v>
      </c>
      <c r="H37" s="880" t="str">
        <f>IF(dwam1!I37&gt;0,"x","غ")</f>
        <v>x</v>
      </c>
      <c r="I37" s="880" t="str">
        <f>IF(dwam1!K37&gt;0,"x","غ")</f>
        <v>x</v>
      </c>
      <c r="J37" s="880" t="str">
        <f>IF(dwam1!M37&gt;0,"x","غ")</f>
        <v>x</v>
      </c>
      <c r="K37" s="880" t="str">
        <f>IF(dwam1!O37&gt;0,"x","غ")</f>
        <v>x</v>
      </c>
      <c r="L37" s="880" t="str">
        <f>IF(dwam1!Q37&gt;0,"x","غ")</f>
        <v>x</v>
      </c>
      <c r="M37" s="880" t="str">
        <f>IF(dwam1!S37&gt;0,"x","غ")</f>
        <v>x</v>
      </c>
      <c r="N37" s="880" t="str">
        <f>IF(dwam1!U37&gt;0,"x","غ")</f>
        <v>x</v>
      </c>
      <c r="O37" s="880" t="str">
        <f>IF(dwam1!W37&gt;0,"x","غ")</f>
        <v>x</v>
      </c>
      <c r="P37" s="880" t="str">
        <f>IF(dwam1!Y37&gt;0,"x","غ")</f>
        <v>x</v>
      </c>
      <c r="Q37" s="880" t="str">
        <f>IF(dwam1!AA37&gt;0,"x","غ")</f>
        <v>x</v>
      </c>
      <c r="R37" s="880" t="str">
        <f>IF(dwam1!AC37&gt;0,"x","غ")</f>
        <v>غ</v>
      </c>
      <c r="S37" s="880" t="str">
        <f>IF(dwam1!AE37&gt;0,"x","غ")</f>
        <v>غ</v>
      </c>
      <c r="T37" s="880" t="str">
        <f>IF(dwam1!AG37&gt;0,"x","غ")</f>
        <v>غ</v>
      </c>
      <c r="U37" s="881"/>
      <c r="V37" s="881"/>
      <c r="W37" s="881"/>
      <c r="X37" s="881"/>
      <c r="Y37" s="881"/>
      <c r="Z37" s="881"/>
      <c r="AA37" s="881"/>
      <c r="AB37" s="881"/>
      <c r="AC37" s="881"/>
      <c r="AD37" s="880">
        <f t="shared" si="10"/>
        <v>13</v>
      </c>
      <c r="AE37" s="725" t="str">
        <f>Menu!$C$4</f>
        <v>الخليل</v>
      </c>
      <c r="AF37" s="460">
        <f t="shared" si="3"/>
        <v>45085</v>
      </c>
      <c r="AG37" s="461">
        <f t="shared" si="4"/>
        <v>45095</v>
      </c>
      <c r="AH37" s="461" t="str">
        <f t="shared" si="5"/>
        <v xml:space="preserve">   </v>
      </c>
      <c r="AI37" s="461" t="str">
        <f t="shared" si="6"/>
        <v xml:space="preserve">   </v>
      </c>
      <c r="AJ37" s="461">
        <f t="shared" si="7"/>
        <v>45099</v>
      </c>
      <c r="AK37" s="462">
        <f t="shared" si="0"/>
        <v>45099</v>
      </c>
      <c r="AL37" s="462">
        <f t="shared" si="9"/>
        <v>45095</v>
      </c>
      <c r="AM37" s="462">
        <f t="shared" si="8"/>
        <v>45085</v>
      </c>
      <c r="AN37" s="463">
        <f>AD37*Menu!$C$13</f>
        <v>91</v>
      </c>
    </row>
    <row r="38" spans="1:40" s="12" customFormat="1" ht="49.9" customHeight="1" x14ac:dyDescent="0.2">
      <c r="A38" s="465">
        <v>28</v>
      </c>
      <c r="B38" s="466" t="str">
        <f>inf!B29</f>
        <v>عدي رائد محمود عصافره</v>
      </c>
      <c r="C38" s="1189" t="str">
        <f>inf!C29</f>
        <v>853745610</v>
      </c>
      <c r="D38" s="1190"/>
      <c r="E38" s="880" t="str">
        <f>IF(dwam1!C38&gt;0,"x","غ")</f>
        <v>x</v>
      </c>
      <c r="F38" s="880" t="str">
        <f>IF(dwam1!E38&gt;0,"x","غ")</f>
        <v>x</v>
      </c>
      <c r="G38" s="880" t="str">
        <f>IF(dwam1!G38&gt;0,"x","غ")</f>
        <v>x</v>
      </c>
      <c r="H38" s="880" t="str">
        <f>IF(dwam1!I38&gt;0,"x","غ")</f>
        <v>x</v>
      </c>
      <c r="I38" s="880" t="str">
        <f>IF(dwam1!K38&gt;0,"x","غ")</f>
        <v>x</v>
      </c>
      <c r="J38" s="880" t="str">
        <f>IF(dwam1!M38&gt;0,"x","غ")</f>
        <v>x</v>
      </c>
      <c r="K38" s="880" t="str">
        <f>IF(dwam1!O38&gt;0,"x","غ")</f>
        <v>x</v>
      </c>
      <c r="L38" s="880" t="str">
        <f>IF(dwam1!Q38&gt;0,"x","غ")</f>
        <v>غ</v>
      </c>
      <c r="M38" s="880" t="str">
        <f>IF(dwam1!S38&gt;0,"x","غ")</f>
        <v>x</v>
      </c>
      <c r="N38" s="880" t="str">
        <f>IF(dwam1!U38&gt;0,"x","غ")</f>
        <v>x</v>
      </c>
      <c r="O38" s="880" t="str">
        <f>IF(dwam1!W38&gt;0,"x","غ")</f>
        <v>x</v>
      </c>
      <c r="P38" s="880" t="str">
        <f>IF(dwam1!Y38&gt;0,"x","غ")</f>
        <v>x</v>
      </c>
      <c r="Q38" s="880" t="str">
        <f>IF(dwam1!AA38&gt;0,"x","غ")</f>
        <v>x</v>
      </c>
      <c r="R38" s="880" t="str">
        <f>IF(dwam1!AC38&gt;0,"x","غ")</f>
        <v>x</v>
      </c>
      <c r="S38" s="880" t="str">
        <f>IF(dwam1!AE38&gt;0,"x","غ")</f>
        <v>غ</v>
      </c>
      <c r="T38" s="880" t="str">
        <f>IF(dwam1!AG38&gt;0,"x","غ")</f>
        <v>غ</v>
      </c>
      <c r="U38" s="881"/>
      <c r="V38" s="881"/>
      <c r="W38" s="881"/>
      <c r="X38" s="881"/>
      <c r="Y38" s="881"/>
      <c r="Z38" s="881"/>
      <c r="AA38" s="881"/>
      <c r="AB38" s="881"/>
      <c r="AC38" s="881"/>
      <c r="AD38" s="880">
        <f t="shared" si="10"/>
        <v>13</v>
      </c>
      <c r="AE38" s="725" t="str">
        <f>Menu!$C$4</f>
        <v>الخليل</v>
      </c>
      <c r="AF38" s="460">
        <f t="shared" si="3"/>
        <v>45085</v>
      </c>
      <c r="AG38" s="461">
        <f t="shared" si="4"/>
        <v>45095</v>
      </c>
      <c r="AH38" s="461" t="str">
        <f t="shared" si="5"/>
        <v xml:space="preserve">   </v>
      </c>
      <c r="AI38" s="461" t="str">
        <f t="shared" si="6"/>
        <v xml:space="preserve">   </v>
      </c>
      <c r="AJ38" s="461">
        <f t="shared" si="7"/>
        <v>45101</v>
      </c>
      <c r="AK38" s="462">
        <f t="shared" si="0"/>
        <v>45101</v>
      </c>
      <c r="AL38" s="462">
        <f t="shared" si="9"/>
        <v>45095</v>
      </c>
      <c r="AM38" s="462">
        <f t="shared" si="8"/>
        <v>45085</v>
      </c>
      <c r="AN38" s="463">
        <f>AD38*Menu!$C$13</f>
        <v>91</v>
      </c>
    </row>
    <row r="39" spans="1:40" s="12" customFormat="1" ht="49.9" customHeight="1" x14ac:dyDescent="0.2">
      <c r="A39" s="465">
        <v>29</v>
      </c>
      <c r="B39" s="466" t="str">
        <f>inf!B30</f>
        <v>فاتن جهاد سعيد ابو الحلاوه</v>
      </c>
      <c r="C39" s="1189" t="str">
        <f>inf!C30</f>
        <v>919686535</v>
      </c>
      <c r="D39" s="1190"/>
      <c r="E39" s="880" t="str">
        <f>IF(dwam1!C39&gt;0,"x","غ")</f>
        <v>x</v>
      </c>
      <c r="F39" s="880" t="str">
        <f>IF(dwam1!E39&gt;0,"x","غ")</f>
        <v>x</v>
      </c>
      <c r="G39" s="880" t="str">
        <f>IF(dwam1!G39&gt;0,"x","غ")</f>
        <v>x</v>
      </c>
      <c r="H39" s="880" t="str">
        <f>IF(dwam1!I39&gt;0,"x","غ")</f>
        <v>x</v>
      </c>
      <c r="I39" s="880" t="str">
        <f>IF(dwam1!K39&gt;0,"x","غ")</f>
        <v>x</v>
      </c>
      <c r="J39" s="880" t="str">
        <f>IF(dwam1!M39&gt;0,"x","غ")</f>
        <v>x</v>
      </c>
      <c r="K39" s="880" t="str">
        <f>IF(dwam1!O39&gt;0,"x","غ")</f>
        <v>x</v>
      </c>
      <c r="L39" s="880" t="str">
        <f>IF(dwam1!Q39&gt;0,"x","غ")</f>
        <v>x</v>
      </c>
      <c r="M39" s="880" t="str">
        <f>IF(dwam1!S39&gt;0,"x","غ")</f>
        <v>x</v>
      </c>
      <c r="N39" s="880" t="str">
        <f>IF(dwam1!U39&gt;0,"x","غ")</f>
        <v>x</v>
      </c>
      <c r="O39" s="880" t="str">
        <f>IF(dwam1!W39&gt;0,"x","غ")</f>
        <v>x</v>
      </c>
      <c r="P39" s="880" t="str">
        <f>IF(dwam1!Y39&gt;0,"x","غ")</f>
        <v>x</v>
      </c>
      <c r="Q39" s="880" t="str">
        <f>IF(dwam1!AA39&gt;0,"x","غ")</f>
        <v>x</v>
      </c>
      <c r="R39" s="880" t="str">
        <f>IF(dwam1!AC39&gt;0,"x","غ")</f>
        <v>x</v>
      </c>
      <c r="S39" s="880" t="str">
        <f>IF(dwam1!AE39&gt;0,"x","غ")</f>
        <v>غ</v>
      </c>
      <c r="T39" s="880" t="str">
        <f>IF(dwam1!AG39&gt;0,"x","غ")</f>
        <v>غ</v>
      </c>
      <c r="U39" s="881"/>
      <c r="V39" s="881"/>
      <c r="W39" s="881"/>
      <c r="X39" s="881"/>
      <c r="Y39" s="881"/>
      <c r="Z39" s="881"/>
      <c r="AA39" s="881"/>
      <c r="AB39" s="881"/>
      <c r="AC39" s="881"/>
      <c r="AD39" s="880">
        <f t="shared" si="10"/>
        <v>14</v>
      </c>
      <c r="AE39" s="725" t="str">
        <f>Menu!$C$4</f>
        <v>الخليل</v>
      </c>
      <c r="AF39" s="460">
        <f t="shared" si="3"/>
        <v>45085</v>
      </c>
      <c r="AG39" s="461">
        <f t="shared" si="4"/>
        <v>45095</v>
      </c>
      <c r="AH39" s="461" t="str">
        <f t="shared" si="5"/>
        <v xml:space="preserve">   </v>
      </c>
      <c r="AI39" s="461" t="str">
        <f t="shared" si="6"/>
        <v xml:space="preserve">   </v>
      </c>
      <c r="AJ39" s="461">
        <f t="shared" si="7"/>
        <v>45101</v>
      </c>
      <c r="AK39" s="462">
        <f t="shared" si="0"/>
        <v>45101</v>
      </c>
      <c r="AL39" s="462">
        <f t="shared" si="9"/>
        <v>45095</v>
      </c>
      <c r="AM39" s="462">
        <f t="shared" si="8"/>
        <v>45085</v>
      </c>
      <c r="AN39" s="463">
        <f>AD39*Menu!$C$13</f>
        <v>98</v>
      </c>
    </row>
    <row r="40" spans="1:40" s="12" customFormat="1" ht="49.9" customHeight="1" thickBot="1" x14ac:dyDescent="0.25">
      <c r="A40" s="465">
        <v>30</v>
      </c>
      <c r="B40" s="466" t="str">
        <f>inf!B31</f>
        <v>فايز عطا احمد ابو شكر</v>
      </c>
      <c r="C40" s="1189">
        <f>inf!C31</f>
        <v>905175568</v>
      </c>
      <c r="D40" s="1190"/>
      <c r="E40" s="880" t="str">
        <f>IF(dwam1!C40&gt;0,"x","غ")</f>
        <v>x</v>
      </c>
      <c r="F40" s="880" t="str">
        <f>IF(dwam1!E40&gt;0,"x","غ")</f>
        <v>x</v>
      </c>
      <c r="G40" s="880" t="str">
        <f>IF(dwam1!G40&gt;0,"x","غ")</f>
        <v>x</v>
      </c>
      <c r="H40" s="880" t="str">
        <f>IF(dwam1!I40&gt;0,"x","غ")</f>
        <v>x</v>
      </c>
      <c r="I40" s="880" t="str">
        <f>IF(dwam1!K40&gt;0,"x","غ")</f>
        <v>x</v>
      </c>
      <c r="J40" s="880" t="str">
        <f>IF(dwam1!M40&gt;0,"x","غ")</f>
        <v>x</v>
      </c>
      <c r="K40" s="880" t="str">
        <f>IF(dwam1!O40&gt;0,"x","غ")</f>
        <v>x</v>
      </c>
      <c r="L40" s="880" t="str">
        <f>IF(dwam1!Q40&gt;0,"x","غ")</f>
        <v>x</v>
      </c>
      <c r="M40" s="880" t="str">
        <f>IF(dwam1!S40&gt;0,"x","غ")</f>
        <v>x</v>
      </c>
      <c r="N40" s="880" t="str">
        <f>IF(dwam1!U40&gt;0,"x","غ")</f>
        <v>x</v>
      </c>
      <c r="O40" s="880" t="str">
        <f>IF(dwam1!W40&gt;0,"x","غ")</f>
        <v>x</v>
      </c>
      <c r="P40" s="880" t="str">
        <f>IF(dwam1!Y40&gt;0,"x","غ")</f>
        <v>x</v>
      </c>
      <c r="Q40" s="880" t="str">
        <f>IF(dwam1!AA40&gt;0,"x","غ")</f>
        <v>x</v>
      </c>
      <c r="R40" s="880" t="str">
        <f>IF(dwam1!AC40&gt;0,"x","غ")</f>
        <v>x</v>
      </c>
      <c r="S40" s="880" t="str">
        <f>IF(dwam1!AE40&gt;0,"x","غ")</f>
        <v>x</v>
      </c>
      <c r="T40" s="880" t="str">
        <f>IF(dwam1!AG40&gt;0,"x","غ")</f>
        <v>x</v>
      </c>
      <c r="U40" s="881"/>
      <c r="V40" s="881"/>
      <c r="W40" s="881"/>
      <c r="X40" s="881"/>
      <c r="Y40" s="881"/>
      <c r="Z40" s="881"/>
      <c r="AA40" s="881"/>
      <c r="AB40" s="881"/>
      <c r="AC40" s="881"/>
      <c r="AD40" s="880">
        <f t="shared" si="10"/>
        <v>16</v>
      </c>
      <c r="AE40" s="725" t="str">
        <f>Menu!$C$4</f>
        <v>الخليل</v>
      </c>
      <c r="AF40" s="460">
        <f t="shared" si="3"/>
        <v>45085</v>
      </c>
      <c r="AG40" s="461">
        <f t="shared" si="4"/>
        <v>45095</v>
      </c>
      <c r="AH40" s="461" t="str">
        <f t="shared" si="5"/>
        <v xml:space="preserve">   </v>
      </c>
      <c r="AI40" s="461" t="str">
        <f t="shared" si="6"/>
        <v xml:space="preserve">   </v>
      </c>
      <c r="AJ40" s="461">
        <f t="shared" si="7"/>
        <v>45103</v>
      </c>
      <c r="AK40" s="462">
        <f t="shared" si="0"/>
        <v>45103</v>
      </c>
      <c r="AL40" s="462">
        <f t="shared" si="9"/>
        <v>45095</v>
      </c>
      <c r="AM40" s="462">
        <f t="shared" si="8"/>
        <v>45085</v>
      </c>
      <c r="AN40" s="463">
        <f>AD40*Menu!$C$13</f>
        <v>112</v>
      </c>
    </row>
    <row r="41" spans="1:40" s="507" customFormat="1" ht="45" customHeight="1" x14ac:dyDescent="0.2">
      <c r="B41" s="507" t="s">
        <v>160</v>
      </c>
      <c r="C41" s="508" t="s">
        <v>160</v>
      </c>
      <c r="H41" s="1193" t="s">
        <v>630</v>
      </c>
      <c r="I41" s="1193"/>
      <c r="J41" s="1193"/>
      <c r="L41" s="1215"/>
      <c r="M41" s="1215"/>
      <c r="N41" s="1215"/>
      <c r="O41" s="1193"/>
      <c r="P41" s="1193"/>
      <c r="Q41" s="1193"/>
      <c r="R41" s="1193"/>
      <c r="S41" s="1193"/>
      <c r="T41" s="1193"/>
      <c r="V41" s="1215"/>
      <c r="W41" s="1215"/>
      <c r="X41" s="1215"/>
      <c r="AA41" s="1205" t="s">
        <v>687</v>
      </c>
      <c r="AB41" s="1205"/>
      <c r="AC41" s="1205"/>
      <c r="AD41" s="651">
        <f>SUM(AD11:AD40)</f>
        <v>444</v>
      </c>
      <c r="AE41" s="650"/>
      <c r="AF41" s="511"/>
      <c r="AG41" s="511"/>
      <c r="AH41" s="511"/>
      <c r="AI41" s="511"/>
      <c r="AJ41" s="511"/>
      <c r="AK41" s="511"/>
      <c r="AL41" s="511"/>
      <c r="AM41" s="511"/>
      <c r="AN41" s="1201">
        <f>SUM(AN11:AN40)</f>
        <v>3003</v>
      </c>
    </row>
    <row r="42" spans="1:40" s="505" customFormat="1" ht="61.15" customHeight="1" x14ac:dyDescent="0.2">
      <c r="A42" s="1204" t="str">
        <f>"مصدق : اسم رئيس اللجنة"&amp;"  "&amp;Menu!C6</f>
        <v>مصدق : اسم رئيس اللجنة  سمية الشوابكة</v>
      </c>
      <c r="B42" s="1204"/>
      <c r="C42" s="1204"/>
      <c r="D42" s="507" t="s">
        <v>20</v>
      </c>
      <c r="E42" s="1217"/>
      <c r="F42" s="1217"/>
      <c r="G42" s="1204" t="s">
        <v>21</v>
      </c>
      <c r="H42" s="1204"/>
      <c r="I42" s="1204"/>
      <c r="J42" s="1204"/>
      <c r="L42" s="506"/>
      <c r="M42" s="506"/>
      <c r="N42" s="1203"/>
      <c r="O42" s="1203"/>
      <c r="P42" s="1203"/>
      <c r="Q42" s="1203"/>
      <c r="R42" s="1203"/>
      <c r="S42" s="1203"/>
      <c r="T42" s="1203"/>
      <c r="U42" s="1203"/>
      <c r="V42" s="1203"/>
      <c r="W42" s="1203"/>
      <c r="X42" s="1203"/>
      <c r="Y42" s="1203"/>
      <c r="Z42" s="1203"/>
      <c r="AA42" s="1203"/>
      <c r="AB42" s="1203"/>
      <c r="AC42" s="1203"/>
      <c r="AD42" s="1203"/>
      <c r="AE42" s="761"/>
      <c r="AF42" s="760"/>
      <c r="AG42" s="511"/>
      <c r="AH42" s="511"/>
      <c r="AI42" s="511"/>
      <c r="AJ42" s="511"/>
      <c r="AK42" s="511"/>
      <c r="AL42" s="511"/>
      <c r="AM42" s="511"/>
      <c r="AN42" s="1202"/>
    </row>
    <row r="43" spans="1:40" s="505" customFormat="1" ht="61.15" customHeight="1" x14ac:dyDescent="0.2">
      <c r="A43" s="1120" t="s">
        <v>23</v>
      </c>
      <c r="B43" s="1120"/>
      <c r="C43" s="1120"/>
      <c r="D43" s="1120"/>
      <c r="E43" s="1120"/>
      <c r="F43" s="1120"/>
      <c r="G43" s="1120"/>
      <c r="H43" s="1120"/>
      <c r="I43" s="1120"/>
      <c r="J43" s="1120" t="s">
        <v>22</v>
      </c>
      <c r="K43" s="1120"/>
      <c r="L43" s="508"/>
      <c r="M43" s="1211"/>
      <c r="N43" s="1211"/>
      <c r="O43" s="515"/>
      <c r="P43" s="515"/>
      <c r="V43" s="1208"/>
      <c r="W43" s="1208"/>
      <c r="X43" s="1208"/>
      <c r="AC43" s="507"/>
      <c r="AD43" s="1216">
        <f>Menu!F10</f>
        <v>45103</v>
      </c>
      <c r="AE43" s="1216"/>
      <c r="AF43" s="511"/>
      <c r="AG43" s="511"/>
      <c r="AH43" s="511"/>
      <c r="AI43" s="511"/>
      <c r="AJ43" s="511"/>
      <c r="AK43" s="511"/>
      <c r="AL43" s="511"/>
      <c r="AM43" s="511"/>
      <c r="AN43" s="507"/>
    </row>
    <row r="44" spans="1:40" s="505" customFormat="1" ht="28.9" customHeight="1" x14ac:dyDescent="0.2">
      <c r="A44" s="507"/>
      <c r="B44" s="1212" t="s">
        <v>24</v>
      </c>
      <c r="C44" s="1212"/>
      <c r="D44" s="1212"/>
      <c r="E44" s="1212"/>
      <c r="F44" s="1212"/>
      <c r="G44" s="508"/>
      <c r="H44" s="508"/>
      <c r="I44" s="507"/>
      <c r="J44" s="507"/>
      <c r="K44" s="507"/>
      <c r="L44" s="507"/>
      <c r="M44" s="512"/>
      <c r="N44" s="512"/>
      <c r="O44" s="512"/>
      <c r="P44" s="512"/>
      <c r="Q44" s="512"/>
      <c r="AF44" s="511"/>
      <c r="AG44" s="511"/>
      <c r="AH44" s="511"/>
      <c r="AI44" s="511"/>
      <c r="AJ44" s="511"/>
      <c r="AK44" s="511"/>
      <c r="AL44" s="511"/>
      <c r="AM44" s="511"/>
      <c r="AN44" s="507"/>
    </row>
    <row r="45" spans="1:40" s="12" customFormat="1" ht="51" customHeight="1" x14ac:dyDescent="0.2">
      <c r="A45" s="465">
        <v>31</v>
      </c>
      <c r="B45" s="468" t="str">
        <f>inf!B32</f>
        <v>فداء نبيل عيسى شاور</v>
      </c>
      <c r="C45" s="1189">
        <f>inf!C32</f>
        <v>946902947</v>
      </c>
      <c r="D45" s="1190"/>
      <c r="E45" s="880" t="str">
        <f>IF(dwam1!C45&gt;0,"x","غ")</f>
        <v>x</v>
      </c>
      <c r="F45" s="880" t="str">
        <f>IF(dwam1!E45&gt;0,"x","غ")</f>
        <v>x</v>
      </c>
      <c r="G45" s="880" t="str">
        <f>IF(dwam1!G45&gt;0,"x","غ")</f>
        <v>x</v>
      </c>
      <c r="H45" s="880" t="str">
        <f>IF(dwam1!I45&gt;0,"x","غ")</f>
        <v>x</v>
      </c>
      <c r="I45" s="880" t="str">
        <f>IF(dwam1!K45&gt;0,"x","غ")</f>
        <v>x</v>
      </c>
      <c r="J45" s="880" t="str">
        <f>IF(dwam1!M45&gt;0,"x","غ")</f>
        <v>x</v>
      </c>
      <c r="K45" s="880" t="str">
        <f>IF(dwam1!O45&gt;0,"x","غ")</f>
        <v>x</v>
      </c>
      <c r="L45" s="880" t="str">
        <f>IF(dwam1!Q45&gt;0,"x","غ")</f>
        <v>x</v>
      </c>
      <c r="M45" s="880" t="str">
        <f>IF(dwam1!S45&gt;0,"x","غ")</f>
        <v>x</v>
      </c>
      <c r="N45" s="880" t="str">
        <f>IF(dwam1!U45&gt;0,"x","غ")</f>
        <v>x</v>
      </c>
      <c r="O45" s="880" t="str">
        <f>IF(dwam1!W45&gt;0,"x","غ")</f>
        <v>x</v>
      </c>
      <c r="P45" s="880" t="str">
        <f>IF(dwam1!Y45&gt;0,"x","غ")</f>
        <v>x</v>
      </c>
      <c r="Q45" s="880" t="str">
        <f>IF(dwam1!AA45&gt;0,"x","غ")</f>
        <v>x</v>
      </c>
      <c r="R45" s="880" t="str">
        <f>IF(dwam1!AC45&gt;0,"x","غ")</f>
        <v>غ</v>
      </c>
      <c r="S45" s="880" t="str">
        <f>IF(dwam1!AE45&gt;0,"x","غ")</f>
        <v>غ</v>
      </c>
      <c r="T45" s="880" t="str">
        <f>IF(dwam1!AG45&gt;0,"x","غ")</f>
        <v>غ</v>
      </c>
      <c r="U45" s="880"/>
      <c r="V45" s="880"/>
      <c r="W45" s="880"/>
      <c r="X45" s="880"/>
      <c r="Y45" s="880"/>
      <c r="Z45" s="880"/>
      <c r="AA45" s="880"/>
      <c r="AB45" s="880"/>
      <c r="AC45" s="880"/>
      <c r="AD45" s="880">
        <f>IF(OR(E45="x",E45="X",E45="غ"),(COUNTIF(E45:X45,"x"))," ")</f>
        <v>13</v>
      </c>
      <c r="AE45" s="473" t="str">
        <f>Menu!$C$4</f>
        <v>الخليل</v>
      </c>
      <c r="AF45" s="460">
        <f>IF(E45="x",$E$10,IF(F45="x",$F$10,IF(G45="x",$G$10,IF(H45="x",$H$10,IF(I45="x",$I$10,IF(J45="x",$J$10,IF(K45="x",$K$10,IF(L45="x",$L$10,AG45))))))))</f>
        <v>45085</v>
      </c>
      <c r="AG45" s="461">
        <f>IF(M45="x",$M$10,IF(N45="x",$N$10,IF(O45="x",$O$10,IF(P45="x",$P$10,IF(Q45="x",$Q$10,IF(R45="x",$R$10,IF(S45="x",$S$10,IF(T45="x",$T$10,AH45))))))))</f>
        <v>45095</v>
      </c>
      <c r="AH45" s="461" t="str">
        <f>IF(U45="x",$U$10,IF(V45="x",$V$10,IF(W45="x",$W$10,IF(X45="x",$X$10,IF(Y45="x",$Y$10,IF(Z45="x",$Z$10,IF(AA45="x",$AA$10,IF(AB45="x",$AB$10,AI45))))))))</f>
        <v xml:space="preserve">   </v>
      </c>
      <c r="AI45" s="461" t="str">
        <f>IF(AC45="x",$AC$10,"   ")</f>
        <v xml:space="preserve">   </v>
      </c>
      <c r="AJ45" s="461">
        <f>IF(AC45="x",$AC$10,IF(AB45="x",$AB$10,IF(AA45="x",$AA$10,IF(Z45="x",$Z$10,IF(Y45="x",$Y$10,IF(X45="x",$X$10,IF(W45="x",$W$10,IF(V45="x",$V$10,AK45))))))))</f>
        <v>45099</v>
      </c>
      <c r="AK45" s="462">
        <f t="shared" ref="AK45:AK74" si="11">IF(U45="x",$U$10,IF(T45="x",$T$10,IF(S45="x",$S$10,IF(R45="x",$R$10,IF(Q45="x",$Q$10,IF(P45="x",$P$10,IF(O45="x",$O$10,IF(N45="x",$N$10,AL45))))))))</f>
        <v>45099</v>
      </c>
      <c r="AL45" s="462">
        <f t="shared" ref="AL45:AL74" si="12">IF(M45="x",$M$10,IF(L45="x",$L$10,IF(K45="x",$K$10,IF(J45="x",$J$10,IF(I45="x",$I$10,IF(H45="x",$H$10,IF(G45="x",$G$10,IF(F45="x",$F$10,AM45))))))))</f>
        <v>45095</v>
      </c>
      <c r="AM45" s="462">
        <f t="shared" si="8"/>
        <v>45085</v>
      </c>
      <c r="AN45" s="464">
        <f>AD45*Menu!$C$13</f>
        <v>91</v>
      </c>
    </row>
    <row r="46" spans="1:40" s="12" customFormat="1" ht="51" customHeight="1" x14ac:dyDescent="0.2">
      <c r="A46" s="465">
        <v>32</v>
      </c>
      <c r="B46" s="468" t="str">
        <f>inf!B33</f>
        <v>لؤي محمد حسن شلالفة</v>
      </c>
      <c r="C46" s="1189">
        <f>inf!C33</f>
        <v>920318011</v>
      </c>
      <c r="D46" s="1190"/>
      <c r="E46" s="880" t="str">
        <f>IF(dwam1!C46&gt;0,"x","غ")</f>
        <v>x</v>
      </c>
      <c r="F46" s="880" t="str">
        <f>IF(dwam1!E46&gt;0,"x","غ")</f>
        <v>x</v>
      </c>
      <c r="G46" s="880" t="str">
        <f>IF(dwam1!G46&gt;0,"x","غ")</f>
        <v>x</v>
      </c>
      <c r="H46" s="880" t="str">
        <f>IF(dwam1!I46&gt;0,"x","غ")</f>
        <v>x</v>
      </c>
      <c r="I46" s="880" t="str">
        <f>IF(dwam1!K46&gt;0,"x","غ")</f>
        <v>x</v>
      </c>
      <c r="J46" s="880" t="str">
        <f>IF(dwam1!M46&gt;0,"x","غ")</f>
        <v>x</v>
      </c>
      <c r="K46" s="880" t="str">
        <f>IF(dwam1!O46&gt;0,"x","غ")</f>
        <v>x</v>
      </c>
      <c r="L46" s="880" t="str">
        <f>IF(dwam1!Q46&gt;0,"x","غ")</f>
        <v>x</v>
      </c>
      <c r="M46" s="880" t="str">
        <f>IF(dwam1!S46&gt;0,"x","غ")</f>
        <v>x</v>
      </c>
      <c r="N46" s="880" t="str">
        <f>IF(dwam1!U46&gt;0,"x","غ")</f>
        <v>غ</v>
      </c>
      <c r="O46" s="880" t="str">
        <f>IF(dwam1!W46&gt;0,"x","غ")</f>
        <v>غ</v>
      </c>
      <c r="P46" s="880" t="str">
        <f>IF(dwam1!Y46&gt;0,"x","غ")</f>
        <v>غ</v>
      </c>
      <c r="Q46" s="880" t="str">
        <f>IF(dwam1!AA46&gt;0,"x","غ")</f>
        <v>غ</v>
      </c>
      <c r="R46" s="880" t="str">
        <f>IF(dwam1!AC46&gt;0,"x","غ")</f>
        <v>غ</v>
      </c>
      <c r="S46" s="880" t="str">
        <f>IF(dwam1!AE46&gt;0,"x","غ")</f>
        <v>غ</v>
      </c>
      <c r="T46" s="880" t="str">
        <f>IF(dwam1!AG46&gt;0,"x","غ")</f>
        <v>غ</v>
      </c>
      <c r="U46" s="880"/>
      <c r="V46" s="880"/>
      <c r="W46" s="880"/>
      <c r="X46" s="880"/>
      <c r="Y46" s="880"/>
      <c r="Z46" s="880"/>
      <c r="AA46" s="880"/>
      <c r="AB46" s="880"/>
      <c r="AC46" s="880"/>
      <c r="AD46" s="880">
        <f t="shared" ref="AD46:AD61" si="13">IF(OR(E46="x",E46="X",E46="غ"),(COUNTIF(E46:X46,"x"))," ")</f>
        <v>9</v>
      </c>
      <c r="AE46" s="473" t="str">
        <f>Menu!$C$4</f>
        <v>الخليل</v>
      </c>
      <c r="AF46" s="460">
        <f t="shared" ref="AF46:AF74" si="14">IF(E46="x",$E$10,IF(F46="x",$F$10,IF(G46="x",$G$10,IF(H46="x",$H$10,IF(I46="x",$I$10,IF(J46="x",$J$10,IF(K46="x",$K$10,IF(L46="x",$L$10,AG46))))))))</f>
        <v>45085</v>
      </c>
      <c r="AG46" s="461">
        <f t="shared" ref="AG46:AG74" si="15">IF(M46="x",$M$10,IF(N46="x",$N$10,IF(O46="x",$O$10,IF(P46="x",$P$10,IF(Q46="x",$Q$10,IF(R46="x",$R$10,IF(S46="x",$S$10,IF(T46="x",$T$10,AH46))))))))</f>
        <v>45095</v>
      </c>
      <c r="AH46" s="461" t="str">
        <f t="shared" ref="AH46:AH74" si="16">IF(U46="x",$U$10,IF(V46="x",$V$10,IF(W46="x",$W$10,IF(X46="x",$X$10,IF(Y46="x",$Y$10,IF(Z46="x",$Z$10,IF(AA46="x",$AA$10,IF(AB46="x",$AB$10,AI46))))))))</f>
        <v xml:space="preserve">   </v>
      </c>
      <c r="AI46" s="461" t="str">
        <f t="shared" ref="AI46:AI74" si="17">IF(AC46="x",$AC$10,"   ")</f>
        <v xml:space="preserve">   </v>
      </c>
      <c r="AJ46" s="461">
        <f t="shared" ref="AJ46:AJ74" si="18">IF(AC46="x",$AC$10,IF(AB46="x",$AB$10,IF(AA46="x",$AA$10,IF(Z46="x",$Z$10,IF(Y46="x",$Y$10,IF(X46="x",$X$10,IF(W46="x",$W$10,IF(V46="x",$V$10,AK46))))))))</f>
        <v>45095</v>
      </c>
      <c r="AK46" s="462">
        <f t="shared" si="11"/>
        <v>45095</v>
      </c>
      <c r="AL46" s="462">
        <f t="shared" si="12"/>
        <v>45095</v>
      </c>
      <c r="AM46" s="462">
        <f t="shared" si="8"/>
        <v>45085</v>
      </c>
      <c r="AN46" s="464">
        <f>AD46*Menu!$C$13</f>
        <v>63</v>
      </c>
    </row>
    <row r="47" spans="1:40" s="12" customFormat="1" ht="51" customHeight="1" x14ac:dyDescent="0.2">
      <c r="A47" s="465">
        <v>33</v>
      </c>
      <c r="B47" s="468" t="str">
        <f>inf!B34</f>
        <v>ليلى حسني عمر العيسه</v>
      </c>
      <c r="C47" s="1189">
        <f>inf!C34</f>
        <v>906344544</v>
      </c>
      <c r="D47" s="1190"/>
      <c r="E47" s="880" t="str">
        <f>IF(dwam1!C47&gt;0,"x","غ")</f>
        <v>x</v>
      </c>
      <c r="F47" s="880" t="str">
        <f>IF(dwam1!E47&gt;0,"x","غ")</f>
        <v>x</v>
      </c>
      <c r="G47" s="880" t="str">
        <f>IF(dwam1!G47&gt;0,"x","غ")</f>
        <v>x</v>
      </c>
      <c r="H47" s="880" t="str">
        <f>IF(dwam1!I47&gt;0,"x","غ")</f>
        <v>x</v>
      </c>
      <c r="I47" s="880" t="str">
        <f>IF(dwam1!K47&gt;0,"x","غ")</f>
        <v>x</v>
      </c>
      <c r="J47" s="880" t="str">
        <f>IF(dwam1!M47&gt;0,"x","غ")</f>
        <v>x</v>
      </c>
      <c r="K47" s="880" t="str">
        <f>IF(dwam1!O47&gt;0,"x","غ")</f>
        <v>غ</v>
      </c>
      <c r="L47" s="880" t="str">
        <f>IF(dwam1!Q47&gt;0,"x","غ")</f>
        <v>غ</v>
      </c>
      <c r="M47" s="880" t="str">
        <f>IF(dwam1!S47&gt;0,"x","غ")</f>
        <v>غ</v>
      </c>
      <c r="N47" s="880" t="str">
        <f>IF(dwam1!U47&gt;0,"x","غ")</f>
        <v>x</v>
      </c>
      <c r="O47" s="880" t="str">
        <f>IF(dwam1!W47&gt;0,"x","غ")</f>
        <v>x</v>
      </c>
      <c r="P47" s="880" t="str">
        <f>IF(dwam1!Y47&gt;0,"x","غ")</f>
        <v>x</v>
      </c>
      <c r="Q47" s="880" t="str">
        <f>IF(dwam1!AA47&gt;0,"x","غ")</f>
        <v>x</v>
      </c>
      <c r="R47" s="880" t="str">
        <f>IF(dwam1!AC47&gt;0,"x","غ")</f>
        <v>x</v>
      </c>
      <c r="S47" s="880" t="str">
        <f>IF(dwam1!AE47&gt;0,"x","غ")</f>
        <v>x</v>
      </c>
      <c r="T47" s="880" t="str">
        <f>IF(dwam1!AG47&gt;0,"x","غ")</f>
        <v>x</v>
      </c>
      <c r="U47" s="880"/>
      <c r="V47" s="880"/>
      <c r="W47" s="880"/>
      <c r="X47" s="880"/>
      <c r="Y47" s="880"/>
      <c r="Z47" s="880"/>
      <c r="AA47" s="880"/>
      <c r="AB47" s="880"/>
      <c r="AC47" s="880"/>
      <c r="AD47" s="880">
        <f t="shared" si="13"/>
        <v>13</v>
      </c>
      <c r="AE47" s="473" t="str">
        <f>Menu!$C$4</f>
        <v>الخليل</v>
      </c>
      <c r="AF47" s="460">
        <f t="shared" si="14"/>
        <v>45085</v>
      </c>
      <c r="AG47" s="461">
        <f t="shared" si="15"/>
        <v>45096</v>
      </c>
      <c r="AH47" s="461" t="str">
        <f t="shared" si="16"/>
        <v xml:space="preserve">   </v>
      </c>
      <c r="AI47" s="461" t="str">
        <f t="shared" si="17"/>
        <v xml:space="preserve">   </v>
      </c>
      <c r="AJ47" s="461">
        <f t="shared" si="18"/>
        <v>45103</v>
      </c>
      <c r="AK47" s="462">
        <f t="shared" si="11"/>
        <v>45103</v>
      </c>
      <c r="AL47" s="462">
        <f t="shared" si="12"/>
        <v>45091</v>
      </c>
      <c r="AM47" s="462">
        <f>IF(E47="x",$E$10,"    ")</f>
        <v>45085</v>
      </c>
      <c r="AN47" s="464">
        <f>AD47*Menu!$C$13</f>
        <v>91</v>
      </c>
    </row>
    <row r="48" spans="1:40" s="12" customFormat="1" ht="51" customHeight="1" x14ac:dyDescent="0.2">
      <c r="A48" s="465">
        <v>34</v>
      </c>
      <c r="B48" s="468" t="str">
        <f>inf!B35</f>
        <v>محمد ابراهيم عمران طرده</v>
      </c>
      <c r="C48" s="1189" t="str">
        <f>inf!C35</f>
        <v>907551899</v>
      </c>
      <c r="D48" s="1190"/>
      <c r="E48" s="880" t="str">
        <f>IF(dwam1!C48&gt;0,"x","غ")</f>
        <v>x</v>
      </c>
      <c r="F48" s="880" t="str">
        <f>IF(dwam1!E48&gt;0,"x","غ")</f>
        <v>x</v>
      </c>
      <c r="G48" s="880" t="str">
        <f>IF(dwam1!G48&gt;0,"x","غ")</f>
        <v>x</v>
      </c>
      <c r="H48" s="880" t="str">
        <f>IF(dwam1!I48&gt;0,"x","غ")</f>
        <v>x</v>
      </c>
      <c r="I48" s="880" t="str">
        <f>IF(dwam1!K48&gt;0,"x","غ")</f>
        <v>x</v>
      </c>
      <c r="J48" s="880" t="str">
        <f>IF(dwam1!M48&gt;0,"x","غ")</f>
        <v>x</v>
      </c>
      <c r="K48" s="880" t="str">
        <f>IF(dwam1!O48&gt;0,"x","غ")</f>
        <v>x</v>
      </c>
      <c r="L48" s="880" t="str">
        <f>IF(dwam1!Q48&gt;0,"x","غ")</f>
        <v>x</v>
      </c>
      <c r="M48" s="880" t="str">
        <f>IF(dwam1!S48&gt;0,"x","غ")</f>
        <v>غ</v>
      </c>
      <c r="N48" s="880" t="str">
        <f>IF(dwam1!U48&gt;0,"x","غ")</f>
        <v>غ</v>
      </c>
      <c r="O48" s="880" t="str">
        <f>IF(dwam1!W48&gt;0,"x","غ")</f>
        <v>غ</v>
      </c>
      <c r="P48" s="880" t="str">
        <f>IF(dwam1!Y48&gt;0,"x","غ")</f>
        <v>غ</v>
      </c>
      <c r="Q48" s="880" t="str">
        <f>IF(dwam1!AA48&gt;0,"x","غ")</f>
        <v>غ</v>
      </c>
      <c r="R48" s="880" t="str">
        <f>IF(dwam1!AC48&gt;0,"x","غ")</f>
        <v>غ</v>
      </c>
      <c r="S48" s="880" t="str">
        <f>IF(dwam1!AE48&gt;0,"x","غ")</f>
        <v>غ</v>
      </c>
      <c r="T48" s="880" t="str">
        <f>IF(dwam1!AG48&gt;0,"x","غ")</f>
        <v>غ</v>
      </c>
      <c r="U48" s="880"/>
      <c r="V48" s="880"/>
      <c r="W48" s="880"/>
      <c r="X48" s="880"/>
      <c r="Y48" s="880"/>
      <c r="Z48" s="880"/>
      <c r="AA48" s="880"/>
      <c r="AB48" s="880"/>
      <c r="AC48" s="880"/>
      <c r="AD48" s="880">
        <f t="shared" si="13"/>
        <v>8</v>
      </c>
      <c r="AE48" s="473" t="str">
        <f>Menu!$C$4</f>
        <v>الخليل</v>
      </c>
      <c r="AF48" s="460">
        <f t="shared" si="14"/>
        <v>45085</v>
      </c>
      <c r="AG48" s="461" t="str">
        <f t="shared" si="15"/>
        <v xml:space="preserve">   </v>
      </c>
      <c r="AH48" s="461" t="str">
        <f t="shared" si="16"/>
        <v xml:space="preserve">   </v>
      </c>
      <c r="AI48" s="461" t="str">
        <f t="shared" si="17"/>
        <v xml:space="preserve">   </v>
      </c>
      <c r="AJ48" s="461">
        <f t="shared" si="18"/>
        <v>45094</v>
      </c>
      <c r="AK48" s="462">
        <f t="shared" si="11"/>
        <v>45094</v>
      </c>
      <c r="AL48" s="462">
        <f t="shared" si="12"/>
        <v>45094</v>
      </c>
      <c r="AM48" s="462">
        <f>IF(E48="x",$E$10,"    ")</f>
        <v>45085</v>
      </c>
      <c r="AN48" s="464">
        <f>AD48*Menu!$C$13</f>
        <v>56</v>
      </c>
    </row>
    <row r="49" spans="1:40" s="12" customFormat="1" ht="51" customHeight="1" x14ac:dyDescent="0.2">
      <c r="A49" s="465">
        <v>35</v>
      </c>
      <c r="B49" s="468" t="str">
        <f>inf!B36</f>
        <v>محمد خليل عوض عوض</v>
      </c>
      <c r="C49" s="1189" t="str">
        <f>inf!C36</f>
        <v>949121677</v>
      </c>
      <c r="D49" s="1190"/>
      <c r="E49" s="880" t="str">
        <f>IF(dwam1!C49&gt;0,"x","غ")</f>
        <v>x</v>
      </c>
      <c r="F49" s="880" t="str">
        <f>IF(dwam1!E49&gt;0,"x","غ")</f>
        <v>x</v>
      </c>
      <c r="G49" s="880" t="str">
        <f>IF(dwam1!G49&gt;0,"x","غ")</f>
        <v>x</v>
      </c>
      <c r="H49" s="880" t="str">
        <f>IF(dwam1!I49&gt;0,"x","غ")</f>
        <v>x</v>
      </c>
      <c r="I49" s="880" t="str">
        <f>IF(dwam1!K49&gt;0,"x","غ")</f>
        <v>x</v>
      </c>
      <c r="J49" s="880" t="str">
        <f>IF(dwam1!M49&gt;0,"x","غ")</f>
        <v>x</v>
      </c>
      <c r="K49" s="880" t="str">
        <f>IF(dwam1!O49&gt;0,"x","غ")</f>
        <v>x</v>
      </c>
      <c r="L49" s="880" t="str">
        <f>IF(dwam1!Q49&gt;0,"x","غ")</f>
        <v>x</v>
      </c>
      <c r="M49" s="880" t="str">
        <f>IF(dwam1!S49&gt;0,"x","غ")</f>
        <v>x</v>
      </c>
      <c r="N49" s="880" t="str">
        <f>IF(dwam1!U49&gt;0,"x","غ")</f>
        <v>x</v>
      </c>
      <c r="O49" s="880" t="str">
        <f>IF(dwam1!W49&gt;0,"x","غ")</f>
        <v>x</v>
      </c>
      <c r="P49" s="880" t="str">
        <f>IF(dwam1!Y49&gt;0,"x","غ")</f>
        <v>x</v>
      </c>
      <c r="Q49" s="880" t="str">
        <f>IF(dwam1!AA49&gt;0,"x","غ")</f>
        <v>x</v>
      </c>
      <c r="R49" s="880" t="str">
        <f>IF(dwam1!AC49&gt;0,"x","غ")</f>
        <v>x</v>
      </c>
      <c r="S49" s="880" t="str">
        <f>IF(dwam1!AE49&gt;0,"x","غ")</f>
        <v>x</v>
      </c>
      <c r="T49" s="880" t="str">
        <f>IF(dwam1!AG49&gt;0,"x","غ")</f>
        <v>x</v>
      </c>
      <c r="U49" s="880"/>
      <c r="V49" s="880"/>
      <c r="W49" s="880"/>
      <c r="X49" s="880"/>
      <c r="Y49" s="880"/>
      <c r="Z49" s="880"/>
      <c r="AA49" s="880"/>
      <c r="AB49" s="880"/>
      <c r="AC49" s="880"/>
      <c r="AD49" s="880">
        <f t="shared" si="13"/>
        <v>16</v>
      </c>
      <c r="AE49" s="473" t="str">
        <f>Menu!$C$4</f>
        <v>الخليل</v>
      </c>
      <c r="AF49" s="460">
        <f t="shared" si="14"/>
        <v>45085</v>
      </c>
      <c r="AG49" s="461">
        <f t="shared" si="15"/>
        <v>45095</v>
      </c>
      <c r="AH49" s="461" t="str">
        <f t="shared" si="16"/>
        <v xml:space="preserve">   </v>
      </c>
      <c r="AI49" s="461" t="str">
        <f t="shared" si="17"/>
        <v xml:space="preserve">   </v>
      </c>
      <c r="AJ49" s="461">
        <f t="shared" si="18"/>
        <v>45103</v>
      </c>
      <c r="AK49" s="462">
        <f t="shared" si="11"/>
        <v>45103</v>
      </c>
      <c r="AL49" s="462">
        <f t="shared" si="12"/>
        <v>45095</v>
      </c>
      <c r="AM49" s="462">
        <f>IF(E49="x",$E$10,"    ")</f>
        <v>45085</v>
      </c>
      <c r="AN49" s="464">
        <f>AD49*Menu!$C$13</f>
        <v>112</v>
      </c>
    </row>
    <row r="50" spans="1:40" s="12" customFormat="1" ht="51" customHeight="1" x14ac:dyDescent="0.2">
      <c r="A50" s="465">
        <v>36</v>
      </c>
      <c r="B50" s="468" t="str">
        <f>inf!B37</f>
        <v>محمد صالح عبد القادر النجار</v>
      </c>
      <c r="C50" s="1189">
        <f>inf!C37</f>
        <v>981946809</v>
      </c>
      <c r="D50" s="1190"/>
      <c r="E50" s="880" t="str">
        <f>IF(dwam1!C50&gt;0,"x","غ")</f>
        <v>x</v>
      </c>
      <c r="F50" s="880" t="str">
        <f>IF(dwam1!E50&gt;0,"x","غ")</f>
        <v>x</v>
      </c>
      <c r="G50" s="880" t="str">
        <f>IF(dwam1!G50&gt;0,"x","غ")</f>
        <v>x</v>
      </c>
      <c r="H50" s="880" t="str">
        <f>IF(dwam1!I50&gt;0,"x","غ")</f>
        <v>x</v>
      </c>
      <c r="I50" s="880" t="str">
        <f>IF(dwam1!K50&gt;0,"x","غ")</f>
        <v>x</v>
      </c>
      <c r="J50" s="880" t="str">
        <f>IF(dwam1!M50&gt;0,"x","غ")</f>
        <v>x</v>
      </c>
      <c r="K50" s="880" t="str">
        <f>IF(dwam1!O50&gt;0,"x","غ")</f>
        <v>x</v>
      </c>
      <c r="L50" s="880" t="str">
        <f>IF(dwam1!Q50&gt;0,"x","غ")</f>
        <v>x</v>
      </c>
      <c r="M50" s="880" t="str">
        <f>IF(dwam1!S50&gt;0,"x","غ")</f>
        <v>x</v>
      </c>
      <c r="N50" s="880" t="str">
        <f>IF(dwam1!U50&gt;0,"x","غ")</f>
        <v>x</v>
      </c>
      <c r="O50" s="880" t="str">
        <f>IF(dwam1!W50&gt;0,"x","غ")</f>
        <v>x</v>
      </c>
      <c r="P50" s="880" t="str">
        <f>IF(dwam1!Y50&gt;0,"x","غ")</f>
        <v>x</v>
      </c>
      <c r="Q50" s="880" t="str">
        <f>IF(dwam1!AA50&gt;0,"x","غ")</f>
        <v>x</v>
      </c>
      <c r="R50" s="880" t="str">
        <f>IF(dwam1!AC50&gt;0,"x","غ")</f>
        <v>x</v>
      </c>
      <c r="S50" s="880" t="str">
        <f>IF(dwam1!AE50&gt;0,"x","غ")</f>
        <v>x</v>
      </c>
      <c r="T50" s="880" t="str">
        <f>IF(dwam1!AG50&gt;0,"x","غ")</f>
        <v>x</v>
      </c>
      <c r="U50" s="880"/>
      <c r="V50" s="880"/>
      <c r="W50" s="880"/>
      <c r="X50" s="880"/>
      <c r="Y50" s="880"/>
      <c r="Z50" s="880"/>
      <c r="AA50" s="880"/>
      <c r="AB50" s="880"/>
      <c r="AC50" s="880"/>
      <c r="AD50" s="880">
        <f t="shared" si="13"/>
        <v>16</v>
      </c>
      <c r="AE50" s="473" t="str">
        <f>Menu!$C$4</f>
        <v>الخليل</v>
      </c>
      <c r="AF50" s="460">
        <f t="shared" si="14"/>
        <v>45085</v>
      </c>
      <c r="AG50" s="461">
        <f t="shared" si="15"/>
        <v>45095</v>
      </c>
      <c r="AH50" s="461" t="str">
        <f t="shared" si="16"/>
        <v xml:space="preserve">   </v>
      </c>
      <c r="AI50" s="461" t="str">
        <f t="shared" si="17"/>
        <v xml:space="preserve">   </v>
      </c>
      <c r="AJ50" s="461">
        <f t="shared" si="18"/>
        <v>45103</v>
      </c>
      <c r="AK50" s="462">
        <f t="shared" si="11"/>
        <v>45103</v>
      </c>
      <c r="AL50" s="462">
        <f t="shared" si="12"/>
        <v>45095</v>
      </c>
      <c r="AM50" s="462">
        <f t="shared" ref="AM50:AM74" si="19">IF(E50="x",$E$10,"    ")</f>
        <v>45085</v>
      </c>
      <c r="AN50" s="464">
        <f>AD50*Menu!$C$13</f>
        <v>112</v>
      </c>
    </row>
    <row r="51" spans="1:40" s="12" customFormat="1" ht="51" customHeight="1" thickBot="1" x14ac:dyDescent="0.25">
      <c r="A51" s="465">
        <v>37</v>
      </c>
      <c r="B51" s="468" t="str">
        <f>inf!B38</f>
        <v>مديحه عاصم كامل "جلال التميمي"</v>
      </c>
      <c r="C51" s="1189">
        <f>inf!C38</f>
        <v>859846206</v>
      </c>
      <c r="D51" s="1190"/>
      <c r="E51" s="880" t="str">
        <f>IF(dwam1!C51&gt;0,"x","غ")</f>
        <v>x</v>
      </c>
      <c r="F51" s="880" t="str">
        <f>IF(dwam1!E51&gt;0,"x","غ")</f>
        <v>x</v>
      </c>
      <c r="G51" s="880" t="str">
        <f>IF(dwam1!G51&gt;0,"x","غ")</f>
        <v>x</v>
      </c>
      <c r="H51" s="880" t="str">
        <f>IF(dwam1!I51&gt;0,"x","غ")</f>
        <v>x</v>
      </c>
      <c r="I51" s="880" t="str">
        <f>IF(dwam1!K51&gt;0,"x","غ")</f>
        <v>x</v>
      </c>
      <c r="J51" s="880" t="str">
        <f>IF(dwam1!M51&gt;0,"x","غ")</f>
        <v>x</v>
      </c>
      <c r="K51" s="880" t="str">
        <f>IF(dwam1!O51&gt;0,"x","غ")</f>
        <v>x</v>
      </c>
      <c r="L51" s="880" t="str">
        <f>IF(dwam1!Q51&gt;0,"x","غ")</f>
        <v>x</v>
      </c>
      <c r="M51" s="880" t="str">
        <f>IF(dwam1!S51&gt;0,"x","غ")</f>
        <v>x</v>
      </c>
      <c r="N51" s="880" t="str">
        <f>IF(dwam1!U51&gt;0,"x","غ")</f>
        <v>x</v>
      </c>
      <c r="O51" s="880" t="str">
        <f>IF(dwam1!W51&gt;0,"x","غ")</f>
        <v>x</v>
      </c>
      <c r="P51" s="880" t="str">
        <f>IF(dwam1!Y51&gt;0,"x","غ")</f>
        <v>x</v>
      </c>
      <c r="Q51" s="880" t="str">
        <f>IF(dwam1!AA51&gt;0,"x","غ")</f>
        <v>x</v>
      </c>
      <c r="R51" s="880" t="str">
        <f>IF(dwam1!AC51&gt;0,"x","غ")</f>
        <v>x</v>
      </c>
      <c r="S51" s="880" t="str">
        <f>IF(dwam1!AE51&gt;0,"x","غ")</f>
        <v>x</v>
      </c>
      <c r="T51" s="880" t="str">
        <f>IF(dwam1!AG51&gt;0,"x","غ")</f>
        <v>x</v>
      </c>
      <c r="U51" s="880"/>
      <c r="V51" s="880"/>
      <c r="W51" s="880"/>
      <c r="X51" s="880"/>
      <c r="Y51" s="880"/>
      <c r="Z51" s="882"/>
      <c r="AA51" s="882"/>
      <c r="AB51" s="882"/>
      <c r="AC51" s="882"/>
      <c r="AD51" s="880">
        <f t="shared" si="13"/>
        <v>16</v>
      </c>
      <c r="AE51" s="473" t="str">
        <f>Menu!$C$4</f>
        <v>الخليل</v>
      </c>
      <c r="AF51" s="460">
        <f t="shared" si="14"/>
        <v>45085</v>
      </c>
      <c r="AG51" s="461">
        <f t="shared" si="15"/>
        <v>45095</v>
      </c>
      <c r="AH51" s="461" t="str">
        <f t="shared" si="16"/>
        <v xml:space="preserve">   </v>
      </c>
      <c r="AI51" s="461" t="str">
        <f t="shared" si="17"/>
        <v xml:space="preserve">   </v>
      </c>
      <c r="AJ51" s="461">
        <f t="shared" si="18"/>
        <v>45103</v>
      </c>
      <c r="AK51" s="462">
        <f t="shared" si="11"/>
        <v>45103</v>
      </c>
      <c r="AL51" s="462">
        <f t="shared" si="12"/>
        <v>45095</v>
      </c>
      <c r="AM51" s="462">
        <f t="shared" si="19"/>
        <v>45085</v>
      </c>
      <c r="AN51" s="464">
        <f>AD51*Menu!$C$13</f>
        <v>112</v>
      </c>
    </row>
    <row r="52" spans="1:40" s="12" customFormat="1" ht="51" customHeight="1" thickTop="1" x14ac:dyDescent="0.2">
      <c r="A52" s="465">
        <v>38</v>
      </c>
      <c r="B52" s="468" t="str">
        <f>inf!B39</f>
        <v>مروان علي ابراهيم الرزيقات</v>
      </c>
      <c r="C52" s="1189" t="str">
        <f>inf!C39</f>
        <v>851847616</v>
      </c>
      <c r="D52" s="1190"/>
      <c r="E52" s="880" t="str">
        <f>IF(dwam1!C52&gt;0,"x","غ")</f>
        <v>x</v>
      </c>
      <c r="F52" s="880" t="str">
        <f>IF(dwam1!E52&gt;0,"x","غ")</f>
        <v>x</v>
      </c>
      <c r="G52" s="880" t="str">
        <f>IF(dwam1!G52&gt;0,"x","غ")</f>
        <v>x</v>
      </c>
      <c r="H52" s="880" t="str">
        <f>IF(dwam1!I52&gt;0,"x","غ")</f>
        <v>x</v>
      </c>
      <c r="I52" s="880" t="str">
        <f>IF(dwam1!K52&gt;0,"x","غ")</f>
        <v>x</v>
      </c>
      <c r="J52" s="880" t="str">
        <f>IF(dwam1!M52&gt;0,"x","غ")</f>
        <v>x</v>
      </c>
      <c r="K52" s="880" t="str">
        <f>IF(dwam1!O52&gt;0,"x","غ")</f>
        <v>x</v>
      </c>
      <c r="L52" s="880" t="str">
        <f>IF(dwam1!Q52&gt;0,"x","غ")</f>
        <v>x</v>
      </c>
      <c r="M52" s="880" t="str">
        <f>IF(dwam1!S52&gt;0,"x","غ")</f>
        <v>غ</v>
      </c>
      <c r="N52" s="880" t="str">
        <f>IF(dwam1!U52&gt;0,"x","غ")</f>
        <v>غ</v>
      </c>
      <c r="O52" s="880" t="str">
        <f>IF(dwam1!W52&gt;0,"x","غ")</f>
        <v>غ</v>
      </c>
      <c r="P52" s="880" t="str">
        <f>IF(dwam1!Y52&gt;0,"x","غ")</f>
        <v>غ</v>
      </c>
      <c r="Q52" s="880" t="str">
        <f>IF(dwam1!AA52&gt;0,"x","غ")</f>
        <v>غ</v>
      </c>
      <c r="R52" s="880" t="str">
        <f>IF(dwam1!AC52&gt;0,"x","غ")</f>
        <v>غ</v>
      </c>
      <c r="S52" s="880" t="str">
        <f>IF(dwam1!AE52&gt;0,"x","غ")</f>
        <v>غ</v>
      </c>
      <c r="T52" s="880" t="str">
        <f>IF(dwam1!AG52&gt;0,"x","غ")</f>
        <v>غ</v>
      </c>
      <c r="U52" s="880"/>
      <c r="V52" s="880"/>
      <c r="W52" s="880"/>
      <c r="X52" s="880"/>
      <c r="Y52" s="880"/>
      <c r="Z52" s="883"/>
      <c r="AA52" s="883"/>
      <c r="AB52" s="883"/>
      <c r="AC52" s="883"/>
      <c r="AD52" s="880">
        <f t="shared" si="13"/>
        <v>8</v>
      </c>
      <c r="AE52" s="473" t="str">
        <f>Menu!$C$4</f>
        <v>الخليل</v>
      </c>
      <c r="AF52" s="460">
        <f t="shared" si="14"/>
        <v>45085</v>
      </c>
      <c r="AG52" s="461" t="str">
        <f t="shared" si="15"/>
        <v xml:space="preserve">   </v>
      </c>
      <c r="AH52" s="461" t="str">
        <f t="shared" si="16"/>
        <v xml:space="preserve">   </v>
      </c>
      <c r="AI52" s="461" t="str">
        <f t="shared" si="17"/>
        <v xml:space="preserve">   </v>
      </c>
      <c r="AJ52" s="461">
        <f t="shared" si="18"/>
        <v>45094</v>
      </c>
      <c r="AK52" s="462">
        <f t="shared" si="11"/>
        <v>45094</v>
      </c>
      <c r="AL52" s="462">
        <f t="shared" si="12"/>
        <v>45094</v>
      </c>
      <c r="AM52" s="462">
        <f t="shared" si="19"/>
        <v>45085</v>
      </c>
      <c r="AN52" s="464">
        <f>AD52*Menu!$C$13</f>
        <v>56</v>
      </c>
    </row>
    <row r="53" spans="1:40" s="12" customFormat="1" ht="51" customHeight="1" x14ac:dyDescent="0.2">
      <c r="A53" s="465">
        <v>39</v>
      </c>
      <c r="B53" s="468" t="str">
        <f>inf!B40</f>
        <v>معتصم زياد ربيع عيده</v>
      </c>
      <c r="C53" s="1189" t="str">
        <f>inf!C40</f>
        <v>850422858</v>
      </c>
      <c r="D53" s="1190"/>
      <c r="E53" s="880" t="str">
        <f>IF(dwam1!C53&gt;0,"x","غ")</f>
        <v>غ</v>
      </c>
      <c r="F53" s="880" t="str">
        <f>IF(dwam1!E53&gt;0,"x","غ")</f>
        <v>x</v>
      </c>
      <c r="G53" s="880" t="str">
        <f>IF(dwam1!G53&gt;0,"x","غ")</f>
        <v>x</v>
      </c>
      <c r="H53" s="880" t="str">
        <f>IF(dwam1!I53&gt;0,"x","غ")</f>
        <v>x</v>
      </c>
      <c r="I53" s="880" t="str">
        <f>IF(dwam1!K53&gt;0,"x","غ")</f>
        <v>x</v>
      </c>
      <c r="J53" s="880" t="str">
        <f>IF(dwam1!M53&gt;0,"x","غ")</f>
        <v>x</v>
      </c>
      <c r="K53" s="880" t="str">
        <f>IF(dwam1!O53&gt;0,"x","غ")</f>
        <v>x</v>
      </c>
      <c r="L53" s="880" t="str">
        <f>IF(dwam1!Q53&gt;0,"x","غ")</f>
        <v>x</v>
      </c>
      <c r="M53" s="880" t="str">
        <f>IF(dwam1!S53&gt;0,"x","غ")</f>
        <v>x</v>
      </c>
      <c r="N53" s="880" t="str">
        <f>IF(dwam1!U53&gt;0,"x","غ")</f>
        <v>x</v>
      </c>
      <c r="O53" s="880" t="str">
        <f>IF(dwam1!W53&gt;0,"x","غ")</f>
        <v>x</v>
      </c>
      <c r="P53" s="880" t="str">
        <f>IF(dwam1!Y53&gt;0,"x","غ")</f>
        <v>x</v>
      </c>
      <c r="Q53" s="880" t="str">
        <f>IF(dwam1!AA53&gt;0,"x","غ")</f>
        <v>x</v>
      </c>
      <c r="R53" s="880" t="str">
        <f>IF(dwam1!AC53&gt;0,"x","غ")</f>
        <v>x</v>
      </c>
      <c r="S53" s="880" t="str">
        <f>IF(dwam1!AE53&gt;0,"x","غ")</f>
        <v>x</v>
      </c>
      <c r="T53" s="880" t="str">
        <f>IF(dwam1!AG53&gt;0,"x","غ")</f>
        <v>x</v>
      </c>
      <c r="U53" s="880"/>
      <c r="V53" s="880"/>
      <c r="W53" s="880"/>
      <c r="X53" s="880"/>
      <c r="Y53" s="880"/>
      <c r="Z53" s="880"/>
      <c r="AA53" s="880"/>
      <c r="AB53" s="880"/>
      <c r="AC53" s="880"/>
      <c r="AD53" s="880">
        <f t="shared" si="13"/>
        <v>15</v>
      </c>
      <c r="AE53" s="473" t="str">
        <f>Menu!$C$4</f>
        <v>الخليل</v>
      </c>
      <c r="AF53" s="460">
        <f t="shared" si="14"/>
        <v>45087</v>
      </c>
      <c r="AG53" s="461">
        <f t="shared" si="15"/>
        <v>45095</v>
      </c>
      <c r="AH53" s="461" t="str">
        <f t="shared" si="16"/>
        <v xml:space="preserve">   </v>
      </c>
      <c r="AI53" s="461" t="str">
        <f t="shared" si="17"/>
        <v xml:space="preserve">   </v>
      </c>
      <c r="AJ53" s="461">
        <f t="shared" si="18"/>
        <v>45103</v>
      </c>
      <c r="AK53" s="462">
        <f t="shared" si="11"/>
        <v>45103</v>
      </c>
      <c r="AL53" s="462">
        <f t="shared" si="12"/>
        <v>45095</v>
      </c>
      <c r="AM53" s="462" t="str">
        <f t="shared" si="19"/>
        <v xml:space="preserve">    </v>
      </c>
      <c r="AN53" s="464">
        <f>AD53*Menu!$C$13</f>
        <v>105</v>
      </c>
    </row>
    <row r="54" spans="1:40" s="12" customFormat="1" ht="51" customHeight="1" x14ac:dyDescent="0.2">
      <c r="A54" s="465">
        <v>40</v>
      </c>
      <c r="B54" s="468" t="str">
        <f>inf!B41</f>
        <v>مهند سعدي أحمد عبد العزيز</v>
      </c>
      <c r="C54" s="1189">
        <f>inf!C41</f>
        <v>411483829</v>
      </c>
      <c r="D54" s="1190"/>
      <c r="E54" s="880" t="str">
        <f>IF(dwam1!C54&gt;0,"x","غ")</f>
        <v>غ</v>
      </c>
      <c r="F54" s="880" t="str">
        <f>IF(dwam1!E54&gt;0,"x","غ")</f>
        <v>x</v>
      </c>
      <c r="G54" s="880" t="str">
        <f>IF(dwam1!G54&gt;0,"x","غ")</f>
        <v>x</v>
      </c>
      <c r="H54" s="880" t="str">
        <f>IF(dwam1!I54&gt;0,"x","غ")</f>
        <v>x</v>
      </c>
      <c r="I54" s="880" t="str">
        <f>IF(dwam1!K54&gt;0,"x","غ")</f>
        <v>x</v>
      </c>
      <c r="J54" s="880" t="str">
        <f>IF(dwam1!M54&gt;0,"x","غ")</f>
        <v>x</v>
      </c>
      <c r="K54" s="880" t="str">
        <f>IF(dwam1!O54&gt;0,"x","غ")</f>
        <v>x</v>
      </c>
      <c r="L54" s="880" t="str">
        <f>IF(dwam1!Q54&gt;0,"x","غ")</f>
        <v>x</v>
      </c>
      <c r="M54" s="880" t="str">
        <f>IF(dwam1!S54&gt;0,"x","غ")</f>
        <v>x</v>
      </c>
      <c r="N54" s="880" t="str">
        <f>IF(dwam1!U54&gt;0,"x","غ")</f>
        <v>x</v>
      </c>
      <c r="O54" s="880" t="str">
        <f>IF(dwam1!W54&gt;0,"x","غ")</f>
        <v>x</v>
      </c>
      <c r="P54" s="880" t="str">
        <f>IF(dwam1!Y54&gt;0,"x","غ")</f>
        <v>x</v>
      </c>
      <c r="Q54" s="880" t="str">
        <f>IF(dwam1!AA54&gt;0,"x","غ")</f>
        <v>x</v>
      </c>
      <c r="R54" s="880" t="str">
        <f>IF(dwam1!AC54&gt;0,"x","غ")</f>
        <v>x</v>
      </c>
      <c r="S54" s="880" t="str">
        <f>IF(dwam1!AE54&gt;0,"x","غ")</f>
        <v>x</v>
      </c>
      <c r="T54" s="880" t="str">
        <f>IF(dwam1!AG54&gt;0,"x","غ")</f>
        <v>غ</v>
      </c>
      <c r="U54" s="880"/>
      <c r="V54" s="880"/>
      <c r="W54" s="880"/>
      <c r="X54" s="880"/>
      <c r="Y54" s="880"/>
      <c r="Z54" s="880"/>
      <c r="AA54" s="880"/>
      <c r="AB54" s="880"/>
      <c r="AC54" s="880"/>
      <c r="AD54" s="880">
        <f t="shared" si="13"/>
        <v>14</v>
      </c>
      <c r="AE54" s="473" t="str">
        <f>Menu!$C$4</f>
        <v>الخليل</v>
      </c>
      <c r="AF54" s="460">
        <f t="shared" si="14"/>
        <v>45087</v>
      </c>
      <c r="AG54" s="461">
        <f t="shared" si="15"/>
        <v>45095</v>
      </c>
      <c r="AH54" s="461" t="str">
        <f t="shared" si="16"/>
        <v xml:space="preserve">   </v>
      </c>
      <c r="AI54" s="461" t="str">
        <f t="shared" si="17"/>
        <v xml:space="preserve">   </v>
      </c>
      <c r="AJ54" s="461">
        <f t="shared" si="18"/>
        <v>45102</v>
      </c>
      <c r="AK54" s="462">
        <f t="shared" si="11"/>
        <v>45102</v>
      </c>
      <c r="AL54" s="462">
        <f t="shared" si="12"/>
        <v>45095</v>
      </c>
      <c r="AM54" s="462" t="str">
        <f t="shared" si="19"/>
        <v xml:space="preserve">    </v>
      </c>
      <c r="AN54" s="464">
        <f>AD54*Menu!$C$13</f>
        <v>98</v>
      </c>
    </row>
    <row r="55" spans="1:40" s="12" customFormat="1" ht="51" customHeight="1" x14ac:dyDescent="0.2">
      <c r="A55" s="465">
        <v>41</v>
      </c>
      <c r="B55" s="468" t="str">
        <f>inf!B42</f>
        <v>مؤيد كرامة محمد أبو سنينة</v>
      </c>
      <c r="C55" s="1189">
        <f>inf!C42</f>
        <v>404710196</v>
      </c>
      <c r="D55" s="1190"/>
      <c r="E55" s="880" t="str">
        <f>IF(dwam1!C55&gt;0,"x","غ")</f>
        <v>x</v>
      </c>
      <c r="F55" s="880" t="str">
        <f>IF(dwam1!E55&gt;0,"x","غ")</f>
        <v>x</v>
      </c>
      <c r="G55" s="880" t="str">
        <f>IF(dwam1!G55&gt;0,"x","غ")</f>
        <v>x</v>
      </c>
      <c r="H55" s="880" t="str">
        <f>IF(dwam1!I55&gt;0,"x","غ")</f>
        <v>x</v>
      </c>
      <c r="I55" s="880" t="str">
        <f>IF(dwam1!K55&gt;0,"x","غ")</f>
        <v>x</v>
      </c>
      <c r="J55" s="880" t="str">
        <f>IF(dwam1!M55&gt;0,"x","غ")</f>
        <v>x</v>
      </c>
      <c r="K55" s="880" t="str">
        <f>IF(dwam1!O55&gt;0,"x","غ")</f>
        <v>x</v>
      </c>
      <c r="L55" s="880" t="str">
        <f>IF(dwam1!Q55&gt;0,"x","غ")</f>
        <v>x</v>
      </c>
      <c r="M55" s="880" t="str">
        <f>IF(dwam1!S55&gt;0,"x","غ")</f>
        <v>x</v>
      </c>
      <c r="N55" s="880" t="str">
        <f>IF(dwam1!U55&gt;0,"x","غ")</f>
        <v>x</v>
      </c>
      <c r="O55" s="880" t="str">
        <f>IF(dwam1!W55&gt;0,"x","غ")</f>
        <v>x</v>
      </c>
      <c r="P55" s="880" t="str">
        <f>IF(dwam1!Y55&gt;0,"x","غ")</f>
        <v>x</v>
      </c>
      <c r="Q55" s="880" t="str">
        <f>IF(dwam1!AA55&gt;0,"x","غ")</f>
        <v>x</v>
      </c>
      <c r="R55" s="880" t="str">
        <f>IF(dwam1!AC55&gt;0,"x","غ")</f>
        <v>x</v>
      </c>
      <c r="S55" s="880" t="str">
        <f>IF(dwam1!AE55&gt;0,"x","غ")</f>
        <v>x</v>
      </c>
      <c r="T55" s="880" t="str">
        <f>IF(dwam1!AG55&gt;0,"x","غ")</f>
        <v>x</v>
      </c>
      <c r="U55" s="880"/>
      <c r="V55" s="880"/>
      <c r="W55" s="880"/>
      <c r="X55" s="880"/>
      <c r="Y55" s="880"/>
      <c r="Z55" s="880"/>
      <c r="AA55" s="880"/>
      <c r="AB55" s="880"/>
      <c r="AC55" s="880"/>
      <c r="AD55" s="880">
        <f t="shared" si="13"/>
        <v>16</v>
      </c>
      <c r="AE55" s="473" t="str">
        <f>Menu!$C$4</f>
        <v>الخليل</v>
      </c>
      <c r="AF55" s="460">
        <f t="shared" si="14"/>
        <v>45085</v>
      </c>
      <c r="AG55" s="461">
        <f t="shared" si="15"/>
        <v>45095</v>
      </c>
      <c r="AH55" s="461" t="str">
        <f t="shared" si="16"/>
        <v xml:space="preserve">   </v>
      </c>
      <c r="AI55" s="461" t="str">
        <f t="shared" si="17"/>
        <v xml:space="preserve">   </v>
      </c>
      <c r="AJ55" s="461">
        <f t="shared" si="18"/>
        <v>45103</v>
      </c>
      <c r="AK55" s="462">
        <f t="shared" si="11"/>
        <v>45103</v>
      </c>
      <c r="AL55" s="462">
        <f t="shared" si="12"/>
        <v>45095</v>
      </c>
      <c r="AM55" s="462">
        <f t="shared" si="19"/>
        <v>45085</v>
      </c>
      <c r="AN55" s="464">
        <f>AD55*Menu!$C$13</f>
        <v>112</v>
      </c>
    </row>
    <row r="56" spans="1:40" s="12" customFormat="1" ht="51" customHeight="1" x14ac:dyDescent="0.2">
      <c r="A56" s="729">
        <v>42</v>
      </c>
      <c r="B56" s="468" t="str">
        <f>inf!B43</f>
        <v>نضال سالم ابراهيم ابو سباع</v>
      </c>
      <c r="C56" s="1206">
        <f>inf!C43</f>
        <v>852038959</v>
      </c>
      <c r="D56" s="1207"/>
      <c r="E56" s="880" t="str">
        <f>IF(dwam1!C56&gt;0,"x","غ")</f>
        <v>x</v>
      </c>
      <c r="F56" s="880" t="str">
        <f>IF(dwam1!E56&gt;0,"x","غ")</f>
        <v>x</v>
      </c>
      <c r="G56" s="880" t="str">
        <f>IF(dwam1!G56&gt;0,"x","غ")</f>
        <v>x</v>
      </c>
      <c r="H56" s="880" t="str">
        <f>IF(dwam1!I56&gt;0,"x","غ")</f>
        <v>x</v>
      </c>
      <c r="I56" s="880" t="str">
        <f>IF(dwam1!K56&gt;0,"x","غ")</f>
        <v>x</v>
      </c>
      <c r="J56" s="880" t="str">
        <f>IF(dwam1!M56&gt;0,"x","غ")</f>
        <v>x</v>
      </c>
      <c r="K56" s="880" t="str">
        <f>IF(dwam1!O56&gt;0,"x","غ")</f>
        <v>x</v>
      </c>
      <c r="L56" s="880" t="str">
        <f>IF(dwam1!Q56&gt;0,"x","غ")</f>
        <v>x</v>
      </c>
      <c r="M56" s="880" t="str">
        <f>IF(dwam1!S56&gt;0,"x","غ")</f>
        <v>x</v>
      </c>
      <c r="N56" s="880" t="str">
        <f>IF(dwam1!U56&gt;0,"x","غ")</f>
        <v>x</v>
      </c>
      <c r="O56" s="880" t="str">
        <f>IF(dwam1!W56&gt;0,"x","غ")</f>
        <v>x</v>
      </c>
      <c r="P56" s="880" t="str">
        <f>IF(dwam1!Y56&gt;0,"x","غ")</f>
        <v>x</v>
      </c>
      <c r="Q56" s="880" t="str">
        <f>IF(dwam1!AA56&gt;0,"x","غ")</f>
        <v>x</v>
      </c>
      <c r="R56" s="880" t="str">
        <f>IF(dwam1!AC56&gt;0,"x","غ")</f>
        <v>x</v>
      </c>
      <c r="S56" s="880" t="str">
        <f>IF(dwam1!AE56&gt;0,"x","غ")</f>
        <v>x</v>
      </c>
      <c r="T56" s="880" t="str">
        <f>IF(dwam1!AG56&gt;0,"x","غ")</f>
        <v>x</v>
      </c>
      <c r="U56" s="884"/>
      <c r="V56" s="884"/>
      <c r="W56" s="884"/>
      <c r="X56" s="884"/>
      <c r="Y56" s="884"/>
      <c r="Z56" s="884"/>
      <c r="AA56" s="884"/>
      <c r="AB56" s="884"/>
      <c r="AC56" s="884"/>
      <c r="AD56" s="884">
        <f t="shared" si="13"/>
        <v>16</v>
      </c>
      <c r="AE56" s="730" t="str">
        <f>Menu!$C$4</f>
        <v>الخليل</v>
      </c>
      <c r="AF56" s="460">
        <f t="shared" si="14"/>
        <v>45085</v>
      </c>
      <c r="AG56" s="461">
        <f t="shared" si="15"/>
        <v>45095</v>
      </c>
      <c r="AH56" s="461" t="str">
        <f t="shared" si="16"/>
        <v xml:space="preserve">   </v>
      </c>
      <c r="AI56" s="461" t="str">
        <f t="shared" si="17"/>
        <v xml:space="preserve">   </v>
      </c>
      <c r="AJ56" s="461">
        <f t="shared" si="18"/>
        <v>45103</v>
      </c>
      <c r="AK56" s="462">
        <f t="shared" si="11"/>
        <v>45103</v>
      </c>
      <c r="AL56" s="462">
        <f t="shared" si="12"/>
        <v>45095</v>
      </c>
      <c r="AM56" s="462">
        <f t="shared" si="19"/>
        <v>45085</v>
      </c>
      <c r="AN56" s="464">
        <f>AD56*Menu!$C$13</f>
        <v>112</v>
      </c>
    </row>
    <row r="57" spans="1:40" s="12" customFormat="1" ht="51" customHeight="1" x14ac:dyDescent="0.2">
      <c r="A57" s="465">
        <v>43</v>
      </c>
      <c r="B57" s="468" t="str">
        <f>inf!B44</f>
        <v>نهى موسى عيسى ديكه</v>
      </c>
      <c r="C57" s="1206" t="str">
        <f>inf!C44</f>
        <v>904892882</v>
      </c>
      <c r="D57" s="1207"/>
      <c r="E57" s="880" t="str">
        <f>IF(dwam1!C57&gt;0,"x","غ")</f>
        <v>غ</v>
      </c>
      <c r="F57" s="880" t="str">
        <f>IF(dwam1!E57&gt;0,"x","غ")</f>
        <v>x</v>
      </c>
      <c r="G57" s="880" t="str">
        <f>IF(dwam1!G57&gt;0,"x","غ")</f>
        <v>x</v>
      </c>
      <c r="H57" s="880" t="str">
        <f>IF(dwam1!I57&gt;0,"x","غ")</f>
        <v>x</v>
      </c>
      <c r="I57" s="880" t="str">
        <f>IF(dwam1!K57&gt;0,"x","غ")</f>
        <v>x</v>
      </c>
      <c r="J57" s="880" t="str">
        <f>IF(dwam1!M57&gt;0,"x","غ")</f>
        <v>x</v>
      </c>
      <c r="K57" s="880" t="str">
        <f>IF(dwam1!O57&gt;0,"x","غ")</f>
        <v>x</v>
      </c>
      <c r="L57" s="880" t="str">
        <f>IF(dwam1!Q57&gt;0,"x","غ")</f>
        <v>x</v>
      </c>
      <c r="M57" s="880" t="str">
        <f>IF(dwam1!S57&gt;0,"x","غ")</f>
        <v>x</v>
      </c>
      <c r="N57" s="880" t="str">
        <f>IF(dwam1!U57&gt;0,"x","غ")</f>
        <v>x</v>
      </c>
      <c r="O57" s="880" t="str">
        <f>IF(dwam1!W57&gt;0,"x","غ")</f>
        <v>x</v>
      </c>
      <c r="P57" s="880" t="str">
        <f>IF(dwam1!Y57&gt;0,"x","غ")</f>
        <v>x</v>
      </c>
      <c r="Q57" s="880" t="str">
        <f>IF(dwam1!AA57&gt;0,"x","غ")</f>
        <v>x</v>
      </c>
      <c r="R57" s="880" t="str">
        <f>IF(dwam1!AC57&gt;0,"x","غ")</f>
        <v>x</v>
      </c>
      <c r="S57" s="880" t="str">
        <f>IF(dwam1!AE57&gt;0,"x","غ")</f>
        <v>x</v>
      </c>
      <c r="T57" s="880" t="str">
        <f>IF(dwam1!AG57&gt;0,"x","غ")</f>
        <v>غ</v>
      </c>
      <c r="U57" s="880"/>
      <c r="V57" s="880"/>
      <c r="W57" s="880"/>
      <c r="X57" s="880"/>
      <c r="Y57" s="880"/>
      <c r="Z57" s="880"/>
      <c r="AA57" s="880"/>
      <c r="AB57" s="880"/>
      <c r="AC57" s="880"/>
      <c r="AD57" s="884">
        <f t="shared" si="13"/>
        <v>14</v>
      </c>
      <c r="AE57" s="730" t="str">
        <f>Menu!$C$4</f>
        <v>الخليل</v>
      </c>
      <c r="AF57" s="460">
        <f t="shared" si="14"/>
        <v>45087</v>
      </c>
      <c r="AG57" s="461">
        <f t="shared" si="15"/>
        <v>45095</v>
      </c>
      <c r="AH57" s="461" t="str">
        <f t="shared" si="16"/>
        <v xml:space="preserve">   </v>
      </c>
      <c r="AI57" s="461" t="str">
        <f t="shared" si="17"/>
        <v xml:space="preserve">   </v>
      </c>
      <c r="AJ57" s="461">
        <f t="shared" si="18"/>
        <v>45102</v>
      </c>
      <c r="AK57" s="462">
        <f t="shared" si="11"/>
        <v>45102</v>
      </c>
      <c r="AL57" s="462">
        <f t="shared" si="12"/>
        <v>45095</v>
      </c>
      <c r="AM57" s="462" t="str">
        <f t="shared" si="19"/>
        <v xml:space="preserve">    </v>
      </c>
      <c r="AN57" s="464">
        <f>AD57*Menu!$C$13</f>
        <v>98</v>
      </c>
    </row>
    <row r="58" spans="1:40" s="12" customFormat="1" ht="51" customHeight="1" x14ac:dyDescent="0.2">
      <c r="A58" s="465">
        <v>44</v>
      </c>
      <c r="B58" s="468" t="str">
        <f>inf!B45</f>
        <v>هنيه نعيم ديب نتشه</v>
      </c>
      <c r="C58" s="1206" t="str">
        <f>inf!C45</f>
        <v>850422882</v>
      </c>
      <c r="D58" s="1207"/>
      <c r="E58" s="880" t="str">
        <f>IF(dwam1!C58&gt;0,"x","غ")</f>
        <v>x</v>
      </c>
      <c r="F58" s="880" t="str">
        <f>IF(dwam1!E58&gt;0,"x","غ")</f>
        <v>x</v>
      </c>
      <c r="G58" s="880" t="str">
        <f>IF(dwam1!G58&gt;0,"x","غ")</f>
        <v>x</v>
      </c>
      <c r="H58" s="880" t="str">
        <f>IF(dwam1!I58&gt;0,"x","غ")</f>
        <v>x</v>
      </c>
      <c r="I58" s="880" t="str">
        <f>IF(dwam1!K58&gt;0,"x","غ")</f>
        <v>x</v>
      </c>
      <c r="J58" s="880" t="str">
        <f>IF(dwam1!M58&gt;0,"x","غ")</f>
        <v>x</v>
      </c>
      <c r="K58" s="880" t="str">
        <f>IF(dwam1!O58&gt;0,"x","غ")</f>
        <v>x</v>
      </c>
      <c r="L58" s="880" t="str">
        <f>IF(dwam1!Q58&gt;0,"x","غ")</f>
        <v>x</v>
      </c>
      <c r="M58" s="880" t="str">
        <f>IF(dwam1!S58&gt;0,"x","غ")</f>
        <v>x</v>
      </c>
      <c r="N58" s="880" t="str">
        <f>IF(dwam1!U58&gt;0,"x","غ")</f>
        <v>x</v>
      </c>
      <c r="O58" s="880" t="str">
        <f>IF(dwam1!W58&gt;0,"x","غ")</f>
        <v>غ</v>
      </c>
      <c r="P58" s="880" t="str">
        <f>IF(dwam1!Y58&gt;0,"x","غ")</f>
        <v>x</v>
      </c>
      <c r="Q58" s="880" t="str">
        <f>IF(dwam1!AA58&gt;0,"x","غ")</f>
        <v>x</v>
      </c>
      <c r="R58" s="880" t="str">
        <f>IF(dwam1!AC58&gt;0,"x","غ")</f>
        <v>x</v>
      </c>
      <c r="S58" s="880" t="str">
        <f>IF(dwam1!AE58&gt;0,"x","غ")</f>
        <v>x</v>
      </c>
      <c r="T58" s="880" t="str">
        <f>IF(dwam1!AG58&gt;0,"x","غ")</f>
        <v>غ</v>
      </c>
      <c r="U58" s="880"/>
      <c r="V58" s="880"/>
      <c r="W58" s="880"/>
      <c r="X58" s="880"/>
      <c r="Y58" s="880"/>
      <c r="Z58" s="880"/>
      <c r="AA58" s="880"/>
      <c r="AB58" s="880"/>
      <c r="AC58" s="880"/>
      <c r="AD58" s="884">
        <f t="shared" si="13"/>
        <v>14</v>
      </c>
      <c r="AE58" s="730" t="str">
        <f>Menu!$C$4</f>
        <v>الخليل</v>
      </c>
      <c r="AF58" s="460">
        <f t="shared" si="14"/>
        <v>45085</v>
      </c>
      <c r="AG58" s="461">
        <f t="shared" si="15"/>
        <v>45095</v>
      </c>
      <c r="AH58" s="461" t="str">
        <f t="shared" si="16"/>
        <v xml:space="preserve">   </v>
      </c>
      <c r="AI58" s="461" t="str">
        <f t="shared" si="17"/>
        <v xml:space="preserve">   </v>
      </c>
      <c r="AJ58" s="461">
        <f t="shared" si="18"/>
        <v>45102</v>
      </c>
      <c r="AK58" s="462">
        <f t="shared" si="11"/>
        <v>45102</v>
      </c>
      <c r="AL58" s="462">
        <f t="shared" si="12"/>
        <v>45095</v>
      </c>
      <c r="AM58" s="462">
        <f t="shared" si="19"/>
        <v>45085</v>
      </c>
      <c r="AN58" s="464">
        <f>AD58*Menu!$C$13</f>
        <v>98</v>
      </c>
    </row>
    <row r="59" spans="1:40" s="12" customFormat="1" ht="51" customHeight="1" x14ac:dyDescent="0.2">
      <c r="A59" s="465">
        <v>45</v>
      </c>
      <c r="B59" s="468" t="str">
        <f>inf!B46</f>
        <v>هيثم يسري محمد جعبري</v>
      </c>
      <c r="C59" s="1206">
        <f>inf!C46</f>
        <v>404336059</v>
      </c>
      <c r="D59" s="1207"/>
      <c r="E59" s="880" t="str">
        <f>IF(dwam1!C59&gt;0,"x","غ")</f>
        <v>x</v>
      </c>
      <c r="F59" s="880" t="str">
        <f>IF(dwam1!E59&gt;0,"x","غ")</f>
        <v>x</v>
      </c>
      <c r="G59" s="880" t="str">
        <f>IF(dwam1!G59&gt;0,"x","غ")</f>
        <v>x</v>
      </c>
      <c r="H59" s="880" t="str">
        <f>IF(dwam1!I59&gt;0,"x","غ")</f>
        <v>x</v>
      </c>
      <c r="I59" s="880" t="str">
        <f>IF(dwam1!K59&gt;0,"x","غ")</f>
        <v>x</v>
      </c>
      <c r="J59" s="880" t="str">
        <f>IF(dwam1!M59&gt;0,"x","غ")</f>
        <v>x</v>
      </c>
      <c r="K59" s="880" t="str">
        <f>IF(dwam1!O59&gt;0,"x","غ")</f>
        <v>x</v>
      </c>
      <c r="L59" s="880" t="str">
        <f>IF(dwam1!Q59&gt;0,"x","غ")</f>
        <v>x</v>
      </c>
      <c r="M59" s="880" t="str">
        <f>IF(dwam1!S59&gt;0,"x","غ")</f>
        <v>x</v>
      </c>
      <c r="N59" s="880" t="str">
        <f>IF(dwam1!U59&gt;0,"x","غ")</f>
        <v>x</v>
      </c>
      <c r="O59" s="880" t="str">
        <f>IF(dwam1!W59&gt;0,"x","غ")</f>
        <v>x</v>
      </c>
      <c r="P59" s="880" t="str">
        <f>IF(dwam1!Y59&gt;0,"x","غ")</f>
        <v>x</v>
      </c>
      <c r="Q59" s="880" t="str">
        <f>IF(dwam1!AA59&gt;0,"x","غ")</f>
        <v>x</v>
      </c>
      <c r="R59" s="880" t="str">
        <f>IF(dwam1!AC59&gt;0,"x","غ")</f>
        <v>x</v>
      </c>
      <c r="S59" s="880" t="str">
        <f>IF(dwam1!AE59&gt;0,"x","غ")</f>
        <v>x</v>
      </c>
      <c r="T59" s="880" t="str">
        <f>IF(dwam1!AG59&gt;0,"x","غ")</f>
        <v>x</v>
      </c>
      <c r="U59" s="880"/>
      <c r="V59" s="880"/>
      <c r="W59" s="880"/>
      <c r="X59" s="880"/>
      <c r="Y59" s="880"/>
      <c r="Z59" s="880"/>
      <c r="AA59" s="880"/>
      <c r="AB59" s="880"/>
      <c r="AC59" s="880"/>
      <c r="AD59" s="884">
        <f t="shared" si="13"/>
        <v>16</v>
      </c>
      <c r="AE59" s="730" t="str">
        <f>Menu!$C$4</f>
        <v>الخليل</v>
      </c>
      <c r="AF59" s="460">
        <f t="shared" si="14"/>
        <v>45085</v>
      </c>
      <c r="AG59" s="461">
        <f t="shared" si="15"/>
        <v>45095</v>
      </c>
      <c r="AH59" s="461" t="str">
        <f t="shared" si="16"/>
        <v xml:space="preserve">   </v>
      </c>
      <c r="AI59" s="461" t="str">
        <f t="shared" si="17"/>
        <v xml:space="preserve">   </v>
      </c>
      <c r="AJ59" s="461">
        <f t="shared" si="18"/>
        <v>45103</v>
      </c>
      <c r="AK59" s="462">
        <f t="shared" si="11"/>
        <v>45103</v>
      </c>
      <c r="AL59" s="462">
        <f t="shared" si="12"/>
        <v>45095</v>
      </c>
      <c r="AM59" s="462">
        <f t="shared" si="19"/>
        <v>45085</v>
      </c>
      <c r="AN59" s="464">
        <f>AD59*Menu!$C$13</f>
        <v>112</v>
      </c>
    </row>
    <row r="60" spans="1:40" s="12" customFormat="1" ht="51" customHeight="1" x14ac:dyDescent="0.2">
      <c r="A60" s="729">
        <v>46</v>
      </c>
      <c r="B60" s="468" t="str">
        <f>inf!B47</f>
        <v>يسرى خليل عبد الرحمن سلامه</v>
      </c>
      <c r="C60" s="1206">
        <f>inf!C47</f>
        <v>902754027</v>
      </c>
      <c r="D60" s="1207"/>
      <c r="E60" s="880" t="str">
        <f>IF(dwam1!C60&gt;0,"x","غ")</f>
        <v>x</v>
      </c>
      <c r="F60" s="880" t="str">
        <f>IF(dwam1!E60&gt;0,"x","غ")</f>
        <v>x</v>
      </c>
      <c r="G60" s="880" t="str">
        <f>IF(dwam1!G60&gt;0,"x","غ")</f>
        <v>x</v>
      </c>
      <c r="H60" s="880" t="str">
        <f>IF(dwam1!I60&gt;0,"x","غ")</f>
        <v>x</v>
      </c>
      <c r="I60" s="880" t="str">
        <f>IF(dwam1!K60&gt;0,"x","غ")</f>
        <v>x</v>
      </c>
      <c r="J60" s="880" t="str">
        <f>IF(dwam1!M60&gt;0,"x","غ")</f>
        <v>x</v>
      </c>
      <c r="K60" s="880" t="str">
        <f>IF(dwam1!O60&gt;0,"x","غ")</f>
        <v>x</v>
      </c>
      <c r="L60" s="880" t="str">
        <f>IF(dwam1!Q60&gt;0,"x","غ")</f>
        <v>x</v>
      </c>
      <c r="M60" s="880" t="str">
        <f>IF(dwam1!S60&gt;0,"x","غ")</f>
        <v>x</v>
      </c>
      <c r="N60" s="880" t="str">
        <f>IF(dwam1!U60&gt;0,"x","غ")</f>
        <v>x</v>
      </c>
      <c r="O60" s="880" t="str">
        <f>IF(dwam1!W60&gt;0,"x","غ")</f>
        <v>x</v>
      </c>
      <c r="P60" s="880" t="str">
        <f>IF(dwam1!Y60&gt;0,"x","غ")</f>
        <v>x</v>
      </c>
      <c r="Q60" s="880" t="str">
        <f>IF(dwam1!AA60&gt;0,"x","غ")</f>
        <v>x</v>
      </c>
      <c r="R60" s="880" t="str">
        <f>IF(dwam1!AC60&gt;0,"x","غ")</f>
        <v>x</v>
      </c>
      <c r="S60" s="880" t="str">
        <f>IF(dwam1!AE60&gt;0,"x","غ")</f>
        <v>x</v>
      </c>
      <c r="T60" s="880" t="str">
        <f>IF(dwam1!AG60&gt;0,"x","غ")</f>
        <v>x</v>
      </c>
      <c r="U60" s="880"/>
      <c r="V60" s="880"/>
      <c r="W60" s="880"/>
      <c r="X60" s="880"/>
      <c r="Y60" s="880"/>
      <c r="Z60" s="880"/>
      <c r="AA60" s="880"/>
      <c r="AB60" s="880"/>
      <c r="AC60" s="880"/>
      <c r="AD60" s="884">
        <f t="shared" si="13"/>
        <v>16</v>
      </c>
      <c r="AE60" s="730" t="str">
        <f>Menu!$C$4</f>
        <v>الخليل</v>
      </c>
      <c r="AF60" s="460">
        <f t="shared" si="14"/>
        <v>45085</v>
      </c>
      <c r="AG60" s="461">
        <f t="shared" si="15"/>
        <v>45095</v>
      </c>
      <c r="AH60" s="461" t="str">
        <f t="shared" si="16"/>
        <v xml:space="preserve">   </v>
      </c>
      <c r="AI60" s="461" t="str">
        <f t="shared" si="17"/>
        <v xml:space="preserve">   </v>
      </c>
      <c r="AJ60" s="461">
        <f t="shared" si="18"/>
        <v>45103</v>
      </c>
      <c r="AK60" s="462">
        <f t="shared" si="11"/>
        <v>45103</v>
      </c>
      <c r="AL60" s="462">
        <f t="shared" si="12"/>
        <v>45095</v>
      </c>
      <c r="AM60" s="462">
        <f t="shared" si="19"/>
        <v>45085</v>
      </c>
      <c r="AN60" s="464">
        <f>AD60*Menu!$C$13</f>
        <v>112</v>
      </c>
    </row>
    <row r="61" spans="1:40" s="12" customFormat="1" ht="51" customHeight="1" x14ac:dyDescent="0.2">
      <c r="A61" s="465"/>
      <c r="B61" s="468"/>
      <c r="C61" s="1189"/>
      <c r="D61" s="1190"/>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6" t="str">
        <f t="shared" si="13"/>
        <v xml:space="preserve"> </v>
      </c>
      <c r="AE61" s="473"/>
      <c r="AF61" s="460" t="str">
        <f t="shared" si="14"/>
        <v xml:space="preserve">   </v>
      </c>
      <c r="AG61" s="461" t="str">
        <f t="shared" si="15"/>
        <v xml:space="preserve">   </v>
      </c>
      <c r="AH61" s="461" t="str">
        <f t="shared" si="16"/>
        <v xml:space="preserve">   </v>
      </c>
      <c r="AI61" s="461" t="str">
        <f t="shared" si="17"/>
        <v xml:space="preserve">   </v>
      </c>
      <c r="AJ61" s="461" t="str">
        <f t="shared" si="18"/>
        <v xml:space="preserve">    </v>
      </c>
      <c r="AK61" s="462" t="str">
        <f t="shared" si="11"/>
        <v xml:space="preserve">    </v>
      </c>
      <c r="AL61" s="462" t="str">
        <f t="shared" si="12"/>
        <v xml:space="preserve">    </v>
      </c>
      <c r="AM61" s="462" t="str">
        <f t="shared" si="19"/>
        <v xml:space="preserve">    </v>
      </c>
      <c r="AN61" s="464" t="e">
        <f>AD61*Menu!$C$13</f>
        <v>#VALUE!</v>
      </c>
    </row>
    <row r="62" spans="1:40" s="12" customFormat="1" ht="51" customHeight="1" x14ac:dyDescent="0.2">
      <c r="A62" s="465"/>
      <c r="B62" s="468"/>
      <c r="C62" s="1189"/>
      <c r="D62" s="1190"/>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3"/>
      <c r="AF62" s="460" t="str">
        <f t="shared" si="14"/>
        <v xml:space="preserve">   </v>
      </c>
      <c r="AG62" s="461" t="str">
        <f t="shared" si="15"/>
        <v xml:space="preserve">   </v>
      </c>
      <c r="AH62" s="461" t="str">
        <f t="shared" si="16"/>
        <v xml:space="preserve">   </v>
      </c>
      <c r="AI62" s="461" t="str">
        <f t="shared" si="17"/>
        <v xml:space="preserve">   </v>
      </c>
      <c r="AJ62" s="461" t="str">
        <f t="shared" si="18"/>
        <v xml:space="preserve">    </v>
      </c>
      <c r="AK62" s="462" t="str">
        <f t="shared" si="11"/>
        <v xml:space="preserve">    </v>
      </c>
      <c r="AL62" s="462" t="str">
        <f t="shared" si="12"/>
        <v xml:space="preserve">    </v>
      </c>
      <c r="AM62" s="462" t="str">
        <f t="shared" si="19"/>
        <v xml:space="preserve">    </v>
      </c>
      <c r="AN62" s="464">
        <f>AD62*Menu!$C$13</f>
        <v>0</v>
      </c>
    </row>
    <row r="63" spans="1:40" s="12" customFormat="1" ht="51" customHeight="1" x14ac:dyDescent="0.2">
      <c r="A63" s="465"/>
      <c r="B63" s="468"/>
      <c r="C63" s="1189"/>
      <c r="D63" s="1190"/>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3"/>
      <c r="AF63" s="460" t="str">
        <f t="shared" si="14"/>
        <v xml:space="preserve">   </v>
      </c>
      <c r="AG63" s="461" t="str">
        <f t="shared" si="15"/>
        <v xml:space="preserve">   </v>
      </c>
      <c r="AH63" s="461" t="str">
        <f t="shared" si="16"/>
        <v xml:space="preserve">   </v>
      </c>
      <c r="AI63" s="461" t="str">
        <f t="shared" si="17"/>
        <v xml:space="preserve">   </v>
      </c>
      <c r="AJ63" s="461" t="str">
        <f t="shared" si="18"/>
        <v xml:space="preserve">    </v>
      </c>
      <c r="AK63" s="462" t="str">
        <f t="shared" si="11"/>
        <v xml:space="preserve">    </v>
      </c>
      <c r="AL63" s="462" t="str">
        <f t="shared" si="12"/>
        <v xml:space="preserve">    </v>
      </c>
      <c r="AM63" s="462" t="str">
        <f t="shared" si="19"/>
        <v xml:space="preserve">    </v>
      </c>
      <c r="AN63" s="464">
        <f>AD63*Menu!$C$13</f>
        <v>0</v>
      </c>
    </row>
    <row r="64" spans="1:40" s="12" customFormat="1" ht="51" customHeight="1" x14ac:dyDescent="0.2">
      <c r="A64" s="465"/>
      <c r="B64" s="468"/>
      <c r="C64" s="1189"/>
      <c r="D64" s="1190"/>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3"/>
      <c r="AF64" s="460" t="str">
        <f t="shared" si="14"/>
        <v xml:space="preserve">   </v>
      </c>
      <c r="AG64" s="461" t="str">
        <f t="shared" si="15"/>
        <v xml:space="preserve">   </v>
      </c>
      <c r="AH64" s="461" t="str">
        <f t="shared" si="16"/>
        <v xml:space="preserve">   </v>
      </c>
      <c r="AI64" s="461" t="str">
        <f t="shared" si="17"/>
        <v xml:space="preserve">   </v>
      </c>
      <c r="AJ64" s="461" t="str">
        <f t="shared" si="18"/>
        <v xml:space="preserve">    </v>
      </c>
      <c r="AK64" s="462" t="str">
        <f t="shared" si="11"/>
        <v xml:space="preserve">    </v>
      </c>
      <c r="AL64" s="462" t="str">
        <f t="shared" si="12"/>
        <v xml:space="preserve">    </v>
      </c>
      <c r="AM64" s="462" t="str">
        <f t="shared" si="19"/>
        <v xml:space="preserve">    </v>
      </c>
      <c r="AN64" s="464">
        <f>AD64*Menu!$C$13</f>
        <v>0</v>
      </c>
    </row>
    <row r="65" spans="1:40" s="12" customFormat="1" ht="51" customHeight="1" x14ac:dyDescent="0.2">
      <c r="A65" s="465"/>
      <c r="B65" s="468"/>
      <c r="C65" s="1189"/>
      <c r="D65" s="1190"/>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3"/>
      <c r="AF65" s="460" t="str">
        <f t="shared" si="14"/>
        <v xml:space="preserve">   </v>
      </c>
      <c r="AG65" s="461" t="str">
        <f t="shared" si="15"/>
        <v xml:space="preserve">   </v>
      </c>
      <c r="AH65" s="461" t="str">
        <f t="shared" si="16"/>
        <v xml:space="preserve">   </v>
      </c>
      <c r="AI65" s="461" t="str">
        <f t="shared" si="17"/>
        <v xml:space="preserve">   </v>
      </c>
      <c r="AJ65" s="461" t="str">
        <f t="shared" si="18"/>
        <v xml:space="preserve">    </v>
      </c>
      <c r="AK65" s="462" t="str">
        <f t="shared" si="11"/>
        <v xml:space="preserve">    </v>
      </c>
      <c r="AL65" s="462" t="str">
        <f t="shared" si="12"/>
        <v xml:space="preserve">    </v>
      </c>
      <c r="AM65" s="462" t="str">
        <f t="shared" si="19"/>
        <v xml:space="preserve">    </v>
      </c>
      <c r="AN65" s="464">
        <f>AD65*Menu!$C$13</f>
        <v>0</v>
      </c>
    </row>
    <row r="66" spans="1:40" s="12" customFormat="1" ht="51" customHeight="1" x14ac:dyDescent="0.2">
      <c r="A66" s="465"/>
      <c r="B66" s="468"/>
      <c r="C66" s="1189"/>
      <c r="D66" s="1190"/>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3"/>
      <c r="AF66" s="460" t="str">
        <f t="shared" si="14"/>
        <v xml:space="preserve">   </v>
      </c>
      <c r="AG66" s="461" t="str">
        <f t="shared" si="15"/>
        <v xml:space="preserve">   </v>
      </c>
      <c r="AH66" s="461" t="str">
        <f t="shared" si="16"/>
        <v xml:space="preserve">   </v>
      </c>
      <c r="AI66" s="461" t="str">
        <f t="shared" si="17"/>
        <v xml:space="preserve">   </v>
      </c>
      <c r="AJ66" s="461" t="str">
        <f t="shared" si="18"/>
        <v xml:space="preserve">    </v>
      </c>
      <c r="AK66" s="462" t="str">
        <f t="shared" si="11"/>
        <v xml:space="preserve">    </v>
      </c>
      <c r="AL66" s="462" t="str">
        <f t="shared" si="12"/>
        <v xml:space="preserve">    </v>
      </c>
      <c r="AM66" s="462" t="str">
        <f t="shared" si="19"/>
        <v xml:space="preserve">    </v>
      </c>
      <c r="AN66" s="464">
        <f>AD66*Menu!$C$13</f>
        <v>0</v>
      </c>
    </row>
    <row r="67" spans="1:40" s="12" customFormat="1" ht="51" customHeight="1" x14ac:dyDescent="0.2">
      <c r="A67" s="465"/>
      <c r="B67" s="468"/>
      <c r="C67" s="1189"/>
      <c r="D67" s="1190"/>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3"/>
      <c r="AF67" s="460" t="str">
        <f t="shared" si="14"/>
        <v xml:space="preserve">   </v>
      </c>
      <c r="AG67" s="461" t="str">
        <f t="shared" si="15"/>
        <v xml:space="preserve">   </v>
      </c>
      <c r="AH67" s="461" t="str">
        <f t="shared" si="16"/>
        <v xml:space="preserve">   </v>
      </c>
      <c r="AI67" s="461" t="str">
        <f t="shared" si="17"/>
        <v xml:space="preserve">   </v>
      </c>
      <c r="AJ67" s="461" t="str">
        <f t="shared" si="18"/>
        <v xml:space="preserve">    </v>
      </c>
      <c r="AK67" s="462" t="str">
        <f t="shared" si="11"/>
        <v xml:space="preserve">    </v>
      </c>
      <c r="AL67" s="462" t="str">
        <f t="shared" si="12"/>
        <v xml:space="preserve">    </v>
      </c>
      <c r="AM67" s="462" t="str">
        <f t="shared" si="19"/>
        <v xml:space="preserve">    </v>
      </c>
      <c r="AN67" s="464">
        <f>AD67*Menu!$C$13</f>
        <v>0</v>
      </c>
    </row>
    <row r="68" spans="1:40" s="12" customFormat="1" ht="51" customHeight="1" x14ac:dyDescent="0.2">
      <c r="A68" s="465"/>
      <c r="B68" s="468"/>
      <c r="C68" s="1189"/>
      <c r="D68" s="1190"/>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3"/>
      <c r="AF68" s="460" t="str">
        <f t="shared" si="14"/>
        <v xml:space="preserve">   </v>
      </c>
      <c r="AG68" s="461" t="str">
        <f t="shared" si="15"/>
        <v xml:space="preserve">   </v>
      </c>
      <c r="AH68" s="461" t="str">
        <f t="shared" si="16"/>
        <v xml:space="preserve">   </v>
      </c>
      <c r="AI68" s="461" t="str">
        <f t="shared" si="17"/>
        <v xml:space="preserve">   </v>
      </c>
      <c r="AJ68" s="461" t="str">
        <f t="shared" si="18"/>
        <v xml:space="preserve">    </v>
      </c>
      <c r="AK68" s="462" t="str">
        <f t="shared" si="11"/>
        <v xml:space="preserve">    </v>
      </c>
      <c r="AL68" s="462" t="str">
        <f t="shared" si="12"/>
        <v xml:space="preserve">    </v>
      </c>
      <c r="AM68" s="462" t="str">
        <f t="shared" si="19"/>
        <v xml:space="preserve">    </v>
      </c>
      <c r="AN68" s="464">
        <f>AD68*Menu!$C$13</f>
        <v>0</v>
      </c>
    </row>
    <row r="69" spans="1:40" s="12" customFormat="1" ht="51" customHeight="1" x14ac:dyDescent="0.2">
      <c r="A69" s="465"/>
      <c r="B69" s="468"/>
      <c r="C69" s="1189"/>
      <c r="D69" s="1190"/>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3"/>
      <c r="AF69" s="460" t="str">
        <f t="shared" si="14"/>
        <v xml:space="preserve">   </v>
      </c>
      <c r="AG69" s="461" t="str">
        <f t="shared" si="15"/>
        <v xml:space="preserve">   </v>
      </c>
      <c r="AH69" s="461" t="str">
        <f t="shared" si="16"/>
        <v xml:space="preserve">   </v>
      </c>
      <c r="AI69" s="461" t="str">
        <f t="shared" si="17"/>
        <v xml:space="preserve">   </v>
      </c>
      <c r="AJ69" s="461" t="str">
        <f t="shared" si="18"/>
        <v xml:space="preserve">    </v>
      </c>
      <c r="AK69" s="462" t="str">
        <f t="shared" si="11"/>
        <v xml:space="preserve">    </v>
      </c>
      <c r="AL69" s="462" t="str">
        <f t="shared" si="12"/>
        <v xml:space="preserve">    </v>
      </c>
      <c r="AM69" s="462" t="str">
        <f t="shared" si="19"/>
        <v xml:space="preserve">    </v>
      </c>
      <c r="AN69" s="464">
        <f>AD69*Menu!$C$13</f>
        <v>0</v>
      </c>
    </row>
    <row r="70" spans="1:40" s="12" customFormat="1" ht="51" customHeight="1" x14ac:dyDescent="0.2">
      <c r="A70" s="465"/>
      <c r="B70" s="468"/>
      <c r="C70" s="1189"/>
      <c r="D70" s="1190"/>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3"/>
      <c r="AF70" s="460" t="str">
        <f t="shared" si="14"/>
        <v xml:space="preserve">   </v>
      </c>
      <c r="AG70" s="461" t="str">
        <f t="shared" si="15"/>
        <v xml:space="preserve">   </v>
      </c>
      <c r="AH70" s="461" t="str">
        <f t="shared" si="16"/>
        <v xml:space="preserve">   </v>
      </c>
      <c r="AI70" s="461" t="str">
        <f t="shared" si="17"/>
        <v xml:space="preserve">   </v>
      </c>
      <c r="AJ70" s="461" t="str">
        <f t="shared" si="18"/>
        <v xml:space="preserve">    </v>
      </c>
      <c r="AK70" s="462" t="str">
        <f t="shared" si="11"/>
        <v xml:space="preserve">    </v>
      </c>
      <c r="AL70" s="462" t="str">
        <f t="shared" si="12"/>
        <v xml:space="preserve">    </v>
      </c>
      <c r="AM70" s="462" t="str">
        <f t="shared" si="19"/>
        <v xml:space="preserve">    </v>
      </c>
      <c r="AN70" s="464">
        <f>AD70*Menu!$C$13</f>
        <v>0</v>
      </c>
    </row>
    <row r="71" spans="1:40" s="12" customFormat="1" ht="51" customHeight="1" x14ac:dyDescent="0.2">
      <c r="A71" s="465"/>
      <c r="B71" s="468"/>
      <c r="C71" s="1189"/>
      <c r="D71" s="1190"/>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3"/>
      <c r="AF71" s="460" t="str">
        <f t="shared" si="14"/>
        <v xml:space="preserve">   </v>
      </c>
      <c r="AG71" s="461" t="str">
        <f t="shared" si="15"/>
        <v xml:space="preserve">   </v>
      </c>
      <c r="AH71" s="461" t="str">
        <f t="shared" si="16"/>
        <v xml:space="preserve">   </v>
      </c>
      <c r="AI71" s="461" t="str">
        <f t="shared" si="17"/>
        <v xml:space="preserve">   </v>
      </c>
      <c r="AJ71" s="461" t="str">
        <f t="shared" si="18"/>
        <v xml:space="preserve">    </v>
      </c>
      <c r="AK71" s="462" t="str">
        <f t="shared" si="11"/>
        <v xml:space="preserve">    </v>
      </c>
      <c r="AL71" s="462" t="str">
        <f t="shared" si="12"/>
        <v xml:space="preserve">    </v>
      </c>
      <c r="AM71" s="462" t="str">
        <f t="shared" si="19"/>
        <v xml:space="preserve">    </v>
      </c>
      <c r="AN71" s="464">
        <f>AD71*Menu!$C$13</f>
        <v>0</v>
      </c>
    </row>
    <row r="72" spans="1:40" s="12" customFormat="1" ht="51" customHeight="1" x14ac:dyDescent="0.2">
      <c r="A72" s="465"/>
      <c r="B72" s="468"/>
      <c r="C72" s="1189"/>
      <c r="D72" s="1190"/>
      <c r="E72" s="472"/>
      <c r="F72" s="472"/>
      <c r="G72" s="472"/>
      <c r="H72" s="472"/>
      <c r="I72" s="472"/>
      <c r="J72" s="472"/>
      <c r="K72" s="472"/>
      <c r="L72" s="472"/>
      <c r="M72" s="472"/>
      <c r="N72" s="472"/>
      <c r="O72" s="472"/>
      <c r="P72" s="472"/>
      <c r="Q72" s="472"/>
      <c r="R72" s="472"/>
      <c r="S72" s="472"/>
      <c r="T72" s="472"/>
      <c r="U72" s="472"/>
      <c r="V72" s="472"/>
      <c r="W72" s="472"/>
      <c r="X72" s="472"/>
      <c r="Y72" s="472"/>
      <c r="Z72" s="476"/>
      <c r="AA72" s="476"/>
      <c r="AB72" s="476"/>
      <c r="AC72" s="476"/>
      <c r="AD72" s="472"/>
      <c r="AE72" s="473"/>
      <c r="AF72" s="460" t="str">
        <f t="shared" si="14"/>
        <v xml:space="preserve">   </v>
      </c>
      <c r="AG72" s="461" t="str">
        <f t="shared" si="15"/>
        <v xml:space="preserve">   </v>
      </c>
      <c r="AH72" s="461" t="str">
        <f t="shared" si="16"/>
        <v xml:space="preserve">   </v>
      </c>
      <c r="AI72" s="461" t="str">
        <f t="shared" si="17"/>
        <v xml:space="preserve">   </v>
      </c>
      <c r="AJ72" s="461" t="str">
        <f t="shared" si="18"/>
        <v xml:space="preserve">    </v>
      </c>
      <c r="AK72" s="462" t="str">
        <f t="shared" si="11"/>
        <v xml:space="preserve">    </v>
      </c>
      <c r="AL72" s="462" t="str">
        <f t="shared" si="12"/>
        <v xml:space="preserve">    </v>
      </c>
      <c r="AM72" s="462" t="str">
        <f t="shared" si="19"/>
        <v xml:space="preserve">    </v>
      </c>
      <c r="AN72" s="464">
        <f>AD72*Menu!$C$13</f>
        <v>0</v>
      </c>
    </row>
    <row r="73" spans="1:40" s="12" customFormat="1" ht="51" customHeight="1" x14ac:dyDescent="0.2">
      <c r="A73" s="465"/>
      <c r="B73" s="468"/>
      <c r="C73" s="1189"/>
      <c r="D73" s="1190"/>
      <c r="E73" s="472"/>
      <c r="F73" s="472"/>
      <c r="G73" s="472"/>
      <c r="H73" s="472"/>
      <c r="I73" s="472"/>
      <c r="J73" s="472"/>
      <c r="K73" s="472"/>
      <c r="L73" s="472"/>
      <c r="M73" s="472"/>
      <c r="N73" s="472"/>
      <c r="O73" s="472"/>
      <c r="P73" s="472"/>
      <c r="Q73" s="472"/>
      <c r="R73" s="472"/>
      <c r="S73" s="472"/>
      <c r="T73" s="472"/>
      <c r="U73" s="472"/>
      <c r="V73" s="472"/>
      <c r="W73" s="472"/>
      <c r="X73" s="472"/>
      <c r="Y73" s="472"/>
      <c r="Z73" s="476"/>
      <c r="AA73" s="476"/>
      <c r="AB73" s="476"/>
      <c r="AC73" s="476"/>
      <c r="AD73" s="472"/>
      <c r="AE73" s="473"/>
      <c r="AF73" s="460" t="str">
        <f t="shared" si="14"/>
        <v xml:space="preserve">   </v>
      </c>
      <c r="AG73" s="461" t="str">
        <f t="shared" si="15"/>
        <v xml:space="preserve">   </v>
      </c>
      <c r="AH73" s="461" t="str">
        <f t="shared" si="16"/>
        <v xml:space="preserve">   </v>
      </c>
      <c r="AI73" s="461" t="str">
        <f t="shared" si="17"/>
        <v xml:space="preserve">   </v>
      </c>
      <c r="AJ73" s="461" t="str">
        <f t="shared" si="18"/>
        <v xml:space="preserve">    </v>
      </c>
      <c r="AK73" s="462" t="str">
        <f t="shared" si="11"/>
        <v xml:space="preserve">    </v>
      </c>
      <c r="AL73" s="462" t="str">
        <f t="shared" si="12"/>
        <v xml:space="preserve">    </v>
      </c>
      <c r="AM73" s="462" t="str">
        <f t="shared" si="19"/>
        <v xml:space="preserve">    </v>
      </c>
      <c r="AN73" s="464">
        <f>AD73*Menu!$C$13</f>
        <v>0</v>
      </c>
    </row>
    <row r="74" spans="1:40" s="12" customFormat="1" ht="51" customHeight="1" x14ac:dyDescent="0.2">
      <c r="A74" s="465"/>
      <c r="B74" s="526"/>
      <c r="C74" s="1189"/>
      <c r="D74" s="1190"/>
      <c r="E74" s="472"/>
      <c r="F74" s="472"/>
      <c r="G74" s="472"/>
      <c r="H74" s="472"/>
      <c r="I74" s="472"/>
      <c r="J74" s="472"/>
      <c r="K74" s="472"/>
      <c r="L74" s="472"/>
      <c r="M74" s="472"/>
      <c r="N74" s="472"/>
      <c r="O74" s="472"/>
      <c r="P74" s="472"/>
      <c r="Q74" s="472"/>
      <c r="R74" s="472"/>
      <c r="S74" s="472"/>
      <c r="T74" s="472"/>
      <c r="U74" s="472"/>
      <c r="V74" s="472"/>
      <c r="W74" s="472"/>
      <c r="X74" s="472"/>
      <c r="Y74" s="476"/>
      <c r="Z74" s="476"/>
      <c r="AA74" s="476"/>
      <c r="AB74" s="476"/>
      <c r="AC74" s="476"/>
      <c r="AD74" s="472"/>
      <c r="AE74" s="473"/>
      <c r="AF74" s="460" t="str">
        <f t="shared" si="14"/>
        <v xml:space="preserve">   </v>
      </c>
      <c r="AG74" s="461" t="str">
        <f t="shared" si="15"/>
        <v xml:space="preserve">   </v>
      </c>
      <c r="AH74" s="461" t="str">
        <f t="shared" si="16"/>
        <v xml:space="preserve">   </v>
      </c>
      <c r="AI74" s="461" t="str">
        <f t="shared" si="17"/>
        <v xml:space="preserve">   </v>
      </c>
      <c r="AJ74" s="461" t="str">
        <f t="shared" si="18"/>
        <v xml:space="preserve">    </v>
      </c>
      <c r="AK74" s="462" t="str">
        <f t="shared" si="11"/>
        <v xml:space="preserve">    </v>
      </c>
      <c r="AL74" s="462" t="str">
        <f t="shared" si="12"/>
        <v xml:space="preserve">    </v>
      </c>
      <c r="AM74" s="462" t="str">
        <f t="shared" si="19"/>
        <v xml:space="preserve">    </v>
      </c>
      <c r="AN74" s="464">
        <f>AD74*Menu!$C$13</f>
        <v>0</v>
      </c>
    </row>
    <row r="75" spans="1:40" s="505" customFormat="1" ht="90.75" customHeight="1" x14ac:dyDescent="0.2">
      <c r="A75" s="1204" t="s">
        <v>1290</v>
      </c>
      <c r="B75" s="1204"/>
      <c r="C75" s="1204"/>
      <c r="D75" s="507" t="s">
        <v>20</v>
      </c>
      <c r="E75" s="1210"/>
      <c r="F75" s="1210"/>
      <c r="G75" s="508" t="s">
        <v>21</v>
      </c>
      <c r="H75" s="508"/>
      <c r="J75" s="508"/>
      <c r="L75" s="1215" t="s">
        <v>631</v>
      </c>
      <c r="M75" s="1215"/>
      <c r="N75" s="1215"/>
      <c r="O75" s="1215"/>
      <c r="P75" s="1215"/>
      <c r="Q75" s="1215"/>
      <c r="R75" s="726"/>
      <c r="S75" s="726"/>
      <c r="T75" s="726"/>
      <c r="U75" s="726"/>
      <c r="V75" s="726"/>
      <c r="W75" s="726"/>
      <c r="X75" s="726"/>
      <c r="Y75" s="495"/>
      <c r="Z75" s="506"/>
      <c r="AA75" s="506"/>
      <c r="AB75" s="506"/>
      <c r="AC75" s="506"/>
      <c r="AD75" s="651">
        <f>SUM(AD45:AD74)</f>
        <v>220</v>
      </c>
      <c r="AE75" s="650">
        <f>$AD$41+$AD$75</f>
        <v>664</v>
      </c>
      <c r="AF75" s="513" t="s">
        <v>628</v>
      </c>
      <c r="AG75" s="514"/>
      <c r="AH75" s="514"/>
      <c r="AI75" s="514"/>
      <c r="AJ75" s="514"/>
      <c r="AK75" s="514"/>
      <c r="AL75" s="514"/>
      <c r="AM75" s="514"/>
      <c r="AN75" s="510" t="e">
        <f>SUM(AN45:AN74)</f>
        <v>#VALUE!</v>
      </c>
    </row>
    <row r="76" spans="1:40" s="505" customFormat="1" ht="37.9" customHeight="1" x14ac:dyDescent="0.2">
      <c r="A76" s="1120" t="s">
        <v>23</v>
      </c>
      <c r="B76" s="1120"/>
      <c r="C76" s="1120"/>
      <c r="D76" s="1120"/>
      <c r="E76" s="1120"/>
      <c r="F76" s="1120"/>
      <c r="G76" s="1120"/>
      <c r="H76" s="1120"/>
      <c r="I76" s="1120"/>
      <c r="L76" s="1120" t="s">
        <v>632</v>
      </c>
      <c r="M76" s="1120"/>
      <c r="N76" s="1120"/>
      <c r="P76" s="1120"/>
      <c r="Q76" s="1120"/>
      <c r="R76" s="1120"/>
      <c r="S76" s="508"/>
      <c r="T76" s="508"/>
      <c r="U76" s="508"/>
      <c r="V76" s="508"/>
      <c r="W76" s="508"/>
      <c r="X76" s="508"/>
      <c r="Y76" s="495"/>
      <c r="AC76" s="507"/>
      <c r="AD76" s="650">
        <f>AD75*Menu!$C$13</f>
        <v>1540</v>
      </c>
      <c r="AE76" s="650">
        <f>$AE$75*Menu!$C$13</f>
        <v>4648</v>
      </c>
      <c r="AF76" s="513" t="s">
        <v>628</v>
      </c>
      <c r="AG76" s="514"/>
      <c r="AH76" s="514"/>
      <c r="AI76" s="514"/>
      <c r="AJ76" s="514"/>
      <c r="AK76" s="514"/>
      <c r="AL76" s="514"/>
      <c r="AM76" s="514"/>
      <c r="AN76" s="510" t="e">
        <f>AN41+AN75</f>
        <v>#VALUE!</v>
      </c>
    </row>
    <row r="77" spans="1:40" s="505" customFormat="1" ht="48" customHeight="1" x14ac:dyDescent="0.2">
      <c r="A77" s="507"/>
      <c r="B77" s="1192" t="s">
        <v>24</v>
      </c>
      <c r="C77" s="1192"/>
      <c r="D77" s="1192"/>
      <c r="E77" s="1192"/>
      <c r="F77" s="1192"/>
      <c r="G77" s="508"/>
      <c r="H77" s="508"/>
      <c r="I77" s="515"/>
      <c r="J77" s="515"/>
      <c r="K77" s="515"/>
      <c r="L77" s="471" t="s">
        <v>22</v>
      </c>
      <c r="M77" s="1209">
        <f>Menu!F10</f>
        <v>45103</v>
      </c>
      <c r="N77" s="1209"/>
      <c r="AD77" s="469"/>
      <c r="AE77" s="470" t="s">
        <v>628</v>
      </c>
      <c r="AN77" s="516" t="s">
        <v>628</v>
      </c>
    </row>
    <row r="78" spans="1:40" hidden="1" x14ac:dyDescent="0.2"/>
    <row r="79" spans="1:40" ht="9.75" hidden="1" customHeight="1" x14ac:dyDescent="0.2">
      <c r="G79" s="272"/>
    </row>
    <row r="80" spans="1:40" hidden="1" x14ac:dyDescent="0.2"/>
    <row r="81" hidden="1" x14ac:dyDescent="0.2"/>
    <row r="82" hidden="1" x14ac:dyDescent="0.2"/>
    <row r="83" hidden="1" x14ac:dyDescent="0.2"/>
  </sheetData>
  <mergeCells count="99">
    <mergeCell ref="O75:Q75"/>
    <mergeCell ref="L75:N75"/>
    <mergeCell ref="E42:F42"/>
    <mergeCell ref="L41:N41"/>
    <mergeCell ref="G42:J42"/>
    <mergeCell ref="H41:J41"/>
    <mergeCell ref="AD43:AE43"/>
    <mergeCell ref="C68:D68"/>
    <mergeCell ref="A43:I43"/>
    <mergeCell ref="C51:D51"/>
    <mergeCell ref="C61:D61"/>
    <mergeCell ref="P76:R76"/>
    <mergeCell ref="L76:N76"/>
    <mergeCell ref="C3:N4"/>
    <mergeCell ref="C5:N5"/>
    <mergeCell ref="M43:N43"/>
    <mergeCell ref="C71:D71"/>
    <mergeCell ref="C72:D72"/>
    <mergeCell ref="C65:D65"/>
    <mergeCell ref="C69:D69"/>
    <mergeCell ref="C53:D53"/>
    <mergeCell ref="C48:D48"/>
    <mergeCell ref="C39:D39"/>
    <mergeCell ref="C40:D40"/>
    <mergeCell ref="C52:D52"/>
    <mergeCell ref="B44:F44"/>
    <mergeCell ref="C11:D11"/>
    <mergeCell ref="M77:N77"/>
    <mergeCell ref="C74:D74"/>
    <mergeCell ref="A75:C75"/>
    <mergeCell ref="E75:F75"/>
    <mergeCell ref="C62:D62"/>
    <mergeCell ref="C63:D63"/>
    <mergeCell ref="C64:D64"/>
    <mergeCell ref="A76:I76"/>
    <mergeCell ref="C73:D73"/>
    <mergeCell ref="C66:D66"/>
    <mergeCell ref="C67:D67"/>
    <mergeCell ref="C70:D70"/>
    <mergeCell ref="AA41:AC41"/>
    <mergeCell ref="C60:D60"/>
    <mergeCell ref="C55:D55"/>
    <mergeCell ref="C56:D56"/>
    <mergeCell ref="C46:D46"/>
    <mergeCell ref="C47:D47"/>
    <mergeCell ref="C49:D49"/>
    <mergeCell ref="C50:D50"/>
    <mergeCell ref="V43:X43"/>
    <mergeCell ref="C54:D54"/>
    <mergeCell ref="C45:D45"/>
    <mergeCell ref="C59:D59"/>
    <mergeCell ref="C57:D57"/>
    <mergeCell ref="C58:D58"/>
    <mergeCell ref="J43:K43"/>
    <mergeCell ref="V41:X41"/>
    <mergeCell ref="A42:C42"/>
    <mergeCell ref="C29:D29"/>
    <mergeCell ref="C30:D30"/>
    <mergeCell ref="C31:D31"/>
    <mergeCell ref="C32:D32"/>
    <mergeCell ref="C35:D35"/>
    <mergeCell ref="C36:D36"/>
    <mergeCell ref="C37:D37"/>
    <mergeCell ref="C23:D23"/>
    <mergeCell ref="C19:D19"/>
    <mergeCell ref="C20:D20"/>
    <mergeCell ref="C21:D21"/>
    <mergeCell ref="C27:D27"/>
    <mergeCell ref="A9:A10"/>
    <mergeCell ref="B8:C8"/>
    <mergeCell ref="AF9:AF10"/>
    <mergeCell ref="AG9:AG10"/>
    <mergeCell ref="AJ9:AJ10"/>
    <mergeCell ref="P8:T8"/>
    <mergeCell ref="E8:G8"/>
    <mergeCell ref="H8:J8"/>
    <mergeCell ref="AN9:AN10"/>
    <mergeCell ref="C16:D16"/>
    <mergeCell ref="C17:D17"/>
    <mergeCell ref="B77:F77"/>
    <mergeCell ref="O41:T41"/>
    <mergeCell ref="AN41:AN42"/>
    <mergeCell ref="C28:D28"/>
    <mergeCell ref="C33:D33"/>
    <mergeCell ref="C34:D34"/>
    <mergeCell ref="C22:D22"/>
    <mergeCell ref="C38:D38"/>
    <mergeCell ref="C24:D24"/>
    <mergeCell ref="C25:D25"/>
    <mergeCell ref="C26:D26"/>
    <mergeCell ref="N42:AD42"/>
    <mergeCell ref="C18:D18"/>
    <mergeCell ref="AD3:AD4"/>
    <mergeCell ref="AD9:AD10"/>
    <mergeCell ref="C13:D13"/>
    <mergeCell ref="C14:D14"/>
    <mergeCell ref="C15:D15"/>
    <mergeCell ref="C12:D12"/>
    <mergeCell ref="Z3:AA4"/>
  </mergeCells>
  <conditionalFormatting sqref="E11:T40">
    <cfRule type="cellIs" dxfId="49" priority="2" stopIfTrue="1" operator="equal">
      <formula>"غ"</formula>
    </cfRule>
  </conditionalFormatting>
  <conditionalFormatting sqref="E45:T60">
    <cfRule type="cellIs" dxfId="48" priority="1" stopIfTrue="1" operator="equal">
      <formula>"غ"</formula>
    </cfRule>
  </conditionalFormatting>
  <pageMargins left="0.196850393700787" right="0.43307086614173201" top="0.511811023622047" bottom="0.31496062992126" header="0.31496062992126" footer="0.511811023622047"/>
  <pageSetup paperSize="9" scale="24" fitToWidth="0" fitToHeight="0" orientation="landscape" r:id="rId1"/>
  <headerFooter alignWithMargins="0"/>
  <rowBreaks count="2" manualBreakCount="2">
    <brk id="44" max="16383" man="1"/>
    <brk id="77" max="35" man="1"/>
  </rowBreaks>
  <ignoredErrors>
    <ignoredError sqref="D8" unlockedFormula="1"/>
  </ignoredError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8D3F5-02BD-48F2-B2B8-6ABEE988246A}">
  <sheetPr codeName="ورقة18">
    <tabColor rgb="FFFF0000"/>
  </sheetPr>
  <dimension ref="A1:AC61"/>
  <sheetViews>
    <sheetView rightToLeft="1" view="pageBreakPreview" zoomScale="80" zoomScaleNormal="100" zoomScaleSheetLayoutView="80" workbookViewId="0">
      <pane xSplit="2" ySplit="1" topLeftCell="P61" activePane="bottomRight" state="frozen"/>
      <selection activeCell="H12" sqref="H12"/>
      <selection pane="topRight" activeCell="H12" sqref="H12"/>
      <selection pane="bottomLeft" activeCell="H12" sqref="H12"/>
      <selection pane="bottomRight" activeCell="W2" sqref="W2"/>
    </sheetView>
  </sheetViews>
  <sheetFormatPr defaultColWidth="9.28515625" defaultRowHeight="18" x14ac:dyDescent="0.2"/>
  <cols>
    <col min="1" max="1" width="8.5703125" style="3" customWidth="1"/>
    <col min="2" max="2" width="37.42578125" style="3" customWidth="1"/>
    <col min="3" max="3" width="17.5703125" style="3" customWidth="1"/>
    <col min="4" max="4" width="13.7109375" style="3" customWidth="1"/>
    <col min="5" max="5" width="13.5703125" style="3" customWidth="1"/>
    <col min="6" max="6" width="31" style="3" bestFit="1" customWidth="1"/>
    <col min="7" max="7" width="23.5703125" style="3" bestFit="1" customWidth="1"/>
    <col min="8" max="8" width="20.7109375" style="3" customWidth="1"/>
    <col min="9" max="9" width="17.28515625" style="3" customWidth="1"/>
    <col min="10" max="10" width="15" style="3" customWidth="1"/>
    <col min="11" max="11" width="20.7109375" style="640" customWidth="1"/>
    <col min="12" max="12" width="15" style="128" customWidth="1"/>
    <col min="13" max="13" width="15" style="640" customWidth="1"/>
    <col min="14" max="14" width="15" style="128" customWidth="1"/>
    <col min="15" max="15" width="15" style="640" customWidth="1"/>
    <col min="16" max="16" width="15" style="128" customWidth="1"/>
    <col min="17" max="17" width="15" style="640" customWidth="1"/>
    <col min="18" max="18" width="12.28515625" style="128" customWidth="1"/>
    <col min="19" max="19" width="15.7109375" style="3" customWidth="1"/>
    <col min="20" max="20" width="49.7109375" style="128" bestFit="1" customWidth="1"/>
    <col min="21" max="21" width="11.28515625" style="3" customWidth="1"/>
    <col min="22" max="22" width="8.28515625" style="603" customWidth="1"/>
    <col min="23" max="23" width="13.7109375" style="610" customWidth="1"/>
    <col min="24" max="25" width="8.28515625" style="609" customWidth="1"/>
    <col min="26" max="26" width="12.5703125" style="607" customWidth="1"/>
    <col min="27" max="27" width="9.28515625" style="601" customWidth="1"/>
    <col min="28" max="28" width="9.28515625" style="618" customWidth="1"/>
    <col min="29" max="29" width="9.28515625" style="3" customWidth="1"/>
    <col min="30" max="16384" width="9.28515625" style="3"/>
  </cols>
  <sheetData>
    <row r="1" spans="1:29" s="12" customFormat="1" ht="90.75" thickBot="1" x14ac:dyDescent="0.25">
      <c r="A1" s="18" t="s">
        <v>0</v>
      </c>
      <c r="B1" s="18" t="s">
        <v>40</v>
      </c>
      <c r="C1" s="56" t="s">
        <v>3</v>
      </c>
      <c r="D1" s="56" t="s">
        <v>41</v>
      </c>
      <c r="E1" s="18" t="s">
        <v>42</v>
      </c>
      <c r="F1" s="18" t="s">
        <v>950</v>
      </c>
      <c r="G1" s="18" t="s">
        <v>48</v>
      </c>
      <c r="H1" s="18" t="s">
        <v>36</v>
      </c>
      <c r="I1" s="18" t="s">
        <v>37</v>
      </c>
      <c r="J1" s="18" t="s">
        <v>45</v>
      </c>
      <c r="K1" s="617" t="s">
        <v>99</v>
      </c>
      <c r="L1" s="72" t="s">
        <v>227</v>
      </c>
      <c r="M1" s="617" t="s">
        <v>99</v>
      </c>
      <c r="N1" s="72" t="s">
        <v>227</v>
      </c>
      <c r="O1" s="617" t="s">
        <v>99</v>
      </c>
      <c r="P1" s="72" t="s">
        <v>227</v>
      </c>
      <c r="Q1" s="617" t="s">
        <v>99</v>
      </c>
      <c r="R1" s="72" t="s">
        <v>227</v>
      </c>
      <c r="S1" s="379" t="s">
        <v>49</v>
      </c>
      <c r="T1" s="380" t="s">
        <v>606</v>
      </c>
      <c r="U1" s="18" t="s">
        <v>668</v>
      </c>
      <c r="V1" s="592" t="s">
        <v>0</v>
      </c>
      <c r="W1" s="593" t="s">
        <v>706</v>
      </c>
      <c r="X1" s="593" t="s">
        <v>707</v>
      </c>
      <c r="Y1" s="306" t="s">
        <v>708</v>
      </c>
      <c r="Z1" s="592" t="s">
        <v>709</v>
      </c>
      <c r="AA1" s="594" t="s">
        <v>710</v>
      </c>
      <c r="AB1" s="595" t="s">
        <v>711</v>
      </c>
      <c r="AC1" s="18" t="s">
        <v>712</v>
      </c>
    </row>
    <row r="2" spans="1:29" ht="42" customHeight="1" x14ac:dyDescent="0.2">
      <c r="A2" s="72">
        <v>1</v>
      </c>
      <c r="B2" s="72" t="s">
        <v>1148</v>
      </c>
      <c r="C2" s="72">
        <v>901145722</v>
      </c>
      <c r="D2" s="72" t="s">
        <v>11</v>
      </c>
      <c r="E2" s="72" t="s">
        <v>1149</v>
      </c>
      <c r="F2" s="72" t="s">
        <v>1150</v>
      </c>
      <c r="G2" s="876" t="s">
        <v>11</v>
      </c>
      <c r="H2" s="72">
        <v>781232</v>
      </c>
      <c r="I2" s="72" t="s">
        <v>214</v>
      </c>
      <c r="J2" s="72" t="s">
        <v>508</v>
      </c>
      <c r="K2" s="608" t="s">
        <v>1151</v>
      </c>
      <c r="L2" s="608" t="s">
        <v>1152</v>
      </c>
      <c r="M2" s="608" t="s">
        <v>1152</v>
      </c>
      <c r="N2" s="608" t="s">
        <v>57</v>
      </c>
      <c r="O2" s="608"/>
      <c r="P2" s="608"/>
      <c r="Q2" s="72"/>
      <c r="R2" s="877"/>
      <c r="S2" s="608">
        <v>12</v>
      </c>
      <c r="T2" s="381" t="str">
        <f t="shared" ref="T2:T33" si="0">TRIM(K2 &amp;" -  "&amp; L2 &amp;" - "&amp; N2&amp;" -  " &amp; P2&amp;"- "&amp;R2)</f>
        <v>شارع المسكوبية - باب الزاوية - مركز التصحيح - -</v>
      </c>
      <c r="U2" s="43" t="s">
        <v>584</v>
      </c>
      <c r="V2" s="596">
        <v>1</v>
      </c>
      <c r="W2" s="597" t="s">
        <v>713</v>
      </c>
      <c r="X2" s="598">
        <v>21</v>
      </c>
      <c r="Y2" s="599"/>
      <c r="Z2" s="600">
        <f t="shared" ref="Z2:Z43" si="1">IF(G2="","",VLOOKUP(G2,$W$2:$Y$559,2))</f>
        <v>26.5</v>
      </c>
      <c r="AB2" s="602" t="str">
        <f t="shared" ref="AB2:AB43" si="2">IF(AA2="","",VLOOKUP(AA2,$V$2:$AA$61,3))</f>
        <v/>
      </c>
      <c r="AC2" s="43"/>
    </row>
    <row r="3" spans="1:29" ht="42" customHeight="1" x14ac:dyDescent="0.2">
      <c r="A3" s="72">
        <v>2</v>
      </c>
      <c r="B3" s="72" t="s">
        <v>1153</v>
      </c>
      <c r="C3" s="72">
        <v>929904969</v>
      </c>
      <c r="D3" s="72" t="s">
        <v>11</v>
      </c>
      <c r="E3" s="72" t="s">
        <v>43</v>
      </c>
      <c r="F3" s="72" t="s">
        <v>1154</v>
      </c>
      <c r="G3" s="72" t="s">
        <v>846</v>
      </c>
      <c r="H3" s="72">
        <v>214522</v>
      </c>
      <c r="I3" s="72" t="s">
        <v>39</v>
      </c>
      <c r="J3" s="72" t="s">
        <v>1155</v>
      </c>
      <c r="K3" s="72" t="s">
        <v>846</v>
      </c>
      <c r="L3" s="72" t="s">
        <v>57</v>
      </c>
      <c r="M3" s="72" t="s">
        <v>57</v>
      </c>
      <c r="N3" s="72" t="s">
        <v>1152</v>
      </c>
      <c r="O3" s="72" t="s">
        <v>1152</v>
      </c>
      <c r="P3" s="72" t="s">
        <v>846</v>
      </c>
      <c r="Q3" s="72"/>
      <c r="R3" s="72"/>
      <c r="S3" s="72">
        <v>20</v>
      </c>
      <c r="T3" s="381" t="str">
        <f t="shared" si="0"/>
        <v>نوبا - مركز التصحيح - باب الزاوية - نوبا-</v>
      </c>
      <c r="U3" s="43" t="s">
        <v>584</v>
      </c>
      <c r="V3" s="603">
        <v>2</v>
      </c>
      <c r="W3" s="604" t="s">
        <v>714</v>
      </c>
      <c r="X3" s="605">
        <v>11</v>
      </c>
      <c r="Y3" s="606"/>
      <c r="Z3" s="607">
        <f t="shared" si="1"/>
        <v>24</v>
      </c>
      <c r="AB3" s="602" t="str">
        <f t="shared" si="2"/>
        <v/>
      </c>
      <c r="AC3" s="43"/>
    </row>
    <row r="4" spans="1:29" ht="42" customHeight="1" x14ac:dyDescent="0.2">
      <c r="A4" s="72">
        <v>3</v>
      </c>
      <c r="B4" s="72" t="s">
        <v>1156</v>
      </c>
      <c r="C4" s="72">
        <v>913980496</v>
      </c>
      <c r="D4" s="72" t="s">
        <v>11</v>
      </c>
      <c r="E4" s="72" t="s">
        <v>43</v>
      </c>
      <c r="F4" s="72" t="s">
        <v>1157</v>
      </c>
      <c r="G4" s="72" t="s">
        <v>506</v>
      </c>
      <c r="H4" s="72">
        <v>15960</v>
      </c>
      <c r="I4" s="72" t="s">
        <v>1158</v>
      </c>
      <c r="J4" s="72" t="s">
        <v>1159</v>
      </c>
      <c r="K4" s="72" t="s">
        <v>506</v>
      </c>
      <c r="L4" s="72" t="s">
        <v>1152</v>
      </c>
      <c r="M4" s="608" t="s">
        <v>1152</v>
      </c>
      <c r="N4" s="608" t="s">
        <v>57</v>
      </c>
      <c r="O4" s="72"/>
      <c r="P4" s="72"/>
      <c r="Q4" s="72"/>
      <c r="R4" s="72"/>
      <c r="S4" s="72">
        <v>12</v>
      </c>
      <c r="T4" s="381" t="str">
        <f t="shared" si="0"/>
        <v>دويربان - باب الزاوية - مركز التصحيح - -</v>
      </c>
      <c r="U4" s="43" t="s">
        <v>584</v>
      </c>
      <c r="V4" s="603">
        <v>3</v>
      </c>
      <c r="W4" s="608" t="s">
        <v>715</v>
      </c>
      <c r="X4" s="609">
        <v>10</v>
      </c>
      <c r="Y4" s="606"/>
      <c r="Z4" s="607">
        <f t="shared" si="1"/>
        <v>24</v>
      </c>
      <c r="AB4" s="602" t="str">
        <f t="shared" si="2"/>
        <v/>
      </c>
      <c r="AC4" s="43"/>
    </row>
    <row r="5" spans="1:29" ht="42" customHeight="1" x14ac:dyDescent="0.2">
      <c r="A5" s="72">
        <v>4</v>
      </c>
      <c r="B5" s="72" t="s">
        <v>1160</v>
      </c>
      <c r="C5" s="72" t="s">
        <v>1161</v>
      </c>
      <c r="D5" s="72" t="s">
        <v>11</v>
      </c>
      <c r="E5" s="72" t="s">
        <v>43</v>
      </c>
      <c r="F5" s="72" t="s">
        <v>1162</v>
      </c>
      <c r="G5" s="72" t="s">
        <v>1163</v>
      </c>
      <c r="H5" s="72">
        <v>1026798</v>
      </c>
      <c r="I5" s="72" t="s">
        <v>1158</v>
      </c>
      <c r="J5" s="72" t="s">
        <v>1159</v>
      </c>
      <c r="K5" s="72" t="s">
        <v>1163</v>
      </c>
      <c r="L5" s="72" t="s">
        <v>1152</v>
      </c>
      <c r="M5" s="72" t="s">
        <v>1152</v>
      </c>
      <c r="N5" s="72" t="s">
        <v>57</v>
      </c>
      <c r="O5" s="72"/>
      <c r="P5" s="72"/>
      <c r="Q5" s="72"/>
      <c r="R5" s="72"/>
      <c r="S5" s="72">
        <v>12</v>
      </c>
      <c r="T5" s="381" t="str">
        <f t="shared" si="0"/>
        <v>المقاطعة - باب الزاوية - مركز التصحيح - -</v>
      </c>
      <c r="U5" s="43" t="s">
        <v>584</v>
      </c>
      <c r="V5" s="603">
        <v>4</v>
      </c>
      <c r="W5" s="608" t="s">
        <v>716</v>
      </c>
      <c r="X5" s="605">
        <v>19</v>
      </c>
      <c r="Y5" s="606"/>
      <c r="Z5" s="607">
        <f t="shared" si="1"/>
        <v>24</v>
      </c>
      <c r="AB5" s="602" t="str">
        <f t="shared" si="2"/>
        <v/>
      </c>
      <c r="AC5" s="43"/>
    </row>
    <row r="6" spans="1:29" ht="42" customHeight="1" x14ac:dyDescent="0.2">
      <c r="A6" s="72">
        <v>5</v>
      </c>
      <c r="B6" s="72" t="s">
        <v>1164</v>
      </c>
      <c r="C6" s="72">
        <v>908032758</v>
      </c>
      <c r="D6" s="72" t="s">
        <v>11</v>
      </c>
      <c r="E6" s="72" t="s">
        <v>44</v>
      </c>
      <c r="F6" s="72" t="s">
        <v>1165</v>
      </c>
      <c r="G6" s="72" t="s">
        <v>1166</v>
      </c>
      <c r="H6" s="72">
        <v>1126554</v>
      </c>
      <c r="I6" s="72" t="s">
        <v>1158</v>
      </c>
      <c r="J6" s="72" t="s">
        <v>1155</v>
      </c>
      <c r="K6" s="72" t="s">
        <v>1167</v>
      </c>
      <c r="L6" s="72" t="s">
        <v>1152</v>
      </c>
      <c r="M6" s="72" t="s">
        <v>1152</v>
      </c>
      <c r="N6" s="72" t="s">
        <v>57</v>
      </c>
      <c r="O6" s="72"/>
      <c r="P6" s="72"/>
      <c r="Q6" s="72"/>
      <c r="R6" s="72"/>
      <c r="S6" s="72">
        <v>12</v>
      </c>
      <c r="T6" s="381" t="str">
        <f t="shared" si="0"/>
        <v>ابو كتيلة - باب الزاوية - مركز التصحيح - -</v>
      </c>
      <c r="U6" s="43" t="s">
        <v>584</v>
      </c>
      <c r="V6" s="603">
        <v>5</v>
      </c>
      <c r="W6" s="610" t="s">
        <v>300</v>
      </c>
      <c r="X6" s="609">
        <v>14.5</v>
      </c>
      <c r="Y6" s="606"/>
      <c r="Z6" s="607">
        <f t="shared" si="1"/>
        <v>10</v>
      </c>
      <c r="AB6" s="602" t="str">
        <f t="shared" si="2"/>
        <v/>
      </c>
      <c r="AC6" s="43"/>
    </row>
    <row r="7" spans="1:29" ht="42" customHeight="1" x14ac:dyDescent="0.2">
      <c r="A7" s="72">
        <v>6</v>
      </c>
      <c r="B7" s="72" t="s">
        <v>1168</v>
      </c>
      <c r="C7" s="72">
        <v>850251729</v>
      </c>
      <c r="D7" s="72" t="s">
        <v>11</v>
      </c>
      <c r="E7" s="72" t="s">
        <v>44</v>
      </c>
      <c r="F7" s="72" t="s">
        <v>1169</v>
      </c>
      <c r="G7" s="72" t="s">
        <v>790</v>
      </c>
      <c r="H7" s="72">
        <v>5539074</v>
      </c>
      <c r="I7" s="72" t="s">
        <v>1170</v>
      </c>
      <c r="J7" s="72" t="s">
        <v>1171</v>
      </c>
      <c r="K7" s="72" t="s">
        <v>790</v>
      </c>
      <c r="L7" s="72" t="s">
        <v>1152</v>
      </c>
      <c r="M7" s="72" t="s">
        <v>1152</v>
      </c>
      <c r="N7" s="72" t="s">
        <v>57</v>
      </c>
      <c r="O7" s="72"/>
      <c r="P7" s="72"/>
      <c r="Q7" s="72"/>
      <c r="R7" s="72"/>
      <c r="S7" s="72">
        <v>12</v>
      </c>
      <c r="T7" s="381" t="str">
        <f t="shared" si="0"/>
        <v>حارة الشيخ - باب الزاوية - مركز التصحيح - -</v>
      </c>
      <c r="U7" s="43" t="s">
        <v>584</v>
      </c>
      <c r="V7" s="603">
        <v>6</v>
      </c>
      <c r="W7" s="611" t="s">
        <v>717</v>
      </c>
      <c r="X7" s="612">
        <v>32.5</v>
      </c>
      <c r="Y7" s="606"/>
      <c r="Z7" s="607">
        <f t="shared" si="1"/>
        <v>24</v>
      </c>
      <c r="AB7" s="602" t="str">
        <f t="shared" si="2"/>
        <v/>
      </c>
      <c r="AC7" s="43"/>
    </row>
    <row r="8" spans="1:29" ht="42" customHeight="1" x14ac:dyDescent="0.2">
      <c r="A8" s="72">
        <v>7</v>
      </c>
      <c r="B8" s="72" t="s">
        <v>1172</v>
      </c>
      <c r="C8" s="72" t="s">
        <v>1173</v>
      </c>
      <c r="D8" s="72" t="s">
        <v>11</v>
      </c>
      <c r="E8" s="72" t="s">
        <v>44</v>
      </c>
      <c r="F8" s="72" t="s">
        <v>1174</v>
      </c>
      <c r="G8" s="72" t="s">
        <v>11</v>
      </c>
      <c r="H8" s="72">
        <v>18268</v>
      </c>
      <c r="I8" s="72" t="s">
        <v>1158</v>
      </c>
      <c r="J8" s="72" t="s">
        <v>1159</v>
      </c>
      <c r="K8" s="72" t="s">
        <v>520</v>
      </c>
      <c r="L8" s="72" t="s">
        <v>1152</v>
      </c>
      <c r="M8" s="72" t="s">
        <v>1152</v>
      </c>
      <c r="N8" s="72" t="s">
        <v>57</v>
      </c>
      <c r="O8" s="72"/>
      <c r="P8" s="72"/>
      <c r="Q8" s="72"/>
      <c r="R8" s="72"/>
      <c r="S8" s="72">
        <v>13</v>
      </c>
      <c r="T8" s="381" t="str">
        <f t="shared" si="0"/>
        <v>الحاووز - باب الزاوية - مركز التصحيح - -</v>
      </c>
      <c r="U8" s="43" t="s">
        <v>584</v>
      </c>
      <c r="V8" s="603">
        <v>7</v>
      </c>
      <c r="W8" s="611" t="s">
        <v>718</v>
      </c>
      <c r="X8" s="612">
        <v>26</v>
      </c>
      <c r="Y8" s="606"/>
      <c r="Z8" s="607">
        <f t="shared" si="1"/>
        <v>26.5</v>
      </c>
      <c r="AB8" s="602" t="str">
        <f t="shared" si="2"/>
        <v/>
      </c>
      <c r="AC8" s="43"/>
    </row>
    <row r="9" spans="1:29" ht="42" customHeight="1" x14ac:dyDescent="0.2">
      <c r="A9" s="72">
        <v>8</v>
      </c>
      <c r="B9" s="72" t="s">
        <v>1175</v>
      </c>
      <c r="C9" s="72" t="s">
        <v>1176</v>
      </c>
      <c r="D9" s="72" t="s">
        <v>11</v>
      </c>
      <c r="E9" s="72" t="s">
        <v>43</v>
      </c>
      <c r="F9" s="72" t="s">
        <v>1177</v>
      </c>
      <c r="G9" s="72" t="s">
        <v>51</v>
      </c>
      <c r="H9" s="72">
        <v>130309</v>
      </c>
      <c r="I9" s="72" t="s">
        <v>1178</v>
      </c>
      <c r="J9" s="72" t="s">
        <v>508</v>
      </c>
      <c r="K9" s="72" t="s">
        <v>1179</v>
      </c>
      <c r="L9" s="72" t="s">
        <v>1152</v>
      </c>
      <c r="M9" s="72" t="s">
        <v>57</v>
      </c>
      <c r="N9" s="72"/>
      <c r="O9" s="72"/>
      <c r="P9" s="72"/>
      <c r="Q9" s="72"/>
      <c r="R9" s="72"/>
      <c r="S9" s="72">
        <v>14</v>
      </c>
      <c r="T9" s="381" t="str">
        <f t="shared" si="0"/>
        <v>حلحول - باب الزاوية - - -</v>
      </c>
      <c r="U9" s="43" t="s">
        <v>584</v>
      </c>
      <c r="V9" s="603">
        <v>8</v>
      </c>
      <c r="W9" s="611" t="s">
        <v>719</v>
      </c>
      <c r="X9" s="612">
        <v>25</v>
      </c>
      <c r="Y9" s="606"/>
      <c r="Z9" s="607">
        <f t="shared" si="1"/>
        <v>24</v>
      </c>
      <c r="AB9" s="602" t="str">
        <f t="shared" si="2"/>
        <v/>
      </c>
      <c r="AC9" s="43"/>
    </row>
    <row r="10" spans="1:29" ht="42" customHeight="1" x14ac:dyDescent="0.2">
      <c r="A10" s="72">
        <v>9</v>
      </c>
      <c r="B10" s="72" t="s">
        <v>1180</v>
      </c>
      <c r="C10" s="72">
        <v>950329227</v>
      </c>
      <c r="D10" s="72" t="s">
        <v>11</v>
      </c>
      <c r="E10" s="72" t="s">
        <v>44</v>
      </c>
      <c r="F10" s="72" t="s">
        <v>1181</v>
      </c>
      <c r="G10" s="72" t="s">
        <v>11</v>
      </c>
      <c r="H10" s="72">
        <v>20736</v>
      </c>
      <c r="I10" s="72" t="s">
        <v>1158</v>
      </c>
      <c r="J10" s="72" t="s">
        <v>1159</v>
      </c>
      <c r="K10" s="72" t="s">
        <v>1159</v>
      </c>
      <c r="L10" s="72" t="s">
        <v>57</v>
      </c>
      <c r="M10" s="72"/>
      <c r="N10" s="72"/>
      <c r="O10" s="72"/>
      <c r="P10" s="72"/>
      <c r="Q10" s="72"/>
      <c r="R10" s="72"/>
      <c r="S10" s="72">
        <v>6</v>
      </c>
      <c r="T10" s="381" t="str">
        <f t="shared" si="0"/>
        <v>رأس الجورة - مركز التصحيح - - -</v>
      </c>
      <c r="U10" s="43" t="s">
        <v>584</v>
      </c>
      <c r="V10" s="603">
        <v>9</v>
      </c>
      <c r="W10" s="604" t="s">
        <v>720</v>
      </c>
      <c r="X10" s="605">
        <v>19</v>
      </c>
      <c r="Y10" s="606"/>
      <c r="Z10" s="607">
        <f t="shared" si="1"/>
        <v>26.5</v>
      </c>
      <c r="AB10" s="602" t="str">
        <f t="shared" si="2"/>
        <v/>
      </c>
      <c r="AC10" s="43"/>
    </row>
    <row r="11" spans="1:29" ht="42" customHeight="1" x14ac:dyDescent="0.2">
      <c r="A11" s="72">
        <v>10</v>
      </c>
      <c r="B11" s="72" t="s">
        <v>1182</v>
      </c>
      <c r="C11" s="72">
        <v>911704443</v>
      </c>
      <c r="D11" s="72" t="s">
        <v>11</v>
      </c>
      <c r="E11" s="72" t="s">
        <v>44</v>
      </c>
      <c r="F11" s="72" t="s">
        <v>979</v>
      </c>
      <c r="G11" s="72" t="s">
        <v>11</v>
      </c>
      <c r="H11" s="72">
        <v>769964</v>
      </c>
      <c r="I11" s="72" t="s">
        <v>1183</v>
      </c>
      <c r="J11" s="72" t="s">
        <v>508</v>
      </c>
      <c r="K11" s="72" t="s">
        <v>508</v>
      </c>
      <c r="L11" s="72" t="s">
        <v>1152</v>
      </c>
      <c r="M11" s="72" t="s">
        <v>1152</v>
      </c>
      <c r="N11" s="72" t="s">
        <v>57</v>
      </c>
      <c r="O11" s="72"/>
      <c r="P11" s="72"/>
      <c r="Q11" s="72"/>
      <c r="R11" s="72"/>
      <c r="S11" s="72">
        <v>12</v>
      </c>
      <c r="T11" s="381" t="str">
        <f t="shared" si="0"/>
        <v>شارع السلام - باب الزاوية - مركز التصحيح - -</v>
      </c>
      <c r="U11" s="43" t="s">
        <v>584</v>
      </c>
      <c r="V11" s="603">
        <v>10</v>
      </c>
      <c r="W11" s="604" t="s">
        <v>721</v>
      </c>
      <c r="X11" s="229">
        <v>19</v>
      </c>
      <c r="Y11" s="606"/>
      <c r="Z11" s="607">
        <f t="shared" si="1"/>
        <v>26.5</v>
      </c>
      <c r="AB11" s="602" t="str">
        <f t="shared" si="2"/>
        <v/>
      </c>
      <c r="AC11" s="43"/>
    </row>
    <row r="12" spans="1:29" ht="42" customHeight="1" x14ac:dyDescent="0.2">
      <c r="A12" s="72">
        <v>11</v>
      </c>
      <c r="B12" s="72" t="s">
        <v>1184</v>
      </c>
      <c r="C12" s="72">
        <v>851586420</v>
      </c>
      <c r="D12" s="72" t="s">
        <v>11</v>
      </c>
      <c r="E12" s="72" t="s">
        <v>44</v>
      </c>
      <c r="F12" s="72" t="s">
        <v>1157</v>
      </c>
      <c r="G12" s="72" t="s">
        <v>11</v>
      </c>
      <c r="H12" s="72">
        <v>46117</v>
      </c>
      <c r="I12" s="72" t="s">
        <v>1185</v>
      </c>
      <c r="J12" s="72" t="s">
        <v>11</v>
      </c>
      <c r="K12" s="72" t="s">
        <v>520</v>
      </c>
      <c r="L12" s="72" t="s">
        <v>1152</v>
      </c>
      <c r="M12" s="72" t="s">
        <v>1152</v>
      </c>
      <c r="N12" s="72" t="s">
        <v>57</v>
      </c>
      <c r="O12" s="72"/>
      <c r="P12" s="72"/>
      <c r="Q12" s="72"/>
      <c r="R12" s="72"/>
      <c r="S12" s="72">
        <v>13</v>
      </c>
      <c r="T12" s="381" t="str">
        <f t="shared" si="0"/>
        <v>الحاووز - باب الزاوية - مركز التصحيح - -</v>
      </c>
      <c r="U12" s="43" t="s">
        <v>584</v>
      </c>
      <c r="V12" s="603">
        <v>11</v>
      </c>
      <c r="W12" s="604" t="s">
        <v>722</v>
      </c>
      <c r="X12" s="389">
        <v>5</v>
      </c>
      <c r="Y12" s="606"/>
      <c r="Z12" s="607">
        <f t="shared" si="1"/>
        <v>26.5</v>
      </c>
      <c r="AB12" s="602" t="str">
        <f t="shared" si="2"/>
        <v/>
      </c>
      <c r="AC12" s="43"/>
    </row>
    <row r="13" spans="1:29" ht="42" customHeight="1" x14ac:dyDescent="0.2">
      <c r="A13" s="72">
        <v>12</v>
      </c>
      <c r="B13" s="72" t="s">
        <v>1186</v>
      </c>
      <c r="C13" s="72">
        <v>859113292</v>
      </c>
      <c r="D13" s="72" t="s">
        <v>11</v>
      </c>
      <c r="E13" s="72" t="s">
        <v>43</v>
      </c>
      <c r="F13" s="72" t="s">
        <v>1187</v>
      </c>
      <c r="G13" s="72" t="s">
        <v>51</v>
      </c>
      <c r="H13" s="72">
        <v>1030608</v>
      </c>
      <c r="I13" s="72" t="s">
        <v>1158</v>
      </c>
      <c r="J13" s="72" t="s">
        <v>1159</v>
      </c>
      <c r="K13" s="72" t="s">
        <v>51</v>
      </c>
      <c r="L13" s="72" t="s">
        <v>57</v>
      </c>
      <c r="M13" s="72"/>
      <c r="N13" s="72"/>
      <c r="O13" s="72"/>
      <c r="P13" s="72"/>
      <c r="Q13" s="72"/>
      <c r="R13" s="72"/>
      <c r="S13" s="72">
        <v>14</v>
      </c>
      <c r="T13" s="381" t="str">
        <f t="shared" si="0"/>
        <v>حلحول - مركز التصحيح - - -</v>
      </c>
      <c r="U13" s="43" t="s">
        <v>584</v>
      </c>
      <c r="V13" s="603">
        <v>12</v>
      </c>
      <c r="W13" s="610" t="s">
        <v>307</v>
      </c>
      <c r="X13" s="609">
        <v>28</v>
      </c>
      <c r="Y13" s="606"/>
      <c r="Z13" s="607">
        <f t="shared" si="1"/>
        <v>24</v>
      </c>
      <c r="AB13" s="602" t="str">
        <f t="shared" si="2"/>
        <v/>
      </c>
      <c r="AC13" s="43"/>
    </row>
    <row r="14" spans="1:29" ht="42" customHeight="1" x14ac:dyDescent="0.2">
      <c r="A14" s="72">
        <v>13</v>
      </c>
      <c r="B14" s="72" t="s">
        <v>1188</v>
      </c>
      <c r="C14" s="72">
        <v>980600308</v>
      </c>
      <c r="D14" s="72" t="s">
        <v>11</v>
      </c>
      <c r="E14" s="72" t="s">
        <v>44</v>
      </c>
      <c r="F14" s="72" t="s">
        <v>990</v>
      </c>
      <c r="G14" s="72" t="s">
        <v>1189</v>
      </c>
      <c r="H14" s="72">
        <v>754582</v>
      </c>
      <c r="I14" s="72" t="s">
        <v>1183</v>
      </c>
      <c r="J14" s="72" t="s">
        <v>508</v>
      </c>
      <c r="K14" s="72" t="s">
        <v>1189</v>
      </c>
      <c r="L14" s="72" t="s">
        <v>1152</v>
      </c>
      <c r="M14" s="72" t="s">
        <v>1152</v>
      </c>
      <c r="N14" s="72" t="s">
        <v>57</v>
      </c>
      <c r="O14" s="72"/>
      <c r="P14" s="72"/>
      <c r="Q14" s="72"/>
      <c r="R14" s="72"/>
      <c r="S14" s="72">
        <v>14</v>
      </c>
      <c r="T14" s="381" t="str">
        <f t="shared" si="0"/>
        <v>ضاحية الزيتون - باب الزاوية - مركز التصحيح - -</v>
      </c>
      <c r="U14" s="43" t="s">
        <v>584</v>
      </c>
      <c r="V14" s="603">
        <v>13</v>
      </c>
      <c r="W14" s="611" t="s">
        <v>723</v>
      </c>
      <c r="X14" s="389">
        <v>10</v>
      </c>
      <c r="Y14" s="606"/>
      <c r="Z14" s="607">
        <f t="shared" si="1"/>
        <v>24</v>
      </c>
      <c r="AB14" s="602" t="str">
        <f t="shared" si="2"/>
        <v/>
      </c>
      <c r="AC14" s="43"/>
    </row>
    <row r="15" spans="1:29" ht="42" customHeight="1" x14ac:dyDescent="0.2">
      <c r="A15" s="72">
        <v>14</v>
      </c>
      <c r="B15" s="72" t="s">
        <v>1190</v>
      </c>
      <c r="C15" s="72">
        <v>900474123</v>
      </c>
      <c r="D15" s="72" t="s">
        <v>11</v>
      </c>
      <c r="E15" s="72" t="s">
        <v>44</v>
      </c>
      <c r="F15" s="72" t="s">
        <v>1191</v>
      </c>
      <c r="G15" s="72" t="s">
        <v>787</v>
      </c>
      <c r="H15" s="72">
        <v>30150</v>
      </c>
      <c r="I15" s="72" t="s">
        <v>1185</v>
      </c>
      <c r="J15" s="72" t="s">
        <v>11</v>
      </c>
      <c r="K15" s="72" t="s">
        <v>787</v>
      </c>
      <c r="L15" s="72" t="s">
        <v>1152</v>
      </c>
      <c r="M15" s="72" t="s">
        <v>1152</v>
      </c>
      <c r="N15" s="72" t="s">
        <v>57</v>
      </c>
      <c r="O15" s="72"/>
      <c r="P15" s="72"/>
      <c r="Q15" s="72"/>
      <c r="R15" s="72"/>
      <c r="S15" s="72">
        <v>13</v>
      </c>
      <c r="T15" s="381" t="str">
        <f t="shared" si="0"/>
        <v>جبل الرحمة - باب الزاوية - مركز التصحيح - -</v>
      </c>
      <c r="U15" s="43" t="s">
        <v>584</v>
      </c>
      <c r="V15" s="603">
        <v>14</v>
      </c>
      <c r="W15" s="608" t="s">
        <v>724</v>
      </c>
      <c r="X15" s="613">
        <v>26</v>
      </c>
      <c r="Y15" s="606"/>
      <c r="Z15" s="607">
        <f t="shared" si="1"/>
        <v>24</v>
      </c>
      <c r="AB15" s="602" t="str">
        <f t="shared" si="2"/>
        <v/>
      </c>
      <c r="AC15" s="43"/>
    </row>
    <row r="16" spans="1:29" ht="42" customHeight="1" x14ac:dyDescent="0.2">
      <c r="A16" s="72">
        <v>15</v>
      </c>
      <c r="B16" s="72" t="s">
        <v>1192</v>
      </c>
      <c r="C16" s="72">
        <v>850578238</v>
      </c>
      <c r="D16" s="72" t="s">
        <v>11</v>
      </c>
      <c r="E16" s="72" t="s">
        <v>43</v>
      </c>
      <c r="F16" s="72" t="s">
        <v>1193</v>
      </c>
      <c r="G16" s="72" t="s">
        <v>772</v>
      </c>
      <c r="H16" s="72">
        <v>53731</v>
      </c>
      <c r="I16" s="72" t="s">
        <v>1178</v>
      </c>
      <c r="J16" s="72" t="s">
        <v>11</v>
      </c>
      <c r="K16" s="72" t="s">
        <v>772</v>
      </c>
      <c r="L16" s="72" t="s">
        <v>772</v>
      </c>
      <c r="M16" s="72" t="s">
        <v>1152</v>
      </c>
      <c r="N16" s="72" t="s">
        <v>57</v>
      </c>
      <c r="O16" s="72"/>
      <c r="P16" s="72"/>
      <c r="Q16" s="72"/>
      <c r="R16" s="72"/>
      <c r="S16" s="72">
        <v>19</v>
      </c>
      <c r="T16" s="381" t="str">
        <f t="shared" si="0"/>
        <v>بني نعيم - بني نعيم - مركز التصحيح - -</v>
      </c>
      <c r="U16" s="43" t="s">
        <v>584</v>
      </c>
      <c r="V16" s="603">
        <v>15</v>
      </c>
      <c r="W16" s="608" t="s">
        <v>725</v>
      </c>
      <c r="X16" s="229">
        <v>27</v>
      </c>
      <c r="Y16" s="606"/>
      <c r="Z16" s="607">
        <f t="shared" si="1"/>
        <v>24</v>
      </c>
      <c r="AB16" s="602" t="str">
        <f t="shared" si="2"/>
        <v/>
      </c>
      <c r="AC16" s="43"/>
    </row>
    <row r="17" spans="1:29" ht="42" customHeight="1" x14ac:dyDescent="0.2">
      <c r="A17" s="72">
        <v>16</v>
      </c>
      <c r="B17" s="72" t="s">
        <v>1194</v>
      </c>
      <c r="C17" s="72">
        <v>854260940</v>
      </c>
      <c r="D17" s="72" t="s">
        <v>11</v>
      </c>
      <c r="E17" s="72" t="s">
        <v>44</v>
      </c>
      <c r="F17" s="72" t="s">
        <v>1195</v>
      </c>
      <c r="G17" s="72" t="s">
        <v>301</v>
      </c>
      <c r="H17" s="72">
        <v>750850</v>
      </c>
      <c r="I17" s="72" t="s">
        <v>1196</v>
      </c>
      <c r="J17" s="72" t="s">
        <v>1159</v>
      </c>
      <c r="K17" s="72" t="s">
        <v>301</v>
      </c>
      <c r="L17" s="72" t="s">
        <v>1152</v>
      </c>
      <c r="M17" s="72" t="s">
        <v>1152</v>
      </c>
      <c r="N17" s="72" t="s">
        <v>57</v>
      </c>
      <c r="O17" s="72"/>
      <c r="P17" s="72"/>
      <c r="Q17" s="72"/>
      <c r="R17" s="72"/>
      <c r="S17" s="72">
        <v>20</v>
      </c>
      <c r="T17" s="381" t="str">
        <f t="shared" si="0"/>
        <v>الفوار - باب الزاوية - مركز التصحيح - -</v>
      </c>
      <c r="U17" s="43" t="s">
        <v>584</v>
      </c>
      <c r="V17" s="603">
        <v>16</v>
      </c>
      <c r="W17" s="611" t="s">
        <v>726</v>
      </c>
      <c r="X17" s="612">
        <v>10</v>
      </c>
      <c r="Z17" s="607">
        <f t="shared" si="1"/>
        <v>15</v>
      </c>
      <c r="AB17" s="602" t="str">
        <f t="shared" si="2"/>
        <v/>
      </c>
      <c r="AC17" s="43"/>
    </row>
    <row r="18" spans="1:29" ht="42" customHeight="1" x14ac:dyDescent="0.2">
      <c r="A18" s="72">
        <v>17</v>
      </c>
      <c r="B18" s="72" t="s">
        <v>1197</v>
      </c>
      <c r="C18" s="72" t="s">
        <v>1198</v>
      </c>
      <c r="D18" s="72" t="s">
        <v>11</v>
      </c>
      <c r="E18" s="72" t="s">
        <v>43</v>
      </c>
      <c r="F18" s="72" t="s">
        <v>472</v>
      </c>
      <c r="G18" s="72" t="s">
        <v>835</v>
      </c>
      <c r="H18" s="72">
        <v>26389</v>
      </c>
      <c r="I18" s="72" t="s">
        <v>1170</v>
      </c>
      <c r="J18" s="72" t="s">
        <v>11</v>
      </c>
      <c r="K18" s="72" t="s">
        <v>835</v>
      </c>
      <c r="L18" s="72" t="s">
        <v>1152</v>
      </c>
      <c r="M18" s="72" t="s">
        <v>1152</v>
      </c>
      <c r="N18" s="72" t="s">
        <v>57</v>
      </c>
      <c r="O18" s="72"/>
      <c r="P18" s="72"/>
      <c r="Q18" s="72"/>
      <c r="R18" s="72"/>
      <c r="S18" s="72">
        <v>12</v>
      </c>
      <c r="T18" s="381" t="str">
        <f t="shared" si="0"/>
        <v>قرن الثور - باب الزاوية - مركز التصحيح - -</v>
      </c>
      <c r="U18" s="43" t="s">
        <v>584</v>
      </c>
      <c r="V18" s="603">
        <v>17</v>
      </c>
      <c r="W18" s="611" t="s">
        <v>727</v>
      </c>
      <c r="X18" s="612">
        <v>31.5</v>
      </c>
      <c r="Z18" s="607">
        <f t="shared" si="1"/>
        <v>24</v>
      </c>
      <c r="AB18" s="602" t="str">
        <f t="shared" si="2"/>
        <v/>
      </c>
      <c r="AC18" s="43"/>
    </row>
    <row r="19" spans="1:29" ht="42" customHeight="1" x14ac:dyDescent="0.2">
      <c r="A19" s="72">
        <v>18</v>
      </c>
      <c r="B19" s="72" t="s">
        <v>1199</v>
      </c>
      <c r="C19" s="72">
        <v>990400194</v>
      </c>
      <c r="D19" s="72" t="s">
        <v>11</v>
      </c>
      <c r="E19" s="72" t="s">
        <v>43</v>
      </c>
      <c r="F19" s="72" t="s">
        <v>1200</v>
      </c>
      <c r="G19" s="72" t="s">
        <v>820</v>
      </c>
      <c r="H19" s="72">
        <v>710547</v>
      </c>
      <c r="I19" s="72" t="s">
        <v>1183</v>
      </c>
      <c r="J19" s="72" t="s">
        <v>538</v>
      </c>
      <c r="K19" s="72" t="s">
        <v>820</v>
      </c>
      <c r="L19" s="72" t="s">
        <v>57</v>
      </c>
      <c r="M19" s="72" t="s">
        <v>57</v>
      </c>
      <c r="N19" s="72" t="s">
        <v>1152</v>
      </c>
      <c r="O19" s="72" t="s">
        <v>820</v>
      </c>
      <c r="P19" s="72"/>
      <c r="Q19" s="72"/>
      <c r="R19" s="72"/>
      <c r="S19" s="72">
        <v>23</v>
      </c>
      <c r="T19" s="381" t="str">
        <f t="shared" si="0"/>
        <v>صوريف - مركز التصحيح - باب الزاوية - -</v>
      </c>
      <c r="U19" s="43" t="s">
        <v>584</v>
      </c>
      <c r="V19" s="603">
        <v>18</v>
      </c>
      <c r="W19" s="610" t="s">
        <v>728</v>
      </c>
      <c r="X19" s="609">
        <v>25</v>
      </c>
      <c r="Z19" s="607">
        <f t="shared" si="1"/>
        <v>24</v>
      </c>
      <c r="AB19" s="602" t="str">
        <f t="shared" si="2"/>
        <v/>
      </c>
      <c r="AC19" s="43"/>
    </row>
    <row r="20" spans="1:29" ht="42" customHeight="1" x14ac:dyDescent="0.2">
      <c r="A20" s="72">
        <v>19</v>
      </c>
      <c r="B20" s="72" t="s">
        <v>1201</v>
      </c>
      <c r="C20" s="72" t="s">
        <v>1202</v>
      </c>
      <c r="D20" s="72" t="s">
        <v>11</v>
      </c>
      <c r="E20" s="72" t="s">
        <v>1149</v>
      </c>
      <c r="F20" s="72" t="s">
        <v>1150</v>
      </c>
      <c r="G20" s="72" t="s">
        <v>813</v>
      </c>
      <c r="H20" s="72">
        <v>1020512</v>
      </c>
      <c r="I20" s="72" t="s">
        <v>1158</v>
      </c>
      <c r="J20" s="72" t="s">
        <v>11</v>
      </c>
      <c r="K20" s="72" t="s">
        <v>508</v>
      </c>
      <c r="L20" s="72" t="s">
        <v>1152</v>
      </c>
      <c r="M20" s="72" t="s">
        <v>1152</v>
      </c>
      <c r="N20" s="72" t="s">
        <v>57</v>
      </c>
      <c r="O20" s="72"/>
      <c r="P20" s="72"/>
      <c r="Q20" s="72"/>
      <c r="R20" s="72"/>
      <c r="S20" s="72">
        <v>12</v>
      </c>
      <c r="T20" s="381" t="str">
        <f t="shared" si="0"/>
        <v>شارع السلام - باب الزاوية - مركز التصحيح - -</v>
      </c>
      <c r="U20" s="43" t="s">
        <v>584</v>
      </c>
      <c r="V20" s="603">
        <v>19</v>
      </c>
      <c r="W20" s="611" t="s">
        <v>521</v>
      </c>
      <c r="X20" s="389">
        <v>11</v>
      </c>
      <c r="Z20" s="607">
        <f t="shared" si="1"/>
        <v>24</v>
      </c>
      <c r="AB20" s="602" t="str">
        <f t="shared" si="2"/>
        <v/>
      </c>
      <c r="AC20" s="43"/>
    </row>
    <row r="21" spans="1:29" ht="42" customHeight="1" x14ac:dyDescent="0.2">
      <c r="A21" s="72">
        <v>20</v>
      </c>
      <c r="B21" s="72" t="s">
        <v>1203</v>
      </c>
      <c r="C21" s="72">
        <v>854383031</v>
      </c>
      <c r="D21" s="72" t="s">
        <v>11</v>
      </c>
      <c r="E21" s="72" t="s">
        <v>43</v>
      </c>
      <c r="F21" s="72" t="s">
        <v>1169</v>
      </c>
      <c r="G21" s="72" t="s">
        <v>11</v>
      </c>
      <c r="H21" s="72">
        <v>1128674</v>
      </c>
      <c r="I21" s="72" t="s">
        <v>1158</v>
      </c>
      <c r="J21" s="72" t="s">
        <v>1155</v>
      </c>
      <c r="K21" s="72" t="s">
        <v>1204</v>
      </c>
      <c r="L21" s="72" t="s">
        <v>1152</v>
      </c>
      <c r="M21" s="72" t="s">
        <v>1152</v>
      </c>
      <c r="N21" s="72" t="s">
        <v>57</v>
      </c>
      <c r="O21" s="72"/>
      <c r="P21" s="72"/>
      <c r="Q21" s="72"/>
      <c r="R21" s="72"/>
      <c r="S21" s="72">
        <v>13</v>
      </c>
      <c r="T21" s="381" t="str">
        <f t="shared" si="0"/>
        <v>واد الهرية - باب الزاوية - مركز التصحيح - -</v>
      </c>
      <c r="U21" s="43" t="s">
        <v>584</v>
      </c>
      <c r="V21" s="603">
        <v>20</v>
      </c>
      <c r="W21" s="610" t="s">
        <v>520</v>
      </c>
      <c r="X21" s="609">
        <v>11</v>
      </c>
      <c r="Z21" s="607">
        <f t="shared" si="1"/>
        <v>26.5</v>
      </c>
      <c r="AB21" s="602" t="str">
        <f t="shared" si="2"/>
        <v/>
      </c>
      <c r="AC21" s="43"/>
    </row>
    <row r="22" spans="1:29" ht="42" customHeight="1" x14ac:dyDescent="0.2">
      <c r="A22" s="72">
        <v>21</v>
      </c>
      <c r="B22" s="72" t="s">
        <v>1205</v>
      </c>
      <c r="C22" s="72">
        <v>401377361</v>
      </c>
      <c r="D22" s="72" t="s">
        <v>11</v>
      </c>
      <c r="E22" s="72" t="s">
        <v>44</v>
      </c>
      <c r="F22" s="72" t="s">
        <v>990</v>
      </c>
      <c r="G22" s="72" t="s">
        <v>813</v>
      </c>
      <c r="H22" s="72">
        <v>1033523</v>
      </c>
      <c r="I22" s="72" t="s">
        <v>1158</v>
      </c>
      <c r="J22" s="72" t="s">
        <v>1159</v>
      </c>
      <c r="K22" s="72" t="s">
        <v>1159</v>
      </c>
      <c r="L22" s="72" t="s">
        <v>57</v>
      </c>
      <c r="M22" s="72"/>
      <c r="N22" s="72"/>
      <c r="O22" s="72"/>
      <c r="P22" s="72"/>
      <c r="Q22" s="72"/>
      <c r="R22" s="72"/>
      <c r="S22" s="72">
        <v>6</v>
      </c>
      <c r="T22" s="381" t="str">
        <f t="shared" si="0"/>
        <v>رأس الجورة - مركز التصحيح - - -</v>
      </c>
      <c r="U22" s="43" t="s">
        <v>584</v>
      </c>
      <c r="V22" s="603">
        <v>21</v>
      </c>
      <c r="W22" s="604" t="s">
        <v>729</v>
      </c>
      <c r="X22" s="389">
        <v>19</v>
      </c>
      <c r="Z22" s="607">
        <f t="shared" si="1"/>
        <v>24</v>
      </c>
      <c r="AB22" s="602" t="str">
        <f t="shared" si="2"/>
        <v/>
      </c>
      <c r="AC22" s="43"/>
    </row>
    <row r="23" spans="1:29" ht="42" customHeight="1" x14ac:dyDescent="0.2">
      <c r="A23" s="72">
        <v>22</v>
      </c>
      <c r="B23" s="72" t="s">
        <v>1206</v>
      </c>
      <c r="C23" s="72">
        <v>905056529</v>
      </c>
      <c r="D23" s="72" t="s">
        <v>11</v>
      </c>
      <c r="E23" s="72" t="s">
        <v>44</v>
      </c>
      <c r="F23" s="72" t="s">
        <v>1207</v>
      </c>
      <c r="G23" s="72" t="s">
        <v>11</v>
      </c>
      <c r="H23" s="72">
        <v>16784</v>
      </c>
      <c r="I23" s="72" t="s">
        <v>1158</v>
      </c>
      <c r="J23" s="72" t="s">
        <v>1159</v>
      </c>
      <c r="K23" s="72" t="s">
        <v>1159</v>
      </c>
      <c r="L23" s="72" t="s">
        <v>57</v>
      </c>
      <c r="M23" s="72"/>
      <c r="N23" s="72"/>
      <c r="O23" s="72"/>
      <c r="P23" s="72"/>
      <c r="Q23" s="72"/>
      <c r="R23" s="72"/>
      <c r="S23" s="72">
        <v>6</v>
      </c>
      <c r="T23" s="381" t="str">
        <f t="shared" si="0"/>
        <v>رأس الجورة - مركز التصحيح - - -</v>
      </c>
      <c r="U23" s="43" t="s">
        <v>584</v>
      </c>
      <c r="V23" s="603">
        <v>22</v>
      </c>
      <c r="W23" s="608" t="s">
        <v>730</v>
      </c>
      <c r="X23" s="612">
        <v>11</v>
      </c>
      <c r="Z23" s="607">
        <f t="shared" si="1"/>
        <v>26.5</v>
      </c>
      <c r="AB23" s="602" t="str">
        <f t="shared" si="2"/>
        <v/>
      </c>
      <c r="AC23" s="43"/>
    </row>
    <row r="24" spans="1:29" ht="42" customHeight="1" x14ac:dyDescent="0.2">
      <c r="A24" s="72">
        <v>23</v>
      </c>
      <c r="B24" s="72" t="s">
        <v>1208</v>
      </c>
      <c r="C24" s="72">
        <v>964105183</v>
      </c>
      <c r="D24" s="72" t="s">
        <v>11</v>
      </c>
      <c r="E24" s="72" t="s">
        <v>44</v>
      </c>
      <c r="F24" s="72" t="s">
        <v>1157</v>
      </c>
      <c r="G24" s="72" t="s">
        <v>11</v>
      </c>
      <c r="H24" s="72">
        <v>219149</v>
      </c>
      <c r="I24" s="72" t="s">
        <v>209</v>
      </c>
      <c r="J24" s="72" t="s">
        <v>1155</v>
      </c>
      <c r="K24" s="72" t="s">
        <v>790</v>
      </c>
      <c r="L24" s="72" t="s">
        <v>57</v>
      </c>
      <c r="M24" s="72"/>
      <c r="N24" s="72"/>
      <c r="O24" s="72"/>
      <c r="P24" s="72"/>
      <c r="Q24" s="72"/>
      <c r="R24" s="72"/>
      <c r="S24" s="72">
        <v>6</v>
      </c>
      <c r="T24" s="381" t="str">
        <f t="shared" si="0"/>
        <v>حارة الشيخ - مركز التصحيح - - -</v>
      </c>
      <c r="U24" s="43" t="s">
        <v>584</v>
      </c>
      <c r="V24" s="603">
        <v>23</v>
      </c>
      <c r="W24" s="611" t="s">
        <v>731</v>
      </c>
      <c r="X24" s="612">
        <v>5</v>
      </c>
      <c r="Z24" s="607">
        <f t="shared" si="1"/>
        <v>26.5</v>
      </c>
      <c r="AB24" s="602" t="str">
        <f t="shared" si="2"/>
        <v/>
      </c>
      <c r="AC24" s="43"/>
    </row>
    <row r="25" spans="1:29" ht="42" customHeight="1" x14ac:dyDescent="0.2">
      <c r="A25" s="72">
        <v>24</v>
      </c>
      <c r="B25" s="72" t="s">
        <v>1209</v>
      </c>
      <c r="C25" s="72">
        <v>992241679</v>
      </c>
      <c r="D25" s="72" t="s">
        <v>11</v>
      </c>
      <c r="E25" s="72" t="s">
        <v>44</v>
      </c>
      <c r="F25" s="72" t="s">
        <v>1210</v>
      </c>
      <c r="G25" s="72" t="s">
        <v>505</v>
      </c>
      <c r="H25" s="72">
        <v>368668</v>
      </c>
      <c r="I25" s="72" t="s">
        <v>39</v>
      </c>
      <c r="J25" s="72" t="s">
        <v>1155</v>
      </c>
      <c r="K25" s="72" t="s">
        <v>505</v>
      </c>
      <c r="L25" s="72" t="s">
        <v>57</v>
      </c>
      <c r="M25" s="72"/>
      <c r="N25" s="72"/>
      <c r="O25" s="72"/>
      <c r="P25" s="72"/>
      <c r="Q25" s="72"/>
      <c r="R25" s="72"/>
      <c r="S25" s="72">
        <v>14</v>
      </c>
      <c r="T25" s="381" t="str">
        <f t="shared" si="0"/>
        <v>بيت كاحل - مركز التصحيح - - -</v>
      </c>
      <c r="U25" s="43" t="s">
        <v>584</v>
      </c>
      <c r="V25" s="603">
        <v>24</v>
      </c>
      <c r="W25" s="611" t="s">
        <v>732</v>
      </c>
      <c r="X25" s="612">
        <v>26.5</v>
      </c>
      <c r="Z25" s="607">
        <f t="shared" si="1"/>
        <v>24</v>
      </c>
      <c r="AB25" s="602" t="str">
        <f t="shared" si="2"/>
        <v/>
      </c>
      <c r="AC25" s="43"/>
    </row>
    <row r="26" spans="1:29" ht="42" customHeight="1" x14ac:dyDescent="0.2">
      <c r="A26" s="72">
        <v>25</v>
      </c>
      <c r="B26" s="72" t="s">
        <v>1211</v>
      </c>
      <c r="C26" s="72">
        <v>921504916</v>
      </c>
      <c r="D26" s="72" t="s">
        <v>11</v>
      </c>
      <c r="E26" s="72" t="s">
        <v>43</v>
      </c>
      <c r="F26" s="72" t="s">
        <v>1212</v>
      </c>
      <c r="G26" s="72" t="s">
        <v>1213</v>
      </c>
      <c r="H26" s="72">
        <v>19040</v>
      </c>
      <c r="I26" s="72" t="s">
        <v>1158</v>
      </c>
      <c r="J26" s="72" t="s">
        <v>1159</v>
      </c>
      <c r="K26" s="72" t="s">
        <v>1213</v>
      </c>
      <c r="L26" s="72" t="s">
        <v>1152</v>
      </c>
      <c r="M26" s="72" t="s">
        <v>1152</v>
      </c>
      <c r="N26" s="72" t="s">
        <v>57</v>
      </c>
      <c r="O26" s="72"/>
      <c r="P26" s="72"/>
      <c r="Q26" s="72"/>
      <c r="R26" s="72"/>
      <c r="S26" s="72">
        <v>12</v>
      </c>
      <c r="T26" s="381" t="str">
        <f t="shared" si="0"/>
        <v>لوزة / عيصى - باب الزاوية - مركز التصحيح - -</v>
      </c>
      <c r="U26" s="43" t="s">
        <v>584</v>
      </c>
      <c r="V26" s="603">
        <v>25</v>
      </c>
      <c r="W26" s="611" t="s">
        <v>704</v>
      </c>
      <c r="X26" s="605">
        <v>26.5</v>
      </c>
      <c r="Z26" s="607">
        <f t="shared" si="1"/>
        <v>24</v>
      </c>
      <c r="AB26" s="602" t="str">
        <f t="shared" si="2"/>
        <v/>
      </c>
      <c r="AC26" s="43"/>
    </row>
    <row r="27" spans="1:29" ht="42" customHeight="1" x14ac:dyDescent="0.2">
      <c r="A27" s="72">
        <v>26</v>
      </c>
      <c r="B27" s="72" t="s">
        <v>1214</v>
      </c>
      <c r="C27" s="72">
        <v>995745700</v>
      </c>
      <c r="D27" s="72" t="s">
        <v>11</v>
      </c>
      <c r="E27" s="72" t="s">
        <v>1215</v>
      </c>
      <c r="F27" s="72" t="s">
        <v>1150</v>
      </c>
      <c r="G27" s="72" t="s">
        <v>51</v>
      </c>
      <c r="H27" s="72">
        <v>184179</v>
      </c>
      <c r="I27" s="72" t="s">
        <v>39</v>
      </c>
      <c r="J27" s="72" t="s">
        <v>1216</v>
      </c>
      <c r="K27" s="72" t="s">
        <v>51</v>
      </c>
      <c r="L27" s="72" t="s">
        <v>1152</v>
      </c>
      <c r="M27" s="72" t="s">
        <v>1152</v>
      </c>
      <c r="N27" s="72" t="s">
        <v>57</v>
      </c>
      <c r="O27" s="72"/>
      <c r="P27" s="72"/>
      <c r="Q27" s="72"/>
      <c r="R27" s="72"/>
      <c r="S27" s="72">
        <v>14</v>
      </c>
      <c r="T27" s="381" t="str">
        <f t="shared" si="0"/>
        <v>حلحول - باب الزاوية - مركز التصحيح - -</v>
      </c>
      <c r="U27" s="43" t="s">
        <v>584</v>
      </c>
      <c r="V27" s="603">
        <v>26</v>
      </c>
      <c r="W27" s="608" t="s">
        <v>699</v>
      </c>
      <c r="X27" s="605">
        <v>32.5</v>
      </c>
      <c r="Z27" s="607">
        <f t="shared" si="1"/>
        <v>24</v>
      </c>
      <c r="AB27" s="602" t="str">
        <f t="shared" si="2"/>
        <v/>
      </c>
      <c r="AC27" s="43"/>
    </row>
    <row r="28" spans="1:29" ht="42" customHeight="1" x14ac:dyDescent="0.2">
      <c r="A28" s="72">
        <v>27</v>
      </c>
      <c r="B28" s="72" t="s">
        <v>1217</v>
      </c>
      <c r="C28" s="72" t="s">
        <v>1218</v>
      </c>
      <c r="D28" s="72" t="s">
        <v>11</v>
      </c>
      <c r="E28" s="72" t="s">
        <v>43</v>
      </c>
      <c r="F28" s="72" t="s">
        <v>980</v>
      </c>
      <c r="G28" s="72" t="s">
        <v>11</v>
      </c>
      <c r="H28" s="72">
        <v>31537</v>
      </c>
      <c r="I28" s="72" t="s">
        <v>1158</v>
      </c>
      <c r="J28" s="72" t="s">
        <v>1159</v>
      </c>
      <c r="K28" s="72" t="s">
        <v>523</v>
      </c>
      <c r="L28" s="72" t="s">
        <v>1152</v>
      </c>
      <c r="M28" s="72" t="s">
        <v>57</v>
      </c>
      <c r="N28" s="72"/>
      <c r="O28" s="72"/>
      <c r="P28" s="72"/>
      <c r="Q28" s="72"/>
      <c r="R28" s="72"/>
      <c r="S28" s="72">
        <v>13</v>
      </c>
      <c r="T28" s="381" t="str">
        <f t="shared" si="0"/>
        <v>الحاووز الثاني - باب الزاوية - - -</v>
      </c>
      <c r="U28" s="43" t="s">
        <v>584</v>
      </c>
      <c r="V28" s="603">
        <v>27</v>
      </c>
      <c r="W28" s="611" t="s">
        <v>733</v>
      </c>
      <c r="X28" s="389">
        <v>25</v>
      </c>
      <c r="Z28" s="607">
        <f t="shared" si="1"/>
        <v>26.5</v>
      </c>
      <c r="AB28" s="602" t="str">
        <f t="shared" si="2"/>
        <v/>
      </c>
      <c r="AC28" s="43"/>
    </row>
    <row r="29" spans="1:29" ht="42" customHeight="1" x14ac:dyDescent="0.2">
      <c r="A29" s="72">
        <v>28</v>
      </c>
      <c r="B29" s="72" t="s">
        <v>1219</v>
      </c>
      <c r="C29" s="72" t="s">
        <v>1220</v>
      </c>
      <c r="D29" s="72" t="s">
        <v>11</v>
      </c>
      <c r="E29" s="72" t="s">
        <v>43</v>
      </c>
      <c r="F29" s="72" t="s">
        <v>985</v>
      </c>
      <c r="G29" s="72" t="s">
        <v>505</v>
      </c>
      <c r="H29" s="72">
        <v>1029322</v>
      </c>
      <c r="I29" s="72" t="s">
        <v>1158</v>
      </c>
      <c r="J29" s="72" t="s">
        <v>1159</v>
      </c>
      <c r="K29" s="72" t="s">
        <v>505</v>
      </c>
      <c r="L29" s="72" t="s">
        <v>1152</v>
      </c>
      <c r="M29" s="72"/>
      <c r="N29" s="72"/>
      <c r="O29" s="72"/>
      <c r="P29" s="72"/>
      <c r="Q29" s="72"/>
      <c r="R29" s="72"/>
      <c r="S29" s="72">
        <v>14</v>
      </c>
      <c r="T29" s="381" t="str">
        <f t="shared" si="0"/>
        <v>بيت كاحل - باب الزاوية - - -</v>
      </c>
      <c r="U29" s="43" t="s">
        <v>584</v>
      </c>
      <c r="V29" s="603">
        <v>28</v>
      </c>
      <c r="W29" s="611" t="s">
        <v>734</v>
      </c>
      <c r="X29" s="389">
        <v>26</v>
      </c>
      <c r="Z29" s="607">
        <f t="shared" si="1"/>
        <v>24</v>
      </c>
      <c r="AB29" s="602" t="str">
        <f t="shared" si="2"/>
        <v/>
      </c>
      <c r="AC29" s="43"/>
    </row>
    <row r="30" spans="1:29" ht="42" customHeight="1" x14ac:dyDescent="0.2">
      <c r="A30" s="72">
        <v>29</v>
      </c>
      <c r="B30" s="72" t="s">
        <v>1221</v>
      </c>
      <c r="C30" s="72" t="s">
        <v>1222</v>
      </c>
      <c r="D30" s="72" t="s">
        <v>11</v>
      </c>
      <c r="E30" s="72" t="s">
        <v>43</v>
      </c>
      <c r="F30" s="72" t="s">
        <v>990</v>
      </c>
      <c r="G30" s="72" t="s">
        <v>790</v>
      </c>
      <c r="H30" s="72">
        <v>194598</v>
      </c>
      <c r="I30" s="72" t="s">
        <v>39</v>
      </c>
      <c r="J30" s="72" t="s">
        <v>1216</v>
      </c>
      <c r="K30" s="72" t="s">
        <v>790</v>
      </c>
      <c r="L30" s="72" t="s">
        <v>1152</v>
      </c>
      <c r="M30" s="72" t="s">
        <v>1152</v>
      </c>
      <c r="N30" s="72" t="s">
        <v>57</v>
      </c>
      <c r="O30" s="72"/>
      <c r="P30" s="72"/>
      <c r="Q30" s="72"/>
      <c r="R30" s="72"/>
      <c r="S30" s="72">
        <v>12</v>
      </c>
      <c r="T30" s="381" t="str">
        <f t="shared" si="0"/>
        <v>حارة الشيخ - باب الزاوية - مركز التصحيح - -</v>
      </c>
      <c r="U30" s="43" t="s">
        <v>584</v>
      </c>
      <c r="W30" s="614" t="s">
        <v>735</v>
      </c>
      <c r="X30" s="605">
        <v>33</v>
      </c>
      <c r="Z30" s="607">
        <f t="shared" si="1"/>
        <v>24</v>
      </c>
      <c r="AB30" s="602" t="str">
        <f t="shared" si="2"/>
        <v/>
      </c>
      <c r="AC30" s="43"/>
    </row>
    <row r="31" spans="1:29" ht="42" customHeight="1" x14ac:dyDescent="0.2">
      <c r="A31" s="72">
        <v>30</v>
      </c>
      <c r="B31" s="72" t="s">
        <v>1223</v>
      </c>
      <c r="C31" s="72">
        <v>905175568</v>
      </c>
      <c r="D31" s="72" t="s">
        <v>11</v>
      </c>
      <c r="E31" s="72" t="s">
        <v>43</v>
      </c>
      <c r="F31" s="72" t="s">
        <v>1212</v>
      </c>
      <c r="G31" s="72" t="s">
        <v>11</v>
      </c>
      <c r="H31" s="72">
        <v>1124330</v>
      </c>
      <c r="I31" s="72" t="s">
        <v>1158</v>
      </c>
      <c r="J31" s="72" t="s">
        <v>1155</v>
      </c>
      <c r="K31" s="72" t="s">
        <v>1224</v>
      </c>
      <c r="L31" s="72" t="s">
        <v>1152</v>
      </c>
      <c r="M31" s="72" t="s">
        <v>1152</v>
      </c>
      <c r="N31" s="72" t="s">
        <v>57</v>
      </c>
      <c r="O31" s="72"/>
      <c r="P31" s="72"/>
      <c r="Q31" s="72"/>
      <c r="R31" s="72"/>
      <c r="S31" s="72">
        <v>12</v>
      </c>
      <c r="T31" s="381" t="str">
        <f t="shared" si="0"/>
        <v>خلة المغاربة - باب الزاوية - مركز التصحيح - -</v>
      </c>
      <c r="U31" s="43" t="s">
        <v>584</v>
      </c>
      <c r="W31" s="610" t="s">
        <v>736</v>
      </c>
      <c r="X31" s="609">
        <v>12</v>
      </c>
      <c r="Z31" s="607">
        <f t="shared" si="1"/>
        <v>26.5</v>
      </c>
      <c r="AB31" s="602" t="str">
        <f t="shared" si="2"/>
        <v/>
      </c>
      <c r="AC31" s="43"/>
    </row>
    <row r="32" spans="1:29" ht="42" customHeight="1" x14ac:dyDescent="0.2">
      <c r="A32" s="72">
        <v>31</v>
      </c>
      <c r="B32" s="72" t="s">
        <v>1225</v>
      </c>
      <c r="C32" s="72">
        <v>946902947</v>
      </c>
      <c r="D32" s="72" t="s">
        <v>11</v>
      </c>
      <c r="E32" s="72" t="s">
        <v>44</v>
      </c>
      <c r="F32" s="72" t="s">
        <v>990</v>
      </c>
      <c r="G32" s="72" t="s">
        <v>508</v>
      </c>
      <c r="H32" s="72">
        <v>5521614</v>
      </c>
      <c r="I32" s="72" t="s">
        <v>1170</v>
      </c>
      <c r="J32" s="72" t="s">
        <v>11</v>
      </c>
      <c r="K32" s="72" t="s">
        <v>508</v>
      </c>
      <c r="L32" s="72" t="s">
        <v>1152</v>
      </c>
      <c r="M32" s="72" t="s">
        <v>1152</v>
      </c>
      <c r="N32" s="72" t="s">
        <v>57</v>
      </c>
      <c r="O32" s="72"/>
      <c r="P32" s="72"/>
      <c r="Q32" s="72"/>
      <c r="R32" s="72"/>
      <c r="S32" s="72">
        <v>12</v>
      </c>
      <c r="T32" s="381" t="str">
        <f t="shared" si="0"/>
        <v>شارع السلام - باب الزاوية - مركز التصحيح - -</v>
      </c>
      <c r="U32" s="43" t="s">
        <v>584</v>
      </c>
      <c r="W32" s="608" t="s">
        <v>737</v>
      </c>
      <c r="X32" s="614">
        <v>37.5</v>
      </c>
      <c r="Z32" s="607">
        <f t="shared" si="1"/>
        <v>24</v>
      </c>
      <c r="AB32" s="602" t="str">
        <f t="shared" si="2"/>
        <v/>
      </c>
      <c r="AC32" s="43"/>
    </row>
    <row r="33" spans="1:29" ht="42" customHeight="1" x14ac:dyDescent="0.2">
      <c r="A33" s="72">
        <v>32</v>
      </c>
      <c r="B33" s="72" t="s">
        <v>1226</v>
      </c>
      <c r="C33" s="72">
        <v>920318011</v>
      </c>
      <c r="D33" s="72" t="s">
        <v>11</v>
      </c>
      <c r="E33" s="72" t="s">
        <v>43</v>
      </c>
      <c r="F33" s="72" t="s">
        <v>1227</v>
      </c>
      <c r="G33" s="72" t="s">
        <v>50</v>
      </c>
      <c r="H33" s="72">
        <v>2230208</v>
      </c>
      <c r="I33" s="72" t="s">
        <v>250</v>
      </c>
      <c r="J33" s="72" t="s">
        <v>1171</v>
      </c>
      <c r="K33" s="72" t="s">
        <v>50</v>
      </c>
      <c r="L33" s="72" t="s">
        <v>57</v>
      </c>
      <c r="M33" s="72" t="s">
        <v>57</v>
      </c>
      <c r="N33" s="72" t="s">
        <v>1152</v>
      </c>
      <c r="O33" s="72" t="s">
        <v>1152</v>
      </c>
      <c r="P33" s="72" t="s">
        <v>50</v>
      </c>
      <c r="Q33" s="72"/>
      <c r="R33" s="72"/>
      <c r="S33" s="72">
        <v>19</v>
      </c>
      <c r="T33" s="381" t="str">
        <f t="shared" si="0"/>
        <v>ترقوميا - مركز التصحيح - باب الزاوية - ترقوميا-</v>
      </c>
      <c r="U33" s="43" t="s">
        <v>584</v>
      </c>
      <c r="W33" s="610" t="s">
        <v>738</v>
      </c>
      <c r="X33" s="609">
        <v>18</v>
      </c>
      <c r="Z33" s="607">
        <f t="shared" si="1"/>
        <v>24</v>
      </c>
      <c r="AB33" s="602" t="str">
        <f t="shared" si="2"/>
        <v/>
      </c>
      <c r="AC33" s="43"/>
    </row>
    <row r="34" spans="1:29" ht="42" customHeight="1" x14ac:dyDescent="0.2">
      <c r="A34" s="72">
        <v>33</v>
      </c>
      <c r="B34" s="72" t="s">
        <v>1228</v>
      </c>
      <c r="C34" s="72">
        <v>906344544</v>
      </c>
      <c r="D34" s="72" t="s">
        <v>11</v>
      </c>
      <c r="E34" s="72" t="s">
        <v>44</v>
      </c>
      <c r="F34" s="72" t="s">
        <v>1177</v>
      </c>
      <c r="G34" s="72" t="s">
        <v>513</v>
      </c>
      <c r="H34" s="72">
        <v>2221026</v>
      </c>
      <c r="I34" s="72" t="s">
        <v>250</v>
      </c>
      <c r="J34" s="72" t="s">
        <v>11</v>
      </c>
      <c r="K34" s="72" t="s">
        <v>513</v>
      </c>
      <c r="L34" s="72" t="s">
        <v>1152</v>
      </c>
      <c r="M34" s="72" t="s">
        <v>1152</v>
      </c>
      <c r="N34" s="72" t="s">
        <v>57</v>
      </c>
      <c r="O34" s="72"/>
      <c r="P34" s="72"/>
      <c r="Q34" s="72"/>
      <c r="R34" s="72"/>
      <c r="S34" s="72">
        <v>12</v>
      </c>
      <c r="T34" s="381" t="str">
        <f t="shared" ref="T34:T61" si="3">TRIM(K34 &amp;" -  "&amp; L34 &amp;" - "&amp; N34&amp;" -  " &amp; P34&amp;"- "&amp;R34)</f>
        <v>قيزون - باب الزاوية - مركز التصحيح - -</v>
      </c>
      <c r="U34" s="43" t="s">
        <v>584</v>
      </c>
      <c r="W34" s="610" t="s">
        <v>299</v>
      </c>
      <c r="X34" s="609">
        <v>21</v>
      </c>
      <c r="Z34" s="607">
        <f t="shared" si="1"/>
        <v>24</v>
      </c>
      <c r="AB34" s="602" t="str">
        <f t="shared" si="2"/>
        <v/>
      </c>
      <c r="AC34" s="43"/>
    </row>
    <row r="35" spans="1:29" ht="42" customHeight="1" x14ac:dyDescent="0.2">
      <c r="A35" s="72">
        <v>34</v>
      </c>
      <c r="B35" s="72" t="s">
        <v>1229</v>
      </c>
      <c r="C35" s="72" t="s">
        <v>1230</v>
      </c>
      <c r="D35" s="72" t="s">
        <v>11</v>
      </c>
      <c r="E35" s="72" t="s">
        <v>43</v>
      </c>
      <c r="F35" s="72" t="s">
        <v>449</v>
      </c>
      <c r="G35" s="72" t="s">
        <v>525</v>
      </c>
      <c r="H35" s="72">
        <v>36169</v>
      </c>
      <c r="I35" s="72" t="s">
        <v>1185</v>
      </c>
      <c r="J35" s="72" t="s">
        <v>11</v>
      </c>
      <c r="K35" s="72" t="s">
        <v>525</v>
      </c>
      <c r="L35" s="72" t="s">
        <v>1152</v>
      </c>
      <c r="M35" s="72" t="s">
        <v>1152</v>
      </c>
      <c r="N35" s="72" t="s">
        <v>57</v>
      </c>
      <c r="O35" s="72"/>
      <c r="P35" s="72"/>
      <c r="Q35" s="72"/>
      <c r="R35" s="72"/>
      <c r="S35" s="72">
        <v>14</v>
      </c>
      <c r="T35" s="381" t="str">
        <f t="shared" si="3"/>
        <v>تفوح - باب الزاوية - مركز التصحيح - -</v>
      </c>
      <c r="U35" s="43" t="s">
        <v>584</v>
      </c>
      <c r="W35" s="610" t="s">
        <v>739</v>
      </c>
      <c r="X35" s="609">
        <v>11</v>
      </c>
      <c r="Z35" s="607">
        <f t="shared" si="1"/>
        <v>24</v>
      </c>
      <c r="AB35" s="602" t="str">
        <f t="shared" si="2"/>
        <v/>
      </c>
      <c r="AC35" s="43"/>
    </row>
    <row r="36" spans="1:29" ht="42" customHeight="1" x14ac:dyDescent="0.2">
      <c r="A36" s="72">
        <v>35</v>
      </c>
      <c r="B36" s="72" t="s">
        <v>1231</v>
      </c>
      <c r="C36" s="72" t="s">
        <v>1232</v>
      </c>
      <c r="D36" s="72" t="s">
        <v>11</v>
      </c>
      <c r="E36" s="72" t="s">
        <v>1233</v>
      </c>
      <c r="F36" s="72" t="s">
        <v>1234</v>
      </c>
      <c r="G36" s="72" t="s">
        <v>51</v>
      </c>
      <c r="H36" s="72">
        <v>13707</v>
      </c>
      <c r="I36" s="72" t="s">
        <v>250</v>
      </c>
      <c r="J36" s="72" t="s">
        <v>11</v>
      </c>
      <c r="K36" s="72" t="s">
        <v>736</v>
      </c>
      <c r="L36" s="72" t="s">
        <v>1179</v>
      </c>
      <c r="M36" s="72" t="s">
        <v>51</v>
      </c>
      <c r="N36" s="72" t="s">
        <v>57</v>
      </c>
      <c r="O36" s="72"/>
      <c r="P36" s="72"/>
      <c r="Q36" s="72"/>
      <c r="R36" s="72"/>
      <c r="S36" s="72">
        <v>14</v>
      </c>
      <c r="T36" s="381" t="str">
        <f t="shared" si="3"/>
        <v>الراموز - حلحول - مركز التصحيح - -</v>
      </c>
      <c r="U36" s="43" t="s">
        <v>584</v>
      </c>
      <c r="W36" s="611" t="s">
        <v>740</v>
      </c>
      <c r="X36" s="612">
        <v>27</v>
      </c>
      <c r="Z36" s="607">
        <f t="shared" si="1"/>
        <v>24</v>
      </c>
      <c r="AB36" s="602" t="str">
        <f t="shared" si="2"/>
        <v/>
      </c>
      <c r="AC36" s="43"/>
    </row>
    <row r="37" spans="1:29" ht="42" customHeight="1" x14ac:dyDescent="0.2">
      <c r="A37" s="72">
        <v>36</v>
      </c>
      <c r="B37" s="72" t="s">
        <v>1235</v>
      </c>
      <c r="C37" s="72">
        <v>981946809</v>
      </c>
      <c r="D37" s="72" t="s">
        <v>11</v>
      </c>
      <c r="E37" s="72" t="s">
        <v>43</v>
      </c>
      <c r="F37" s="72" t="s">
        <v>1236</v>
      </c>
      <c r="G37" s="72" t="s">
        <v>11</v>
      </c>
      <c r="H37" s="72">
        <v>13619</v>
      </c>
      <c r="I37" s="72" t="s">
        <v>1158</v>
      </c>
      <c r="J37" s="72" t="s">
        <v>1159</v>
      </c>
      <c r="K37" s="72" t="s">
        <v>1167</v>
      </c>
      <c r="L37" s="72" t="s">
        <v>1152</v>
      </c>
      <c r="M37" s="72" t="s">
        <v>1152</v>
      </c>
      <c r="N37" s="72" t="s">
        <v>57</v>
      </c>
      <c r="O37" s="72"/>
      <c r="P37" s="72"/>
      <c r="Q37" s="72"/>
      <c r="R37" s="72"/>
      <c r="S37" s="72">
        <v>12</v>
      </c>
      <c r="T37" s="381" t="str">
        <f t="shared" si="3"/>
        <v>ابو كتيلة - باب الزاوية - مركز التصحيح - -</v>
      </c>
      <c r="U37" s="43" t="s">
        <v>584</v>
      </c>
      <c r="W37" s="604" t="s">
        <v>741</v>
      </c>
      <c r="X37" s="605">
        <v>10</v>
      </c>
      <c r="Z37" s="607">
        <f t="shared" si="1"/>
        <v>26.5</v>
      </c>
      <c r="AB37" s="602" t="str">
        <f t="shared" si="2"/>
        <v/>
      </c>
      <c r="AC37" s="43"/>
    </row>
    <row r="38" spans="1:29" ht="42" customHeight="1" x14ac:dyDescent="0.2">
      <c r="A38" s="72">
        <v>37</v>
      </c>
      <c r="B38" s="72" t="s">
        <v>1237</v>
      </c>
      <c r="C38" s="72">
        <v>859846206</v>
      </c>
      <c r="D38" s="72" t="s">
        <v>11</v>
      </c>
      <c r="E38" s="72" t="s">
        <v>44</v>
      </c>
      <c r="F38" s="72" t="s">
        <v>1238</v>
      </c>
      <c r="G38" s="72" t="s">
        <v>835</v>
      </c>
      <c r="H38" s="72">
        <v>5530834</v>
      </c>
      <c r="I38" s="72" t="s">
        <v>1170</v>
      </c>
      <c r="J38" s="72" t="s">
        <v>1171</v>
      </c>
      <c r="K38" s="72" t="s">
        <v>835</v>
      </c>
      <c r="L38" s="72" t="s">
        <v>1152</v>
      </c>
      <c r="M38" s="72" t="s">
        <v>1152</v>
      </c>
      <c r="N38" s="72" t="s">
        <v>57</v>
      </c>
      <c r="O38" s="72"/>
      <c r="P38" s="72"/>
      <c r="Q38" s="72"/>
      <c r="R38" s="72"/>
      <c r="S38" s="72">
        <v>12</v>
      </c>
      <c r="T38" s="381" t="str">
        <f t="shared" si="3"/>
        <v>قرن الثور - باب الزاوية - مركز التصحيح - -</v>
      </c>
      <c r="U38" s="43" t="s">
        <v>584</v>
      </c>
      <c r="W38" s="611" t="s">
        <v>742</v>
      </c>
      <c r="X38" s="612">
        <v>35.5</v>
      </c>
      <c r="Z38" s="607">
        <f t="shared" si="1"/>
        <v>24</v>
      </c>
      <c r="AB38" s="602" t="str">
        <f t="shared" si="2"/>
        <v/>
      </c>
      <c r="AC38" s="43"/>
    </row>
    <row r="39" spans="1:29" ht="42" customHeight="1" x14ac:dyDescent="0.2">
      <c r="A39" s="72">
        <v>38</v>
      </c>
      <c r="B39" s="72" t="s">
        <v>1266</v>
      </c>
      <c r="C39" s="72" t="s">
        <v>1239</v>
      </c>
      <c r="D39" s="72" t="s">
        <v>11</v>
      </c>
      <c r="E39" s="72" t="s">
        <v>43</v>
      </c>
      <c r="F39" s="72" t="s">
        <v>1200</v>
      </c>
      <c r="G39" s="72" t="s">
        <v>525</v>
      </c>
      <c r="H39" s="72">
        <v>10019014</v>
      </c>
      <c r="I39" s="72" t="s">
        <v>1178</v>
      </c>
      <c r="J39" s="72" t="s">
        <v>508</v>
      </c>
      <c r="K39" s="72" t="s">
        <v>525</v>
      </c>
      <c r="L39" s="72" t="s">
        <v>1152</v>
      </c>
      <c r="M39" s="72" t="s">
        <v>1152</v>
      </c>
      <c r="N39" s="72" t="s">
        <v>57</v>
      </c>
      <c r="O39" s="72"/>
      <c r="P39" s="72"/>
      <c r="Q39" s="72"/>
      <c r="R39" s="72"/>
      <c r="S39" s="72">
        <v>14</v>
      </c>
      <c r="T39" s="381" t="str">
        <f t="shared" si="3"/>
        <v>تفوح - باب الزاوية - مركز التصحيح - -</v>
      </c>
      <c r="U39" s="43" t="s">
        <v>584</v>
      </c>
      <c r="V39" s="603">
        <v>38</v>
      </c>
      <c r="W39" s="611" t="s">
        <v>743</v>
      </c>
      <c r="X39" s="389">
        <v>27</v>
      </c>
      <c r="Z39" s="607">
        <f t="shared" si="1"/>
        <v>24</v>
      </c>
      <c r="AB39" s="602" t="str">
        <f t="shared" si="2"/>
        <v/>
      </c>
      <c r="AC39" s="43"/>
    </row>
    <row r="40" spans="1:29" ht="42" customHeight="1" x14ac:dyDescent="0.2">
      <c r="A40" s="72">
        <v>39</v>
      </c>
      <c r="B40" s="72" t="s">
        <v>1240</v>
      </c>
      <c r="C40" s="72" t="s">
        <v>1241</v>
      </c>
      <c r="D40" s="72" t="s">
        <v>11</v>
      </c>
      <c r="E40" s="72" t="s">
        <v>43</v>
      </c>
      <c r="F40" s="72" t="s">
        <v>1242</v>
      </c>
      <c r="G40" s="72" t="s">
        <v>1243</v>
      </c>
      <c r="H40" s="72">
        <v>1033018</v>
      </c>
      <c r="I40" s="72" t="s">
        <v>1158</v>
      </c>
      <c r="J40" s="72" t="s">
        <v>1159</v>
      </c>
      <c r="K40" s="72" t="s">
        <v>1244</v>
      </c>
      <c r="L40" s="72" t="s">
        <v>1244</v>
      </c>
      <c r="M40" s="72" t="s">
        <v>1244</v>
      </c>
      <c r="N40" s="72" t="s">
        <v>1244</v>
      </c>
      <c r="O40" s="72" t="s">
        <v>1244</v>
      </c>
      <c r="P40" s="72" t="s">
        <v>1244</v>
      </c>
      <c r="Q40" s="72"/>
      <c r="R40" s="72"/>
      <c r="S40" s="72"/>
      <c r="T40" s="381" t="str">
        <f t="shared" si="3"/>
        <v>_ - _ - _ - _-</v>
      </c>
      <c r="U40" s="43" t="s">
        <v>584</v>
      </c>
      <c r="V40" s="603">
        <v>39</v>
      </c>
      <c r="W40" s="610" t="s">
        <v>744</v>
      </c>
      <c r="X40" s="609">
        <v>12.5</v>
      </c>
      <c r="Z40" s="607">
        <f t="shared" si="1"/>
        <v>24</v>
      </c>
      <c r="AB40" s="602" t="str">
        <f t="shared" si="2"/>
        <v/>
      </c>
      <c r="AC40" s="43"/>
    </row>
    <row r="41" spans="1:29" ht="42" customHeight="1" x14ac:dyDescent="0.2">
      <c r="A41" s="72">
        <v>40</v>
      </c>
      <c r="B41" s="72" t="s">
        <v>1245</v>
      </c>
      <c r="C41" s="72">
        <v>411483829</v>
      </c>
      <c r="D41" s="72" t="s">
        <v>11</v>
      </c>
      <c r="E41" s="72" t="s">
        <v>43</v>
      </c>
      <c r="F41" s="72" t="s">
        <v>1246</v>
      </c>
      <c r="G41" s="72" t="s">
        <v>1247</v>
      </c>
      <c r="H41" s="72">
        <v>780024</v>
      </c>
      <c r="I41" s="72" t="s">
        <v>1183</v>
      </c>
      <c r="J41" s="72" t="s">
        <v>508</v>
      </c>
      <c r="K41" s="72" t="s">
        <v>1247</v>
      </c>
      <c r="L41" s="72" t="s">
        <v>57</v>
      </c>
      <c r="M41" s="72"/>
      <c r="N41" s="72"/>
      <c r="O41" s="72"/>
      <c r="P41" s="72"/>
      <c r="Q41" s="72"/>
      <c r="R41" s="72"/>
      <c r="S41" s="72">
        <v>12</v>
      </c>
      <c r="T41" s="381" t="str">
        <f t="shared" si="3"/>
        <v>مفرق ابو الحلاوة - مركز التصحيح - - -</v>
      </c>
      <c r="U41" s="43" t="s">
        <v>584</v>
      </c>
      <c r="V41" s="603">
        <v>40</v>
      </c>
      <c r="W41" s="611" t="s">
        <v>745</v>
      </c>
      <c r="X41" s="389">
        <v>19</v>
      </c>
      <c r="Z41" s="607">
        <f t="shared" si="1"/>
        <v>24</v>
      </c>
      <c r="AB41" s="602" t="str">
        <f t="shared" si="2"/>
        <v/>
      </c>
      <c r="AC41" s="43"/>
    </row>
    <row r="42" spans="1:29" ht="42" customHeight="1" x14ac:dyDescent="0.2">
      <c r="A42" s="72">
        <v>41</v>
      </c>
      <c r="B42" s="72" t="s">
        <v>1248</v>
      </c>
      <c r="C42" s="72">
        <v>404710196</v>
      </c>
      <c r="D42" s="72" t="s">
        <v>11</v>
      </c>
      <c r="E42" s="72" t="s">
        <v>43</v>
      </c>
      <c r="F42" s="72" t="s">
        <v>1187</v>
      </c>
      <c r="G42" s="72" t="s">
        <v>507</v>
      </c>
      <c r="H42" s="72">
        <v>389294</v>
      </c>
      <c r="I42" s="72" t="s">
        <v>1183</v>
      </c>
      <c r="J42" s="72" t="s">
        <v>508</v>
      </c>
      <c r="K42" s="72" t="s">
        <v>507</v>
      </c>
      <c r="L42" s="72" t="s">
        <v>1152</v>
      </c>
      <c r="M42" s="72" t="s">
        <v>1152</v>
      </c>
      <c r="N42" s="72" t="s">
        <v>57</v>
      </c>
      <c r="O42" s="72"/>
      <c r="P42" s="72"/>
      <c r="Q42" s="72"/>
      <c r="R42" s="72"/>
      <c r="S42" s="72">
        <v>13</v>
      </c>
      <c r="T42" s="381" t="str">
        <f t="shared" si="3"/>
        <v>عيصى - باب الزاوية - مركز التصحيح - -</v>
      </c>
      <c r="U42" s="43" t="s">
        <v>584</v>
      </c>
      <c r="V42" s="603">
        <v>41</v>
      </c>
      <c r="W42" s="615" t="s">
        <v>746</v>
      </c>
      <c r="X42" s="605">
        <v>26.5</v>
      </c>
      <c r="Z42" s="607">
        <f t="shared" si="1"/>
        <v>24</v>
      </c>
      <c r="AB42" s="602" t="str">
        <f t="shared" si="2"/>
        <v/>
      </c>
      <c r="AC42" s="43"/>
    </row>
    <row r="43" spans="1:29" ht="42" customHeight="1" x14ac:dyDescent="0.2">
      <c r="A43" s="72">
        <v>42</v>
      </c>
      <c r="B43" s="72" t="s">
        <v>1249</v>
      </c>
      <c r="C43" s="72">
        <v>852038959</v>
      </c>
      <c r="D43" s="72" t="s">
        <v>11</v>
      </c>
      <c r="E43" s="72" t="s">
        <v>1250</v>
      </c>
      <c r="F43" s="72" t="s">
        <v>1251</v>
      </c>
      <c r="G43" s="72" t="s">
        <v>824</v>
      </c>
      <c r="H43" s="72">
        <v>4881</v>
      </c>
      <c r="I43" s="72" t="s">
        <v>1252</v>
      </c>
      <c r="J43" s="72" t="s">
        <v>11</v>
      </c>
      <c r="K43" s="72" t="s">
        <v>824</v>
      </c>
      <c r="L43" s="72" t="s">
        <v>296</v>
      </c>
      <c r="M43" s="72" t="s">
        <v>296</v>
      </c>
      <c r="N43" s="72" t="s">
        <v>1152</v>
      </c>
      <c r="O43" s="72" t="s">
        <v>1152</v>
      </c>
      <c r="P43" s="72" t="s">
        <v>57</v>
      </c>
      <c r="Q43" s="72"/>
      <c r="R43" s="72"/>
      <c r="S43" s="72">
        <v>28</v>
      </c>
      <c r="T43" s="381" t="str">
        <f t="shared" si="3"/>
        <v>عبدة - دورا - باب الزاوية - مركز التصحيح-</v>
      </c>
      <c r="U43" s="43" t="s">
        <v>584</v>
      </c>
      <c r="V43" s="603">
        <v>42</v>
      </c>
      <c r="W43" s="611" t="s">
        <v>747</v>
      </c>
      <c r="X43" s="389">
        <v>27</v>
      </c>
      <c r="Z43" s="607">
        <f t="shared" si="1"/>
        <v>24</v>
      </c>
      <c r="AB43" s="602" t="str">
        <f t="shared" si="2"/>
        <v/>
      </c>
      <c r="AC43" s="43"/>
    </row>
    <row r="44" spans="1:29" ht="42" customHeight="1" x14ac:dyDescent="0.2">
      <c r="A44" s="72">
        <v>43</v>
      </c>
      <c r="B44" s="72" t="s">
        <v>1253</v>
      </c>
      <c r="C44" s="72" t="s">
        <v>1254</v>
      </c>
      <c r="D44" s="72" t="s">
        <v>11</v>
      </c>
      <c r="E44" s="72" t="s">
        <v>43</v>
      </c>
      <c r="F44" s="72" t="s">
        <v>459</v>
      </c>
      <c r="G44" s="72" t="s">
        <v>525</v>
      </c>
      <c r="H44" s="72">
        <v>2220244</v>
      </c>
      <c r="I44" s="72" t="s">
        <v>250</v>
      </c>
      <c r="J44" s="72" t="s">
        <v>11</v>
      </c>
      <c r="K44" s="72" t="s">
        <v>525</v>
      </c>
      <c r="L44" s="72" t="s">
        <v>1152</v>
      </c>
      <c r="M44" s="72" t="s">
        <v>1152</v>
      </c>
      <c r="N44" s="72" t="s">
        <v>57</v>
      </c>
      <c r="O44" s="72"/>
      <c r="P44" s="72"/>
      <c r="Q44" s="72"/>
      <c r="R44" s="72"/>
      <c r="S44" s="72">
        <v>14</v>
      </c>
      <c r="T44" s="381" t="str">
        <f t="shared" si="3"/>
        <v>تفوح - باب الزاوية - مركز التصحيح - -</v>
      </c>
      <c r="U44" s="43" t="s">
        <v>584</v>
      </c>
      <c r="V44" s="603">
        <v>43</v>
      </c>
      <c r="W44" s="611" t="s">
        <v>382</v>
      </c>
      <c r="X44" s="389">
        <v>19</v>
      </c>
      <c r="Z44" s="607">
        <f t="shared" ref="Z44:Z61" si="4">IF(G44="","",VLOOKUP(G44,$W$2:$Y$559,2))</f>
        <v>24</v>
      </c>
      <c r="AB44" s="602" t="str">
        <f t="shared" ref="AB44:AB61" si="5">IF(AA44="","",VLOOKUP(AA44,$V$2:$AA$61,3))</f>
        <v/>
      </c>
      <c r="AC44" s="43"/>
    </row>
    <row r="45" spans="1:29" ht="42" customHeight="1" x14ac:dyDescent="0.2">
      <c r="A45" s="72">
        <v>44</v>
      </c>
      <c r="B45" s="72" t="s">
        <v>1255</v>
      </c>
      <c r="C45" s="72" t="s">
        <v>1256</v>
      </c>
      <c r="D45" s="72" t="s">
        <v>11</v>
      </c>
      <c r="E45" s="72" t="s">
        <v>43</v>
      </c>
      <c r="F45" s="72" t="s">
        <v>991</v>
      </c>
      <c r="G45" s="72" t="s">
        <v>507</v>
      </c>
      <c r="H45" s="72">
        <v>5535029</v>
      </c>
      <c r="I45" s="72" t="s">
        <v>1170</v>
      </c>
      <c r="J45" s="72" t="s">
        <v>11</v>
      </c>
      <c r="K45" s="72" t="s">
        <v>507</v>
      </c>
      <c r="L45" s="72" t="s">
        <v>1152</v>
      </c>
      <c r="M45" s="72" t="s">
        <v>1152</v>
      </c>
      <c r="N45" s="72" t="s">
        <v>57</v>
      </c>
      <c r="O45" s="72"/>
      <c r="P45" s="72"/>
      <c r="Q45" s="72"/>
      <c r="R45" s="72"/>
      <c r="S45" s="72">
        <v>13</v>
      </c>
      <c r="T45" s="381" t="str">
        <f t="shared" si="3"/>
        <v>عيصى - باب الزاوية - مركز التصحيح - -</v>
      </c>
      <c r="U45" s="43" t="s">
        <v>584</v>
      </c>
      <c r="V45" s="603">
        <v>44</v>
      </c>
      <c r="W45" s="610" t="s">
        <v>298</v>
      </c>
      <c r="X45" s="609">
        <v>21</v>
      </c>
      <c r="Z45" s="607">
        <f t="shared" si="4"/>
        <v>24</v>
      </c>
      <c r="AB45" s="602" t="str">
        <f t="shared" si="5"/>
        <v/>
      </c>
      <c r="AC45" s="43"/>
    </row>
    <row r="46" spans="1:29" ht="42" customHeight="1" x14ac:dyDescent="0.2">
      <c r="A46" s="72">
        <v>45</v>
      </c>
      <c r="B46" s="72" t="s">
        <v>1257</v>
      </c>
      <c r="C46" s="72">
        <v>404336059</v>
      </c>
      <c r="D46" s="72" t="s">
        <v>11</v>
      </c>
      <c r="E46" s="72" t="s">
        <v>43</v>
      </c>
      <c r="F46" s="72" t="s">
        <v>1258</v>
      </c>
      <c r="G46" s="72" t="s">
        <v>1259</v>
      </c>
      <c r="H46" s="72">
        <v>273812</v>
      </c>
      <c r="I46" s="72" t="s">
        <v>1183</v>
      </c>
      <c r="J46" s="72" t="s">
        <v>1260</v>
      </c>
      <c r="K46" s="72" t="s">
        <v>1259</v>
      </c>
      <c r="L46" s="72" t="s">
        <v>1152</v>
      </c>
      <c r="M46" s="72" t="s">
        <v>1152</v>
      </c>
      <c r="N46" s="72" t="s">
        <v>57</v>
      </c>
      <c r="O46" s="72"/>
      <c r="P46" s="72"/>
      <c r="Q46" s="72"/>
      <c r="R46" s="72"/>
      <c r="S46" s="72">
        <v>12</v>
      </c>
      <c r="T46" s="381" t="str">
        <f t="shared" si="3"/>
        <v>وادي القطع - باب الزاوية - مركز التصحيح - -</v>
      </c>
      <c r="U46" s="43" t="s">
        <v>584</v>
      </c>
      <c r="V46" s="603">
        <v>45</v>
      </c>
      <c r="W46" s="611" t="s">
        <v>748</v>
      </c>
      <c r="X46" s="609">
        <v>33.5</v>
      </c>
      <c r="Z46" s="607">
        <f t="shared" si="4"/>
        <v>24</v>
      </c>
      <c r="AB46" s="602" t="str">
        <f t="shared" si="5"/>
        <v/>
      </c>
      <c r="AC46" s="43"/>
    </row>
    <row r="47" spans="1:29" ht="42" customHeight="1" x14ac:dyDescent="0.2">
      <c r="A47" s="72">
        <v>46</v>
      </c>
      <c r="B47" s="72" t="s">
        <v>1261</v>
      </c>
      <c r="C47" s="72">
        <v>902754027</v>
      </c>
      <c r="D47" s="72" t="s">
        <v>11</v>
      </c>
      <c r="E47" s="72" t="s">
        <v>44</v>
      </c>
      <c r="F47" s="72" t="s">
        <v>1262</v>
      </c>
      <c r="G47" s="72" t="s">
        <v>11</v>
      </c>
      <c r="H47" s="72">
        <v>1127165</v>
      </c>
      <c r="I47" s="72" t="s">
        <v>1158</v>
      </c>
      <c r="J47" s="72" t="s">
        <v>1155</v>
      </c>
      <c r="K47" s="72" t="s">
        <v>753</v>
      </c>
      <c r="L47" s="72" t="s">
        <v>739</v>
      </c>
      <c r="M47" s="72" t="s">
        <v>739</v>
      </c>
      <c r="N47" s="72" t="s">
        <v>1152</v>
      </c>
      <c r="O47" s="72" t="s">
        <v>1152</v>
      </c>
      <c r="P47" s="72" t="s">
        <v>57</v>
      </c>
      <c r="Q47" s="72"/>
      <c r="R47" s="72"/>
      <c r="S47" s="72">
        <v>20</v>
      </c>
      <c r="T47" s="381" t="str">
        <f t="shared" si="3"/>
        <v>الفحص - السهلة - باب الزاوية - مركز التصحيح-</v>
      </c>
      <c r="U47" s="43" t="s">
        <v>584</v>
      </c>
      <c r="V47" s="603">
        <v>46</v>
      </c>
      <c r="W47" s="611" t="s">
        <v>702</v>
      </c>
      <c r="X47" s="612">
        <v>36.5</v>
      </c>
      <c r="Z47" s="607">
        <f t="shared" si="4"/>
        <v>26.5</v>
      </c>
      <c r="AB47" s="602" t="str">
        <f t="shared" si="5"/>
        <v/>
      </c>
      <c r="AC47" s="43"/>
    </row>
    <row r="48" spans="1:29" ht="42" customHeight="1" x14ac:dyDescent="0.2">
      <c r="A48" s="18"/>
      <c r="B48" s="18"/>
      <c r="C48" s="56"/>
      <c r="D48" s="56"/>
      <c r="E48" s="18"/>
      <c r="F48" s="18"/>
      <c r="G48" s="18"/>
      <c r="H48" s="18"/>
      <c r="I48" s="18"/>
      <c r="J48" s="18"/>
      <c r="K48" s="605"/>
      <c r="L48" s="229"/>
      <c r="M48" s="605"/>
      <c r="N48" s="229"/>
      <c r="O48" s="605"/>
      <c r="P48" s="229"/>
      <c r="Q48" s="641"/>
      <c r="R48" s="229"/>
      <c r="S48" s="389"/>
      <c r="T48" s="381" t="str">
        <f t="shared" si="3"/>
        <v>- - - -</v>
      </c>
      <c r="U48" s="43" t="s">
        <v>584</v>
      </c>
      <c r="V48" s="603">
        <v>47</v>
      </c>
      <c r="W48" s="610" t="s">
        <v>749</v>
      </c>
      <c r="X48" s="609">
        <v>13</v>
      </c>
      <c r="Z48" s="607" t="str">
        <f t="shared" si="4"/>
        <v/>
      </c>
      <c r="AB48" s="602" t="str">
        <f t="shared" si="5"/>
        <v/>
      </c>
      <c r="AC48" s="43"/>
    </row>
    <row r="49" spans="1:29" ht="42" customHeight="1" x14ac:dyDescent="0.2">
      <c r="A49" s="18"/>
      <c r="B49" s="18"/>
      <c r="C49" s="56"/>
      <c r="D49" s="56"/>
      <c r="E49" s="18"/>
      <c r="F49" s="18"/>
      <c r="G49" s="18"/>
      <c r="H49" s="18"/>
      <c r="I49" s="18"/>
      <c r="J49" s="18"/>
      <c r="K49" s="605"/>
      <c r="L49" s="229"/>
      <c r="M49" s="605"/>
      <c r="N49" s="229"/>
      <c r="O49" s="605"/>
      <c r="P49" s="229"/>
      <c r="Q49" s="641"/>
      <c r="R49" s="229"/>
      <c r="S49" s="389"/>
      <c r="T49" s="381" t="str">
        <f t="shared" si="3"/>
        <v>- - - -</v>
      </c>
      <c r="U49" s="43" t="s">
        <v>584</v>
      </c>
      <c r="V49" s="603">
        <v>48</v>
      </c>
      <c r="W49" s="610" t="s">
        <v>52</v>
      </c>
      <c r="X49" s="609">
        <v>9</v>
      </c>
      <c r="Z49" s="607" t="str">
        <f t="shared" si="4"/>
        <v/>
      </c>
      <c r="AB49" s="602" t="str">
        <f t="shared" si="5"/>
        <v/>
      </c>
      <c r="AC49" s="43"/>
    </row>
    <row r="50" spans="1:29" ht="42" customHeight="1" x14ac:dyDescent="0.2">
      <c r="A50" s="18"/>
      <c r="B50" s="18"/>
      <c r="C50" s="56"/>
      <c r="D50" s="56"/>
      <c r="E50" s="18"/>
      <c r="F50" s="18"/>
      <c r="G50" s="18"/>
      <c r="H50" s="18"/>
      <c r="I50" s="18"/>
      <c r="J50" s="18"/>
      <c r="K50" s="605"/>
      <c r="L50" s="229"/>
      <c r="M50" s="605"/>
      <c r="N50" s="229"/>
      <c r="O50" s="605"/>
      <c r="P50" s="229"/>
      <c r="Q50" s="641"/>
      <c r="R50" s="229"/>
      <c r="S50" s="389"/>
      <c r="T50" s="381" t="str">
        <f t="shared" si="3"/>
        <v>- - - -</v>
      </c>
      <c r="U50" s="43" t="s">
        <v>584</v>
      </c>
      <c r="V50" s="603">
        <v>49</v>
      </c>
      <c r="W50" s="611" t="s">
        <v>750</v>
      </c>
      <c r="X50" s="612">
        <v>26.5</v>
      </c>
      <c r="Z50" s="607" t="str">
        <f t="shared" si="4"/>
        <v/>
      </c>
      <c r="AB50" s="602" t="str">
        <f t="shared" si="5"/>
        <v/>
      </c>
      <c r="AC50" s="43"/>
    </row>
    <row r="51" spans="1:29" s="190" customFormat="1" ht="42" customHeight="1" x14ac:dyDescent="0.2">
      <c r="A51" s="18"/>
      <c r="B51" s="18"/>
      <c r="C51" s="56"/>
      <c r="D51" s="56"/>
      <c r="E51" s="18"/>
      <c r="F51" s="18"/>
      <c r="G51" s="18"/>
      <c r="H51" s="18"/>
      <c r="I51" s="18"/>
      <c r="J51" s="18"/>
      <c r="K51" s="605"/>
      <c r="L51" s="229"/>
      <c r="M51" s="605"/>
      <c r="N51" s="229"/>
      <c r="O51" s="605"/>
      <c r="P51" s="229"/>
      <c r="Q51" s="641"/>
      <c r="R51" s="229"/>
      <c r="S51" s="389"/>
      <c r="T51" s="381" t="str">
        <f t="shared" si="3"/>
        <v>- - - -</v>
      </c>
      <c r="U51" s="43" t="s">
        <v>584</v>
      </c>
      <c r="V51" s="603">
        <v>50</v>
      </c>
      <c r="W51" s="611" t="s">
        <v>751</v>
      </c>
      <c r="X51" s="612">
        <v>31.5</v>
      </c>
      <c r="Y51" s="609"/>
      <c r="Z51" s="607" t="str">
        <f t="shared" si="4"/>
        <v/>
      </c>
      <c r="AA51" s="601"/>
      <c r="AB51" s="602" t="str">
        <f t="shared" si="5"/>
        <v/>
      </c>
      <c r="AC51" s="43"/>
    </row>
    <row r="52" spans="1:29" ht="42" customHeight="1" x14ac:dyDescent="0.2">
      <c r="A52" s="18"/>
      <c r="B52" s="18"/>
      <c r="C52" s="56"/>
      <c r="D52" s="56"/>
      <c r="E52" s="18"/>
      <c r="F52" s="18"/>
      <c r="G52" s="18"/>
      <c r="H52" s="18"/>
      <c r="I52" s="18"/>
      <c r="J52" s="18"/>
      <c r="K52" s="605"/>
      <c r="L52" s="229"/>
      <c r="M52" s="605"/>
      <c r="N52" s="229"/>
      <c r="O52" s="605"/>
      <c r="P52" s="229"/>
      <c r="Q52" s="641"/>
      <c r="R52" s="229"/>
      <c r="S52" s="389"/>
      <c r="T52" s="381" t="str">
        <f t="shared" si="3"/>
        <v>- - - -</v>
      </c>
      <c r="U52" s="43" t="s">
        <v>584</v>
      </c>
      <c r="V52" s="603">
        <v>51</v>
      </c>
      <c r="W52" s="608" t="s">
        <v>752</v>
      </c>
      <c r="X52" s="613">
        <v>28</v>
      </c>
      <c r="Z52" s="607" t="str">
        <f t="shared" si="4"/>
        <v/>
      </c>
      <c r="AB52" s="602" t="str">
        <f t="shared" si="5"/>
        <v/>
      </c>
      <c r="AC52" s="43"/>
    </row>
    <row r="53" spans="1:29" ht="42" customHeight="1" x14ac:dyDescent="0.2">
      <c r="A53" s="18"/>
      <c r="B53" s="18"/>
      <c r="C53" s="56"/>
      <c r="D53" s="56"/>
      <c r="E53" s="18"/>
      <c r="F53" s="18"/>
      <c r="G53" s="18"/>
      <c r="H53" s="18"/>
      <c r="I53" s="18"/>
      <c r="J53" s="18"/>
      <c r="K53" s="605"/>
      <c r="L53" s="229"/>
      <c r="M53" s="605"/>
      <c r="N53" s="229"/>
      <c r="O53" s="605"/>
      <c r="P53" s="229"/>
      <c r="Q53" s="641"/>
      <c r="R53" s="229"/>
      <c r="S53" s="389"/>
      <c r="T53" s="381" t="str">
        <f t="shared" si="3"/>
        <v>- - - -</v>
      </c>
      <c r="U53" s="43" t="s">
        <v>584</v>
      </c>
      <c r="V53" s="603">
        <v>52</v>
      </c>
      <c r="W53" s="610" t="s">
        <v>753</v>
      </c>
      <c r="X53" s="609">
        <v>11</v>
      </c>
      <c r="Y53" s="607"/>
      <c r="Z53" s="607" t="str">
        <f t="shared" si="4"/>
        <v/>
      </c>
      <c r="AB53" s="602" t="str">
        <f t="shared" si="5"/>
        <v/>
      </c>
      <c r="AC53" s="43"/>
    </row>
    <row r="54" spans="1:29" ht="42" customHeight="1" x14ac:dyDescent="0.2">
      <c r="A54" s="18"/>
      <c r="B54" s="18"/>
      <c r="C54" s="56"/>
      <c r="D54" s="56"/>
      <c r="E54" s="18"/>
      <c r="F54" s="18"/>
      <c r="G54" s="18"/>
      <c r="H54" s="18"/>
      <c r="I54" s="18"/>
      <c r="J54" s="18"/>
      <c r="K54" s="605"/>
      <c r="L54" s="229"/>
      <c r="M54" s="605"/>
      <c r="N54" s="229"/>
      <c r="O54" s="605"/>
      <c r="P54" s="229"/>
      <c r="Q54" s="641"/>
      <c r="R54" s="229"/>
      <c r="S54" s="389"/>
      <c r="T54" s="381" t="str">
        <f t="shared" si="3"/>
        <v>- - - -</v>
      </c>
      <c r="U54" s="43" t="s">
        <v>584</v>
      </c>
      <c r="V54" s="603">
        <v>53</v>
      </c>
      <c r="W54" s="610" t="s">
        <v>301</v>
      </c>
      <c r="X54" s="609">
        <v>15</v>
      </c>
      <c r="Z54" s="607" t="str">
        <f t="shared" si="4"/>
        <v/>
      </c>
      <c r="AB54" s="602" t="str">
        <f t="shared" si="5"/>
        <v/>
      </c>
      <c r="AC54" s="43"/>
    </row>
    <row r="55" spans="1:29" ht="42" customHeight="1" x14ac:dyDescent="0.2">
      <c r="A55" s="18"/>
      <c r="B55" s="18"/>
      <c r="C55" s="56"/>
      <c r="D55" s="56"/>
      <c r="E55" s="18"/>
      <c r="F55" s="18"/>
      <c r="G55" s="18"/>
      <c r="H55" s="18"/>
      <c r="I55" s="18"/>
      <c r="J55" s="18"/>
      <c r="K55" s="605"/>
      <c r="L55" s="229"/>
      <c r="M55" s="605"/>
      <c r="N55" s="229"/>
      <c r="O55" s="605"/>
      <c r="P55" s="229"/>
      <c r="Q55" s="641"/>
      <c r="R55" s="229"/>
      <c r="S55" s="389"/>
      <c r="T55" s="381" t="str">
        <f t="shared" si="3"/>
        <v>- - - -</v>
      </c>
      <c r="U55" s="43" t="s">
        <v>584</v>
      </c>
      <c r="V55" s="603">
        <v>54</v>
      </c>
      <c r="W55" s="608" t="s">
        <v>754</v>
      </c>
      <c r="X55" s="614">
        <v>20.5</v>
      </c>
      <c r="Z55" s="607" t="str">
        <f t="shared" si="4"/>
        <v/>
      </c>
      <c r="AB55" s="602" t="str">
        <f t="shared" si="5"/>
        <v/>
      </c>
      <c r="AC55" s="43"/>
    </row>
    <row r="56" spans="1:29" ht="42" customHeight="1" x14ac:dyDescent="0.2">
      <c r="A56" s="18"/>
      <c r="B56" s="18"/>
      <c r="C56" s="56"/>
      <c r="D56" s="56"/>
      <c r="E56" s="18"/>
      <c r="F56" s="18"/>
      <c r="G56" s="18"/>
      <c r="H56" s="18"/>
      <c r="I56" s="18"/>
      <c r="J56" s="18"/>
      <c r="K56" s="605"/>
      <c r="L56" s="229"/>
      <c r="M56" s="605"/>
      <c r="N56" s="229"/>
      <c r="O56" s="605"/>
      <c r="P56" s="229"/>
      <c r="Q56" s="641"/>
      <c r="R56" s="229"/>
      <c r="S56" s="389"/>
      <c r="T56" s="381" t="str">
        <f t="shared" si="3"/>
        <v>- - - -</v>
      </c>
      <c r="U56" s="43" t="s">
        <v>584</v>
      </c>
      <c r="V56" s="603">
        <v>55</v>
      </c>
      <c r="W56" s="611" t="s">
        <v>755</v>
      </c>
      <c r="X56" s="616">
        <v>10</v>
      </c>
      <c r="Z56" s="607" t="str">
        <f t="shared" si="4"/>
        <v/>
      </c>
      <c r="AB56" s="602" t="str">
        <f t="shared" si="5"/>
        <v/>
      </c>
      <c r="AC56" s="43"/>
    </row>
    <row r="57" spans="1:29" ht="42" customHeight="1" x14ac:dyDescent="0.2">
      <c r="A57" s="18"/>
      <c r="B57" s="18"/>
      <c r="C57" s="56"/>
      <c r="D57" s="56"/>
      <c r="E57" s="18"/>
      <c r="F57" s="18"/>
      <c r="G57" s="18"/>
      <c r="H57" s="18"/>
      <c r="I57" s="18"/>
      <c r="J57" s="18"/>
      <c r="K57" s="605"/>
      <c r="L57" s="229"/>
      <c r="M57" s="605"/>
      <c r="N57" s="229"/>
      <c r="O57" s="605"/>
      <c r="P57" s="229"/>
      <c r="Q57" s="641"/>
      <c r="R57" s="229"/>
      <c r="S57" s="389"/>
      <c r="T57" s="381" t="str">
        <f t="shared" si="3"/>
        <v>- - - -</v>
      </c>
      <c r="U57" s="43" t="s">
        <v>584</v>
      </c>
      <c r="V57" s="603">
        <v>56</v>
      </c>
      <c r="W57" s="610" t="s">
        <v>756</v>
      </c>
      <c r="X57" s="609">
        <v>17.5</v>
      </c>
      <c r="Z57" s="607" t="str">
        <f t="shared" si="4"/>
        <v/>
      </c>
      <c r="AB57" s="602" t="str">
        <f t="shared" si="5"/>
        <v/>
      </c>
      <c r="AC57" s="43"/>
    </row>
    <row r="58" spans="1:29" ht="42" customHeight="1" x14ac:dyDescent="0.2">
      <c r="A58" s="18"/>
      <c r="B58" s="18"/>
      <c r="C58" s="56"/>
      <c r="D58" s="56"/>
      <c r="E58" s="18"/>
      <c r="F58" s="18"/>
      <c r="G58" s="18"/>
      <c r="H58" s="18"/>
      <c r="I58" s="18"/>
      <c r="J58" s="18"/>
      <c r="K58" s="605"/>
      <c r="L58" s="229"/>
      <c r="M58" s="605"/>
      <c r="N58" s="229"/>
      <c r="O58" s="605"/>
      <c r="P58" s="229"/>
      <c r="Q58" s="641"/>
      <c r="R58" s="229"/>
      <c r="S58" s="389"/>
      <c r="T58" s="381" t="str">
        <f t="shared" si="3"/>
        <v>- - - -</v>
      </c>
      <c r="U58" s="43" t="s">
        <v>584</v>
      </c>
      <c r="V58" s="603">
        <v>57</v>
      </c>
      <c r="W58" s="610" t="s">
        <v>701</v>
      </c>
      <c r="X58" s="609">
        <v>26.5</v>
      </c>
      <c r="Z58" s="607" t="str">
        <f t="shared" si="4"/>
        <v/>
      </c>
      <c r="AB58" s="602" t="str">
        <f t="shared" si="5"/>
        <v/>
      </c>
      <c r="AC58" s="43"/>
    </row>
    <row r="59" spans="1:29" ht="42" customHeight="1" x14ac:dyDescent="0.2">
      <c r="A59" s="18"/>
      <c r="B59" s="18"/>
      <c r="C59" s="56"/>
      <c r="D59" s="56"/>
      <c r="E59" s="18"/>
      <c r="F59" s="18"/>
      <c r="G59" s="18"/>
      <c r="H59" s="18"/>
      <c r="I59" s="18"/>
      <c r="J59" s="18"/>
      <c r="K59" s="605"/>
      <c r="L59" s="229"/>
      <c r="M59" s="605"/>
      <c r="N59" s="229"/>
      <c r="O59" s="605"/>
      <c r="P59" s="229"/>
      <c r="Q59" s="641"/>
      <c r="R59" s="229"/>
      <c r="S59" s="389"/>
      <c r="T59" s="381" t="str">
        <f t="shared" si="3"/>
        <v>- - - -</v>
      </c>
      <c r="U59" s="43" t="s">
        <v>584</v>
      </c>
      <c r="V59" s="603">
        <v>58</v>
      </c>
      <c r="W59" s="610" t="s">
        <v>757</v>
      </c>
      <c r="X59" s="609">
        <v>25</v>
      </c>
      <c r="Z59" s="607" t="str">
        <f t="shared" si="4"/>
        <v/>
      </c>
      <c r="AB59" s="602" t="str">
        <f t="shared" si="5"/>
        <v/>
      </c>
      <c r="AC59" s="43"/>
    </row>
    <row r="60" spans="1:29" ht="42" customHeight="1" x14ac:dyDescent="0.2">
      <c r="A60" s="18"/>
      <c r="B60" s="18"/>
      <c r="C60" s="56"/>
      <c r="D60" s="56"/>
      <c r="E60" s="18"/>
      <c r="F60" s="18"/>
      <c r="G60" s="18"/>
      <c r="H60" s="18"/>
      <c r="I60" s="18"/>
      <c r="J60" s="18"/>
      <c r="K60" s="605"/>
      <c r="L60" s="229"/>
      <c r="M60" s="605"/>
      <c r="N60" s="229"/>
      <c r="O60" s="605"/>
      <c r="P60" s="229"/>
      <c r="Q60" s="641"/>
      <c r="R60" s="229"/>
      <c r="S60" s="389"/>
      <c r="T60" s="381" t="str">
        <f t="shared" si="3"/>
        <v>- - - -</v>
      </c>
      <c r="U60" s="43" t="s">
        <v>584</v>
      </c>
      <c r="V60" s="603">
        <v>59</v>
      </c>
      <c r="W60" s="610" t="s">
        <v>758</v>
      </c>
      <c r="X60" s="609">
        <v>21</v>
      </c>
      <c r="Z60" s="607" t="str">
        <f t="shared" si="4"/>
        <v/>
      </c>
      <c r="AB60" s="602" t="str">
        <f t="shared" si="5"/>
        <v/>
      </c>
      <c r="AC60" s="43"/>
    </row>
    <row r="61" spans="1:29" ht="42" customHeight="1" x14ac:dyDescent="0.2">
      <c r="A61" s="18"/>
      <c r="B61" s="18"/>
      <c r="C61" s="56"/>
      <c r="D61" s="56"/>
      <c r="E61" s="18"/>
      <c r="F61" s="18"/>
      <c r="G61" s="18"/>
      <c r="H61" s="18"/>
      <c r="I61" s="18"/>
      <c r="J61" s="18"/>
      <c r="K61" s="605"/>
      <c r="L61" s="229"/>
      <c r="M61" s="605"/>
      <c r="N61" s="229"/>
      <c r="O61" s="605"/>
      <c r="P61" s="229"/>
      <c r="Q61" s="641"/>
      <c r="R61" s="229"/>
      <c r="S61" s="389"/>
      <c r="T61" s="381" t="str">
        <f t="shared" si="3"/>
        <v>- - - -</v>
      </c>
      <c r="U61" s="43" t="s">
        <v>584</v>
      </c>
      <c r="V61" s="603">
        <v>60</v>
      </c>
      <c r="W61" s="610" t="s">
        <v>759</v>
      </c>
      <c r="X61" s="609">
        <v>24</v>
      </c>
      <c r="Z61" s="607" t="str">
        <f t="shared" si="4"/>
        <v/>
      </c>
      <c r="AB61" s="602" t="str">
        <f t="shared" si="5"/>
        <v/>
      </c>
      <c r="AC61" s="43"/>
    </row>
  </sheetData>
  <phoneticPr fontId="7" type="noConversion"/>
  <pageMargins left="0.15748031496063" right="0.40748031499999998" top="0.47244094488188998" bottom="0.15748031496063" header="0.511811023622047" footer="0.15748031496063"/>
  <pageSetup paperSize="9" scale="39" pageOrder="overThenDown" orientation="landscape" r:id="rId1"/>
  <headerFooter alignWithMargins="0"/>
  <rowBreaks count="1" manualBreakCount="1">
    <brk id="31" max="28" man="1"/>
  </rowBreaks>
  <colBreaks count="1" manualBreakCount="1">
    <brk id="21" max="60" man="1"/>
  </colBreaks>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F61D6-D1A8-4864-A502-83A17089408E}">
  <sheetPr codeName="ورقة30">
    <tabColor rgb="FF92D050"/>
  </sheetPr>
  <dimension ref="A1:L52"/>
  <sheetViews>
    <sheetView rightToLeft="1" view="pageBreakPreview" topLeftCell="A18" zoomScaleNormal="100" zoomScaleSheetLayoutView="100" workbookViewId="0">
      <selection activeCell="K25" sqref="K25"/>
    </sheetView>
  </sheetViews>
  <sheetFormatPr defaultColWidth="8.7109375" defaultRowHeight="12.75" x14ac:dyDescent="0.2"/>
  <cols>
    <col min="1" max="1" width="4.5703125" style="619" bestFit="1" customWidth="1"/>
    <col min="2" max="2" width="14.7109375" style="627" customWidth="1"/>
    <col min="3" max="3" width="8.28515625" style="628" customWidth="1"/>
    <col min="4" max="4" width="5.28515625" style="619" bestFit="1" customWidth="1"/>
    <col min="5" max="5" width="14.7109375" style="627" customWidth="1"/>
    <col min="6" max="6" width="8.28515625" style="628" customWidth="1"/>
    <col min="7" max="7" width="5.28515625" style="619" bestFit="1" customWidth="1"/>
    <col min="8" max="8" width="14.7109375" style="627" customWidth="1"/>
    <col min="9" max="9" width="8.28515625" style="628" customWidth="1"/>
    <col min="10" max="10" width="5.28515625" style="619" bestFit="1" customWidth="1"/>
    <col min="11" max="11" width="14.7109375" style="627" customWidth="1"/>
    <col min="12" max="12" width="8.28515625" style="628" customWidth="1"/>
    <col min="13" max="16384" width="8.7109375" style="619"/>
  </cols>
  <sheetData>
    <row r="1" spans="1:12" ht="22.15" customHeight="1" x14ac:dyDescent="0.25">
      <c r="A1" s="1218" t="s">
        <v>920</v>
      </c>
      <c r="B1" s="1218"/>
      <c r="C1" s="1218"/>
      <c r="D1" s="1218"/>
      <c r="E1" s="1218"/>
      <c r="F1" s="1218"/>
      <c r="G1" s="1218"/>
      <c r="H1" s="1218"/>
      <c r="I1" s="1218"/>
      <c r="J1" s="1218"/>
      <c r="K1" s="1218"/>
      <c r="L1" s="1218"/>
    </row>
    <row r="2" spans="1:12" ht="57.6" customHeight="1" x14ac:dyDescent="0.2">
      <c r="A2" s="620" t="s">
        <v>0</v>
      </c>
      <c r="B2" s="621" t="s">
        <v>48</v>
      </c>
      <c r="C2" s="622" t="s">
        <v>49</v>
      </c>
      <c r="D2" s="620" t="s">
        <v>0</v>
      </c>
      <c r="E2" s="621" t="s">
        <v>48</v>
      </c>
      <c r="F2" s="622" t="s">
        <v>49</v>
      </c>
      <c r="G2" s="620" t="s">
        <v>0</v>
      </c>
      <c r="H2" s="621" t="s">
        <v>48</v>
      </c>
      <c r="I2" s="622" t="s">
        <v>49</v>
      </c>
      <c r="J2" s="620" t="s">
        <v>0</v>
      </c>
      <c r="K2" s="621" t="s">
        <v>48</v>
      </c>
      <c r="L2" s="622" t="s">
        <v>49</v>
      </c>
    </row>
    <row r="3" spans="1:12" ht="18.399999999999999" customHeight="1" x14ac:dyDescent="0.25">
      <c r="A3" s="623">
        <v>1</v>
      </c>
      <c r="B3" s="624" t="s">
        <v>713</v>
      </c>
      <c r="C3" s="625">
        <v>21</v>
      </c>
      <c r="D3" s="623">
        <v>51</v>
      </c>
      <c r="E3" s="624" t="s">
        <v>752</v>
      </c>
      <c r="F3" s="625">
        <v>28</v>
      </c>
      <c r="G3" s="623">
        <v>101</v>
      </c>
      <c r="H3" s="624" t="s">
        <v>790</v>
      </c>
      <c r="I3" s="625">
        <v>10</v>
      </c>
      <c r="J3" s="623">
        <v>151</v>
      </c>
      <c r="K3" s="624" t="s">
        <v>827</v>
      </c>
      <c r="L3" s="625">
        <v>11</v>
      </c>
    </row>
    <row r="4" spans="1:12" ht="18.399999999999999" customHeight="1" x14ac:dyDescent="0.25">
      <c r="A4" s="623">
        <v>2</v>
      </c>
      <c r="B4" s="624" t="s">
        <v>714</v>
      </c>
      <c r="C4" s="625">
        <v>11</v>
      </c>
      <c r="D4" s="623">
        <v>52</v>
      </c>
      <c r="E4" s="624" t="s">
        <v>753</v>
      </c>
      <c r="F4" s="625">
        <v>11</v>
      </c>
      <c r="G4" s="623">
        <v>102</v>
      </c>
      <c r="H4" s="624" t="s">
        <v>791</v>
      </c>
      <c r="I4" s="625">
        <v>33.5</v>
      </c>
      <c r="J4" s="623">
        <v>152</v>
      </c>
      <c r="K4" s="624" t="s">
        <v>828</v>
      </c>
      <c r="L4" s="625">
        <v>26</v>
      </c>
    </row>
    <row r="5" spans="1:12" ht="18.399999999999999" customHeight="1" x14ac:dyDescent="0.25">
      <c r="A5" s="623">
        <v>3</v>
      </c>
      <c r="B5" s="624" t="s">
        <v>715</v>
      </c>
      <c r="C5" s="625">
        <v>10</v>
      </c>
      <c r="D5" s="623">
        <v>53</v>
      </c>
      <c r="E5" s="624" t="s">
        <v>301</v>
      </c>
      <c r="F5" s="625">
        <v>15</v>
      </c>
      <c r="G5" s="623">
        <v>103</v>
      </c>
      <c r="H5" s="624" t="s">
        <v>51</v>
      </c>
      <c r="I5" s="625">
        <v>7</v>
      </c>
      <c r="J5" s="623">
        <v>153</v>
      </c>
      <c r="K5" s="624" t="s">
        <v>829</v>
      </c>
      <c r="L5" s="625">
        <v>31</v>
      </c>
    </row>
    <row r="6" spans="1:12" ht="18.399999999999999" customHeight="1" x14ac:dyDescent="0.25">
      <c r="A6" s="623">
        <v>4</v>
      </c>
      <c r="B6" s="624" t="s">
        <v>716</v>
      </c>
      <c r="C6" s="625">
        <v>19</v>
      </c>
      <c r="D6" s="623">
        <v>54</v>
      </c>
      <c r="E6" s="624" t="s">
        <v>754</v>
      </c>
      <c r="F6" s="625">
        <v>20.5</v>
      </c>
      <c r="G6" s="623">
        <v>104</v>
      </c>
      <c r="H6" s="624" t="s">
        <v>792</v>
      </c>
      <c r="I6" s="625">
        <v>19</v>
      </c>
      <c r="J6" s="623">
        <v>154</v>
      </c>
      <c r="K6" s="624" t="s">
        <v>830</v>
      </c>
      <c r="L6" s="625">
        <v>11</v>
      </c>
    </row>
    <row r="7" spans="1:12" ht="18.399999999999999" customHeight="1" x14ac:dyDescent="0.25">
      <c r="A7" s="623">
        <v>5</v>
      </c>
      <c r="B7" s="624" t="s">
        <v>300</v>
      </c>
      <c r="C7" s="625">
        <v>14.5</v>
      </c>
      <c r="D7" s="623">
        <v>55</v>
      </c>
      <c r="E7" s="624" t="s">
        <v>756</v>
      </c>
      <c r="F7" s="625">
        <v>17.5</v>
      </c>
      <c r="G7" s="623">
        <v>105</v>
      </c>
      <c r="H7" s="624" t="s">
        <v>793</v>
      </c>
      <c r="I7" s="625">
        <v>30.5</v>
      </c>
      <c r="J7" s="623">
        <v>155</v>
      </c>
      <c r="K7" s="624" t="s">
        <v>522</v>
      </c>
      <c r="L7" s="625">
        <v>5</v>
      </c>
    </row>
    <row r="8" spans="1:12" ht="18.399999999999999" customHeight="1" x14ac:dyDescent="0.25">
      <c r="A8" s="623">
        <v>6</v>
      </c>
      <c r="B8" s="624" t="s">
        <v>717</v>
      </c>
      <c r="C8" s="625">
        <v>32.5</v>
      </c>
      <c r="D8" s="623">
        <v>56</v>
      </c>
      <c r="E8" s="624" t="s">
        <v>701</v>
      </c>
      <c r="F8" s="625">
        <v>26.5</v>
      </c>
      <c r="G8" s="623">
        <v>106</v>
      </c>
      <c r="H8" s="624" t="s">
        <v>526</v>
      </c>
      <c r="I8" s="625">
        <v>14.5</v>
      </c>
      <c r="J8" s="623">
        <v>156</v>
      </c>
      <c r="K8" s="624" t="s">
        <v>831</v>
      </c>
      <c r="L8" s="625">
        <v>19</v>
      </c>
    </row>
    <row r="9" spans="1:12" ht="18.399999999999999" customHeight="1" x14ac:dyDescent="0.25">
      <c r="A9" s="623">
        <v>7</v>
      </c>
      <c r="B9" s="624" t="s">
        <v>718</v>
      </c>
      <c r="C9" s="625">
        <v>26</v>
      </c>
      <c r="D9" s="623">
        <v>57</v>
      </c>
      <c r="E9" s="624" t="s">
        <v>757</v>
      </c>
      <c r="F9" s="625">
        <v>25</v>
      </c>
      <c r="G9" s="623">
        <v>107</v>
      </c>
      <c r="H9" s="624" t="s">
        <v>794</v>
      </c>
      <c r="I9" s="625">
        <v>22</v>
      </c>
      <c r="J9" s="623">
        <v>157</v>
      </c>
      <c r="K9" s="624" t="s">
        <v>832</v>
      </c>
      <c r="L9" s="625">
        <v>22</v>
      </c>
    </row>
    <row r="10" spans="1:12" ht="18.399999999999999" customHeight="1" x14ac:dyDescent="0.25">
      <c r="A10" s="623">
        <v>8</v>
      </c>
      <c r="B10" s="624" t="s">
        <v>719</v>
      </c>
      <c r="C10" s="625">
        <v>25</v>
      </c>
      <c r="D10" s="623">
        <v>58</v>
      </c>
      <c r="E10" s="624" t="s">
        <v>758</v>
      </c>
      <c r="F10" s="625">
        <v>21</v>
      </c>
      <c r="G10" s="623">
        <v>108</v>
      </c>
      <c r="H10" s="624" t="s">
        <v>795</v>
      </c>
      <c r="I10" s="625">
        <v>19</v>
      </c>
      <c r="J10" s="623">
        <v>158</v>
      </c>
      <c r="K10" s="624" t="s">
        <v>833</v>
      </c>
      <c r="L10" s="625">
        <v>11</v>
      </c>
    </row>
    <row r="11" spans="1:12" ht="18.399999999999999" customHeight="1" x14ac:dyDescent="0.25">
      <c r="A11" s="623">
        <v>9</v>
      </c>
      <c r="B11" s="624" t="s">
        <v>720</v>
      </c>
      <c r="C11" s="625">
        <v>19</v>
      </c>
      <c r="D11" s="623">
        <v>59</v>
      </c>
      <c r="E11" s="624" t="s">
        <v>759</v>
      </c>
      <c r="F11" s="625">
        <v>24</v>
      </c>
      <c r="G11" s="623">
        <v>109</v>
      </c>
      <c r="H11" s="624" t="s">
        <v>795</v>
      </c>
      <c r="I11" s="625">
        <v>19</v>
      </c>
      <c r="J11" s="623">
        <v>159</v>
      </c>
      <c r="K11" s="624" t="s">
        <v>834</v>
      </c>
      <c r="L11" s="625">
        <v>11</v>
      </c>
    </row>
    <row r="12" spans="1:12" ht="18.399999999999999" customHeight="1" x14ac:dyDescent="0.25">
      <c r="A12" s="623">
        <v>10</v>
      </c>
      <c r="B12" s="624" t="s">
        <v>721</v>
      </c>
      <c r="C12" s="625">
        <v>19</v>
      </c>
      <c r="D12" s="623">
        <v>60</v>
      </c>
      <c r="E12" s="624" t="s">
        <v>760</v>
      </c>
      <c r="F12" s="625">
        <v>5</v>
      </c>
      <c r="G12" s="623">
        <v>110</v>
      </c>
      <c r="H12" s="624" t="s">
        <v>796</v>
      </c>
      <c r="I12" s="625">
        <v>31.5</v>
      </c>
      <c r="J12" s="623">
        <v>160</v>
      </c>
      <c r="K12" s="624" t="s">
        <v>835</v>
      </c>
      <c r="L12" s="625">
        <v>10</v>
      </c>
    </row>
    <row r="13" spans="1:12" ht="18.399999999999999" customHeight="1" x14ac:dyDescent="0.25">
      <c r="A13" s="623">
        <v>11</v>
      </c>
      <c r="B13" s="624" t="s">
        <v>722</v>
      </c>
      <c r="C13" s="625">
        <v>5</v>
      </c>
      <c r="D13" s="623">
        <v>61</v>
      </c>
      <c r="E13" s="624" t="s">
        <v>761</v>
      </c>
      <c r="F13" s="625">
        <v>26</v>
      </c>
      <c r="G13" s="623">
        <v>111</v>
      </c>
      <c r="H13" s="624" t="s">
        <v>797</v>
      </c>
      <c r="I13" s="625">
        <v>39.5</v>
      </c>
      <c r="J13" s="623">
        <v>161</v>
      </c>
      <c r="K13" s="624" t="s">
        <v>836</v>
      </c>
      <c r="L13" s="625">
        <v>26</v>
      </c>
    </row>
    <row r="14" spans="1:12" ht="18.399999999999999" customHeight="1" x14ac:dyDescent="0.25">
      <c r="A14" s="623">
        <v>12</v>
      </c>
      <c r="B14" s="624" t="s">
        <v>307</v>
      </c>
      <c r="C14" s="625">
        <v>28</v>
      </c>
      <c r="D14" s="623">
        <v>62</v>
      </c>
      <c r="E14" s="624" t="s">
        <v>762</v>
      </c>
      <c r="F14" s="625">
        <v>11</v>
      </c>
      <c r="G14" s="623">
        <v>112</v>
      </c>
      <c r="H14" s="624" t="s">
        <v>798</v>
      </c>
      <c r="I14" s="625">
        <v>11</v>
      </c>
      <c r="J14" s="623">
        <v>162</v>
      </c>
      <c r="K14" s="624" t="s">
        <v>513</v>
      </c>
      <c r="L14" s="625">
        <v>11</v>
      </c>
    </row>
    <row r="15" spans="1:12" ht="18.399999999999999" customHeight="1" x14ac:dyDescent="0.25">
      <c r="A15" s="623">
        <v>13</v>
      </c>
      <c r="B15" s="624" t="s">
        <v>723</v>
      </c>
      <c r="C15" s="625">
        <v>10</v>
      </c>
      <c r="D15" s="623">
        <v>63</v>
      </c>
      <c r="E15" s="624" t="s">
        <v>696</v>
      </c>
      <c r="F15" s="625">
        <v>33.5</v>
      </c>
      <c r="G15" s="623">
        <v>113</v>
      </c>
      <c r="H15" s="624" t="s">
        <v>799</v>
      </c>
      <c r="I15" s="625">
        <v>26</v>
      </c>
      <c r="J15" s="623">
        <v>163</v>
      </c>
      <c r="K15" s="624" t="s">
        <v>837</v>
      </c>
      <c r="L15" s="625">
        <v>11</v>
      </c>
    </row>
    <row r="16" spans="1:12" ht="18.399999999999999" customHeight="1" x14ac:dyDescent="0.25">
      <c r="A16" s="623">
        <v>14</v>
      </c>
      <c r="B16" s="624" t="s">
        <v>724</v>
      </c>
      <c r="C16" s="625">
        <v>26</v>
      </c>
      <c r="D16" s="623">
        <v>64</v>
      </c>
      <c r="E16" s="624" t="s">
        <v>763</v>
      </c>
      <c r="F16" s="625">
        <v>11</v>
      </c>
      <c r="G16" s="623">
        <v>114</v>
      </c>
      <c r="H16" s="624" t="s">
        <v>800</v>
      </c>
      <c r="I16" s="625">
        <v>19.5</v>
      </c>
      <c r="J16" s="623">
        <v>164</v>
      </c>
      <c r="K16" s="624" t="s">
        <v>838</v>
      </c>
      <c r="L16" s="625">
        <v>21</v>
      </c>
    </row>
    <row r="17" spans="1:12" ht="18.399999999999999" customHeight="1" x14ac:dyDescent="0.25">
      <c r="A17" s="623">
        <v>15</v>
      </c>
      <c r="B17" s="624" t="s">
        <v>725</v>
      </c>
      <c r="C17" s="625">
        <v>27</v>
      </c>
      <c r="D17" s="623">
        <v>65</v>
      </c>
      <c r="E17" s="624" t="s">
        <v>764</v>
      </c>
      <c r="F17" s="625">
        <v>25</v>
      </c>
      <c r="G17" s="623">
        <v>115</v>
      </c>
      <c r="H17" s="624" t="s">
        <v>801</v>
      </c>
      <c r="I17" s="625">
        <v>19.5</v>
      </c>
      <c r="J17" s="623">
        <v>165</v>
      </c>
      <c r="K17" s="624" t="s">
        <v>318</v>
      </c>
      <c r="L17" s="625">
        <v>24</v>
      </c>
    </row>
    <row r="18" spans="1:12" ht="18.399999999999999" customHeight="1" x14ac:dyDescent="0.25">
      <c r="A18" s="623">
        <v>16</v>
      </c>
      <c r="B18" s="624" t="s">
        <v>726</v>
      </c>
      <c r="C18" s="625">
        <v>10</v>
      </c>
      <c r="D18" s="623">
        <v>66</v>
      </c>
      <c r="E18" s="624" t="s">
        <v>765</v>
      </c>
      <c r="F18" s="625">
        <v>19</v>
      </c>
      <c r="G18" s="623">
        <v>116</v>
      </c>
      <c r="H18" s="624" t="s">
        <v>802</v>
      </c>
      <c r="I18" s="625">
        <v>19.5</v>
      </c>
      <c r="J18" s="623">
        <v>166</v>
      </c>
      <c r="K18" s="624" t="s">
        <v>839</v>
      </c>
      <c r="L18" s="625">
        <v>19</v>
      </c>
    </row>
    <row r="19" spans="1:12" ht="18.399999999999999" customHeight="1" x14ac:dyDescent="0.25">
      <c r="A19" s="623">
        <v>17</v>
      </c>
      <c r="B19" s="624" t="s">
        <v>727</v>
      </c>
      <c r="C19" s="625">
        <v>31.5</v>
      </c>
      <c r="D19" s="623">
        <v>67</v>
      </c>
      <c r="E19" s="624" t="s">
        <v>766</v>
      </c>
      <c r="F19" s="625">
        <v>19</v>
      </c>
      <c r="G19" s="623">
        <v>117</v>
      </c>
      <c r="H19" s="624" t="s">
        <v>803</v>
      </c>
      <c r="I19" s="625">
        <v>20.5</v>
      </c>
      <c r="J19" s="623">
        <v>167</v>
      </c>
      <c r="K19" s="624" t="s">
        <v>840</v>
      </c>
      <c r="L19" s="625">
        <v>15.5</v>
      </c>
    </row>
    <row r="20" spans="1:12" ht="18.399999999999999" customHeight="1" x14ac:dyDescent="0.25">
      <c r="A20" s="623">
        <v>18</v>
      </c>
      <c r="B20" s="624" t="s">
        <v>728</v>
      </c>
      <c r="C20" s="625">
        <v>25</v>
      </c>
      <c r="D20" s="623">
        <v>68</v>
      </c>
      <c r="E20" s="624" t="s">
        <v>767</v>
      </c>
      <c r="F20" s="625">
        <v>35</v>
      </c>
      <c r="G20" s="623">
        <v>118</v>
      </c>
      <c r="H20" s="624" t="s">
        <v>804</v>
      </c>
      <c r="I20" s="625">
        <v>26</v>
      </c>
      <c r="J20" s="623">
        <v>168</v>
      </c>
      <c r="K20" s="624" t="s">
        <v>841</v>
      </c>
      <c r="L20" s="625">
        <v>27</v>
      </c>
    </row>
    <row r="21" spans="1:12" ht="18.399999999999999" customHeight="1" x14ac:dyDescent="0.25">
      <c r="A21" s="623">
        <v>19</v>
      </c>
      <c r="B21" s="624" t="s">
        <v>521</v>
      </c>
      <c r="C21" s="625">
        <v>11</v>
      </c>
      <c r="D21" s="623">
        <v>69</v>
      </c>
      <c r="E21" s="624" t="s">
        <v>768</v>
      </c>
      <c r="F21" s="625">
        <v>25</v>
      </c>
      <c r="G21" s="623">
        <v>119</v>
      </c>
      <c r="H21" s="624" t="s">
        <v>805</v>
      </c>
      <c r="I21" s="625">
        <v>27</v>
      </c>
      <c r="J21" s="623">
        <v>169</v>
      </c>
      <c r="K21" s="624" t="s">
        <v>842</v>
      </c>
      <c r="L21" s="625">
        <v>7</v>
      </c>
    </row>
    <row r="22" spans="1:12" ht="18.399999999999999" customHeight="1" x14ac:dyDescent="0.25">
      <c r="A22" s="623">
        <v>20</v>
      </c>
      <c r="B22" s="624" t="s">
        <v>520</v>
      </c>
      <c r="C22" s="625">
        <v>11</v>
      </c>
      <c r="D22" s="626">
        <v>70</v>
      </c>
      <c r="E22" s="624" t="s">
        <v>769</v>
      </c>
      <c r="F22" s="625">
        <v>28.5</v>
      </c>
      <c r="G22" s="623">
        <v>120</v>
      </c>
      <c r="H22" s="624" t="s">
        <v>806</v>
      </c>
      <c r="I22" s="625">
        <v>10</v>
      </c>
      <c r="J22" s="623">
        <v>170</v>
      </c>
      <c r="K22" s="624" t="s">
        <v>843</v>
      </c>
      <c r="L22" s="625">
        <v>23</v>
      </c>
    </row>
    <row r="23" spans="1:12" ht="18.399999999999999" customHeight="1" x14ac:dyDescent="0.25">
      <c r="A23" s="623">
        <v>21</v>
      </c>
      <c r="B23" s="624" t="s">
        <v>729</v>
      </c>
      <c r="C23" s="625">
        <v>19</v>
      </c>
      <c r="D23" s="623">
        <v>71</v>
      </c>
      <c r="E23" s="624" t="s">
        <v>770</v>
      </c>
      <c r="F23" s="625">
        <v>26</v>
      </c>
      <c r="G23" s="623">
        <v>121</v>
      </c>
      <c r="H23" s="624" t="s">
        <v>807</v>
      </c>
      <c r="I23" s="625">
        <v>29</v>
      </c>
      <c r="J23" s="623">
        <v>171</v>
      </c>
      <c r="K23" s="624" t="s">
        <v>844</v>
      </c>
      <c r="L23" s="625">
        <v>38.5</v>
      </c>
    </row>
    <row r="24" spans="1:12" ht="18.399999999999999" customHeight="1" x14ac:dyDescent="0.25">
      <c r="A24" s="623">
        <v>22</v>
      </c>
      <c r="B24" s="624" t="s">
        <v>730</v>
      </c>
      <c r="C24" s="625">
        <v>11</v>
      </c>
      <c r="D24" s="623">
        <v>72</v>
      </c>
      <c r="E24" s="624" t="s">
        <v>302</v>
      </c>
      <c r="F24" s="625">
        <v>22</v>
      </c>
      <c r="G24" s="623">
        <v>122</v>
      </c>
      <c r="H24" s="624" t="s">
        <v>808</v>
      </c>
      <c r="I24" s="625">
        <v>20.5</v>
      </c>
      <c r="J24" s="623">
        <v>172</v>
      </c>
      <c r="K24" s="624" t="s">
        <v>845</v>
      </c>
      <c r="L24" s="625">
        <v>37.5</v>
      </c>
    </row>
    <row r="25" spans="1:12" ht="18.399999999999999" customHeight="1" x14ac:dyDescent="0.25">
      <c r="A25" s="623">
        <v>23</v>
      </c>
      <c r="B25" s="624" t="s">
        <v>731</v>
      </c>
      <c r="C25" s="625">
        <v>5</v>
      </c>
      <c r="D25" s="623">
        <v>73</v>
      </c>
      <c r="E25" s="624" t="s">
        <v>771</v>
      </c>
      <c r="F25" s="625">
        <v>31.5</v>
      </c>
      <c r="G25" s="623">
        <v>123</v>
      </c>
      <c r="H25" s="624" t="s">
        <v>705</v>
      </c>
      <c r="I25" s="625">
        <v>35.5</v>
      </c>
      <c r="J25" s="623">
        <v>173</v>
      </c>
      <c r="K25" s="624" t="s">
        <v>846</v>
      </c>
      <c r="L25" s="625">
        <v>14.5</v>
      </c>
    </row>
    <row r="26" spans="1:12" ht="18.399999999999999" customHeight="1" x14ac:dyDescent="0.25">
      <c r="A26" s="623">
        <v>24</v>
      </c>
      <c r="B26" s="624" t="s">
        <v>732</v>
      </c>
      <c r="C26" s="625">
        <v>26.5</v>
      </c>
      <c r="D26" s="623">
        <v>74</v>
      </c>
      <c r="E26" s="624" t="s">
        <v>693</v>
      </c>
      <c r="F26" s="625">
        <v>31.5</v>
      </c>
      <c r="G26" s="623">
        <v>124</v>
      </c>
      <c r="H26" s="624" t="s">
        <v>809</v>
      </c>
      <c r="I26" s="625">
        <v>11</v>
      </c>
      <c r="J26" s="623">
        <v>174</v>
      </c>
      <c r="K26" s="624" t="s">
        <v>697</v>
      </c>
      <c r="L26" s="625">
        <v>33.5</v>
      </c>
    </row>
    <row r="27" spans="1:12" ht="18.399999999999999" customHeight="1" x14ac:dyDescent="0.25">
      <c r="A27" s="623">
        <v>25</v>
      </c>
      <c r="B27" s="624" t="s">
        <v>704</v>
      </c>
      <c r="C27" s="625">
        <v>26.5</v>
      </c>
      <c r="D27" s="623">
        <v>75</v>
      </c>
      <c r="E27" s="624" t="s">
        <v>695</v>
      </c>
      <c r="F27" s="625">
        <v>33.5</v>
      </c>
      <c r="G27" s="623">
        <v>125</v>
      </c>
      <c r="H27" s="624" t="s">
        <v>296</v>
      </c>
      <c r="I27" s="625">
        <v>14</v>
      </c>
      <c r="J27" s="623">
        <v>175</v>
      </c>
      <c r="K27" s="624" t="s">
        <v>847</v>
      </c>
      <c r="L27" s="625">
        <v>10</v>
      </c>
    </row>
    <row r="28" spans="1:12" ht="18.399999999999999" customHeight="1" x14ac:dyDescent="0.25">
      <c r="A28" s="623">
        <v>26</v>
      </c>
      <c r="B28" s="624" t="s">
        <v>699</v>
      </c>
      <c r="C28" s="625">
        <v>32.5</v>
      </c>
      <c r="D28" s="623">
        <v>76</v>
      </c>
      <c r="E28" s="624" t="s">
        <v>772</v>
      </c>
      <c r="F28" s="625">
        <v>12.5</v>
      </c>
      <c r="G28" s="623">
        <v>126</v>
      </c>
      <c r="H28" s="624" t="s">
        <v>810</v>
      </c>
      <c r="I28" s="625">
        <v>26</v>
      </c>
      <c r="J28" s="623">
        <v>176</v>
      </c>
      <c r="K28" s="624" t="s">
        <v>848</v>
      </c>
      <c r="L28" s="625">
        <v>28</v>
      </c>
    </row>
    <row r="29" spans="1:12" ht="18.399999999999999" customHeight="1" x14ac:dyDescent="0.25">
      <c r="A29" s="623">
        <v>27</v>
      </c>
      <c r="B29" s="624" t="s">
        <v>733</v>
      </c>
      <c r="C29" s="625">
        <v>25</v>
      </c>
      <c r="D29" s="623">
        <v>77</v>
      </c>
      <c r="E29" s="624" t="s">
        <v>773</v>
      </c>
      <c r="F29" s="625">
        <v>26</v>
      </c>
      <c r="G29" s="623">
        <v>127</v>
      </c>
      <c r="H29" s="624" t="s">
        <v>811</v>
      </c>
      <c r="I29" s="625">
        <v>26</v>
      </c>
      <c r="J29" s="623">
        <v>177</v>
      </c>
      <c r="K29" s="624" t="s">
        <v>849</v>
      </c>
      <c r="L29" s="625">
        <v>19.5</v>
      </c>
    </row>
    <row r="30" spans="1:12" ht="18.399999999999999" customHeight="1" x14ac:dyDescent="0.25">
      <c r="A30" s="623">
        <v>28</v>
      </c>
      <c r="B30" s="624" t="s">
        <v>734</v>
      </c>
      <c r="C30" s="625">
        <v>26</v>
      </c>
      <c r="D30" s="623">
        <v>78</v>
      </c>
      <c r="E30" s="624" t="s">
        <v>774</v>
      </c>
      <c r="F30" s="625">
        <v>28</v>
      </c>
      <c r="G30" s="623">
        <v>128</v>
      </c>
      <c r="H30" s="624" t="s">
        <v>506</v>
      </c>
      <c r="I30" s="625">
        <v>11</v>
      </c>
      <c r="J30" s="623">
        <v>178</v>
      </c>
      <c r="K30" s="624" t="s">
        <v>850</v>
      </c>
      <c r="L30" s="625">
        <v>20</v>
      </c>
    </row>
    <row r="31" spans="1:12" ht="18.399999999999999" customHeight="1" x14ac:dyDescent="0.25">
      <c r="A31" s="623">
        <v>29</v>
      </c>
      <c r="B31" s="624" t="s">
        <v>735</v>
      </c>
      <c r="C31" s="625">
        <v>33</v>
      </c>
      <c r="D31" s="623">
        <v>79</v>
      </c>
      <c r="E31" s="624" t="s">
        <v>775</v>
      </c>
      <c r="F31" s="625">
        <v>16.5</v>
      </c>
      <c r="G31" s="623">
        <v>129</v>
      </c>
      <c r="H31" s="624" t="s">
        <v>316</v>
      </c>
      <c r="I31" s="625">
        <v>26</v>
      </c>
      <c r="J31" s="623">
        <v>179</v>
      </c>
      <c r="K31" s="624" t="s">
        <v>851</v>
      </c>
      <c r="L31" s="625">
        <v>11</v>
      </c>
    </row>
    <row r="32" spans="1:12" ht="18.399999999999999" customHeight="1" x14ac:dyDescent="0.25">
      <c r="A32" s="623">
        <v>30</v>
      </c>
      <c r="B32" s="624" t="s">
        <v>736</v>
      </c>
      <c r="C32" s="625">
        <v>12</v>
      </c>
      <c r="D32" s="623">
        <v>80</v>
      </c>
      <c r="E32" s="624" t="s">
        <v>218</v>
      </c>
      <c r="F32" s="625">
        <v>15.5</v>
      </c>
      <c r="G32" s="623">
        <v>130</v>
      </c>
      <c r="H32" s="624" t="s">
        <v>812</v>
      </c>
      <c r="I32" s="625">
        <v>21</v>
      </c>
      <c r="J32" s="623">
        <v>180</v>
      </c>
      <c r="K32" s="624" t="s">
        <v>852</v>
      </c>
      <c r="L32" s="624">
        <v>11</v>
      </c>
    </row>
    <row r="33" spans="1:12" ht="18.399999999999999" customHeight="1" x14ac:dyDescent="0.25">
      <c r="A33" s="623">
        <v>31</v>
      </c>
      <c r="B33" s="624" t="s">
        <v>737</v>
      </c>
      <c r="C33" s="625">
        <v>37.5</v>
      </c>
      <c r="D33" s="623">
        <v>81</v>
      </c>
      <c r="E33" s="624" t="s">
        <v>776</v>
      </c>
      <c r="F33" s="625">
        <v>16.5</v>
      </c>
      <c r="G33" s="623">
        <v>131</v>
      </c>
      <c r="H33" s="624" t="s">
        <v>324</v>
      </c>
      <c r="I33" s="625">
        <v>21</v>
      </c>
      <c r="J33" s="623">
        <v>181</v>
      </c>
      <c r="K33" s="624" t="s">
        <v>853</v>
      </c>
      <c r="L33" s="625">
        <v>31.5</v>
      </c>
    </row>
    <row r="34" spans="1:12" ht="18.399999999999999" customHeight="1" x14ac:dyDescent="0.25">
      <c r="A34" s="623">
        <v>32</v>
      </c>
      <c r="B34" s="624" t="s">
        <v>738</v>
      </c>
      <c r="C34" s="625">
        <v>18</v>
      </c>
      <c r="D34" s="623">
        <v>82</v>
      </c>
      <c r="E34" s="624" t="s">
        <v>777</v>
      </c>
      <c r="F34" s="625">
        <v>33.5</v>
      </c>
      <c r="G34" s="623">
        <v>132</v>
      </c>
      <c r="H34" s="624" t="s">
        <v>313</v>
      </c>
      <c r="I34" s="625">
        <v>21</v>
      </c>
      <c r="J34" s="623">
        <v>182</v>
      </c>
      <c r="K34" s="624" t="s">
        <v>378</v>
      </c>
      <c r="L34" s="625">
        <v>20</v>
      </c>
    </row>
    <row r="35" spans="1:12" ht="18.399999999999999" customHeight="1" x14ac:dyDescent="0.25">
      <c r="A35" s="623">
        <v>33</v>
      </c>
      <c r="B35" s="624" t="s">
        <v>299</v>
      </c>
      <c r="C35" s="625">
        <v>21</v>
      </c>
      <c r="D35" s="623">
        <v>83</v>
      </c>
      <c r="E35" s="624" t="s">
        <v>778</v>
      </c>
      <c r="F35" s="625">
        <v>26.5</v>
      </c>
      <c r="G35" s="623">
        <v>133</v>
      </c>
      <c r="H35" s="624" t="s">
        <v>813</v>
      </c>
      <c r="I35" s="625">
        <v>5</v>
      </c>
      <c r="J35" s="623">
        <v>183</v>
      </c>
      <c r="K35" s="624" t="s">
        <v>698</v>
      </c>
      <c r="L35" s="625">
        <v>33.5</v>
      </c>
    </row>
    <row r="36" spans="1:12" ht="18.399999999999999" customHeight="1" x14ac:dyDescent="0.25">
      <c r="A36" s="623">
        <v>34</v>
      </c>
      <c r="B36" s="624" t="s">
        <v>739</v>
      </c>
      <c r="C36" s="625">
        <v>11</v>
      </c>
      <c r="D36" s="623">
        <v>84</v>
      </c>
      <c r="E36" s="624" t="s">
        <v>779</v>
      </c>
      <c r="F36" s="625">
        <v>32.5</v>
      </c>
      <c r="G36" s="623">
        <v>134</v>
      </c>
      <c r="H36" s="624" t="s">
        <v>814</v>
      </c>
      <c r="I36" s="625">
        <v>27</v>
      </c>
      <c r="J36" s="623">
        <v>184</v>
      </c>
      <c r="K36" s="624" t="s">
        <v>854</v>
      </c>
      <c r="L36" s="625">
        <v>19.5</v>
      </c>
    </row>
    <row r="37" spans="1:12" ht="18.399999999999999" customHeight="1" x14ac:dyDescent="0.25">
      <c r="A37" s="623">
        <v>35</v>
      </c>
      <c r="B37" s="624" t="s">
        <v>740</v>
      </c>
      <c r="C37" s="625">
        <v>27</v>
      </c>
      <c r="D37" s="623">
        <v>85</v>
      </c>
      <c r="E37" s="624" t="s">
        <v>780</v>
      </c>
      <c r="F37" s="625">
        <v>25</v>
      </c>
      <c r="G37" s="623">
        <v>135</v>
      </c>
      <c r="H37" s="624" t="s">
        <v>815</v>
      </c>
      <c r="I37" s="625">
        <v>26</v>
      </c>
      <c r="J37" s="623">
        <v>185</v>
      </c>
      <c r="K37" s="624" t="s">
        <v>855</v>
      </c>
      <c r="L37" s="625">
        <v>31.5</v>
      </c>
    </row>
    <row r="38" spans="1:12" ht="18.399999999999999" customHeight="1" x14ac:dyDescent="0.25">
      <c r="A38" s="623">
        <v>36</v>
      </c>
      <c r="B38" s="624" t="s">
        <v>741</v>
      </c>
      <c r="C38" s="625">
        <v>10</v>
      </c>
      <c r="D38" s="623">
        <v>86</v>
      </c>
      <c r="E38" s="624" t="s">
        <v>781</v>
      </c>
      <c r="F38" s="625">
        <v>21</v>
      </c>
      <c r="G38" s="623">
        <v>136</v>
      </c>
      <c r="H38" s="624" t="s">
        <v>694</v>
      </c>
      <c r="I38" s="625">
        <v>35.5</v>
      </c>
      <c r="J38" s="623">
        <v>186</v>
      </c>
      <c r="K38" s="624" t="s">
        <v>512</v>
      </c>
      <c r="L38" s="625">
        <v>7</v>
      </c>
    </row>
    <row r="39" spans="1:12" ht="18.399999999999999" customHeight="1" x14ac:dyDescent="0.25">
      <c r="A39" s="623">
        <v>37</v>
      </c>
      <c r="B39" s="624" t="s">
        <v>742</v>
      </c>
      <c r="C39" s="625">
        <v>35.5</v>
      </c>
      <c r="D39" s="623">
        <v>87</v>
      </c>
      <c r="E39" s="624" t="s">
        <v>782</v>
      </c>
      <c r="F39" s="625">
        <v>6</v>
      </c>
      <c r="G39" s="623">
        <v>137</v>
      </c>
      <c r="H39" s="624" t="s">
        <v>142</v>
      </c>
      <c r="I39" s="625">
        <v>12.5</v>
      </c>
      <c r="J39" s="623">
        <v>187</v>
      </c>
      <c r="K39" s="624" t="s">
        <v>856</v>
      </c>
      <c r="L39" s="625">
        <v>20.5</v>
      </c>
    </row>
    <row r="40" spans="1:12" ht="18.399999999999999" customHeight="1" x14ac:dyDescent="0.25">
      <c r="A40" s="623">
        <v>38</v>
      </c>
      <c r="B40" s="624" t="s">
        <v>743</v>
      </c>
      <c r="C40" s="625">
        <v>27</v>
      </c>
      <c r="D40" s="623">
        <v>88</v>
      </c>
      <c r="E40" s="624" t="s">
        <v>703</v>
      </c>
      <c r="F40" s="625">
        <v>32.5</v>
      </c>
      <c r="G40" s="623">
        <v>138</v>
      </c>
      <c r="H40" s="624" t="s">
        <v>816</v>
      </c>
      <c r="I40" s="625">
        <v>26</v>
      </c>
      <c r="J40" s="623">
        <v>188</v>
      </c>
      <c r="K40" s="624" t="s">
        <v>700</v>
      </c>
      <c r="L40" s="625">
        <v>5</v>
      </c>
    </row>
    <row r="41" spans="1:12" ht="18.399999999999999" customHeight="1" x14ac:dyDescent="0.25">
      <c r="A41" s="623">
        <v>39</v>
      </c>
      <c r="B41" s="624" t="s">
        <v>744</v>
      </c>
      <c r="C41" s="625">
        <v>12.5</v>
      </c>
      <c r="D41" s="623">
        <v>89</v>
      </c>
      <c r="E41" s="624" t="s">
        <v>505</v>
      </c>
      <c r="F41" s="625">
        <v>9.5</v>
      </c>
      <c r="G41" s="623">
        <v>139</v>
      </c>
      <c r="H41" s="624" t="s">
        <v>817</v>
      </c>
      <c r="I41" s="625">
        <v>28</v>
      </c>
      <c r="J41" s="623">
        <v>189</v>
      </c>
      <c r="K41" s="624" t="s">
        <v>287</v>
      </c>
      <c r="L41" s="625">
        <v>19</v>
      </c>
    </row>
    <row r="42" spans="1:12" ht="18.399999999999999" customHeight="1" x14ac:dyDescent="0.25">
      <c r="A42" s="623">
        <v>40</v>
      </c>
      <c r="B42" s="624" t="s">
        <v>745</v>
      </c>
      <c r="C42" s="625">
        <v>19</v>
      </c>
      <c r="D42" s="623">
        <v>90</v>
      </c>
      <c r="E42" s="624" t="s">
        <v>538</v>
      </c>
      <c r="F42" s="625">
        <v>20.5</v>
      </c>
      <c r="G42" s="623">
        <v>140</v>
      </c>
      <c r="H42" s="624" t="s">
        <v>508</v>
      </c>
      <c r="I42" s="625">
        <v>10</v>
      </c>
      <c r="J42" s="623">
        <v>190</v>
      </c>
      <c r="K42" s="624"/>
      <c r="L42" s="625"/>
    </row>
    <row r="43" spans="1:12" ht="18.399999999999999" customHeight="1" x14ac:dyDescent="0.25">
      <c r="A43" s="623">
        <v>41</v>
      </c>
      <c r="B43" s="624" t="s">
        <v>746</v>
      </c>
      <c r="C43" s="625">
        <v>26.5</v>
      </c>
      <c r="D43" s="623">
        <v>91</v>
      </c>
      <c r="E43" s="624" t="s">
        <v>783</v>
      </c>
      <c r="F43" s="625">
        <v>28</v>
      </c>
      <c r="G43" s="623">
        <v>141</v>
      </c>
      <c r="H43" s="624" t="s">
        <v>818</v>
      </c>
      <c r="I43" s="625">
        <v>19.5</v>
      </c>
      <c r="J43" s="623">
        <v>191</v>
      </c>
      <c r="K43" s="624"/>
      <c r="L43" s="625"/>
    </row>
    <row r="44" spans="1:12" ht="18.399999999999999" customHeight="1" x14ac:dyDescent="0.25">
      <c r="A44" s="623">
        <v>42</v>
      </c>
      <c r="B44" s="624" t="s">
        <v>747</v>
      </c>
      <c r="C44" s="625">
        <v>27</v>
      </c>
      <c r="D44" s="623">
        <v>92</v>
      </c>
      <c r="E44" s="624" t="s">
        <v>784</v>
      </c>
      <c r="F44" s="625">
        <v>5</v>
      </c>
      <c r="G44" s="623">
        <v>142</v>
      </c>
      <c r="H44" s="624" t="s">
        <v>819</v>
      </c>
      <c r="I44" s="625">
        <v>15.5</v>
      </c>
      <c r="J44" s="623">
        <v>192</v>
      </c>
      <c r="K44" s="624"/>
      <c r="L44" s="625"/>
    </row>
    <row r="45" spans="1:12" ht="18.399999999999999" customHeight="1" x14ac:dyDescent="0.25">
      <c r="A45" s="623">
        <v>43</v>
      </c>
      <c r="B45" s="624" t="s">
        <v>382</v>
      </c>
      <c r="C45" s="625">
        <v>19</v>
      </c>
      <c r="D45" s="623">
        <v>93</v>
      </c>
      <c r="E45" s="624" t="s">
        <v>50</v>
      </c>
      <c r="F45" s="625">
        <v>13.5</v>
      </c>
      <c r="G45" s="623">
        <v>143</v>
      </c>
      <c r="H45" s="624" t="s">
        <v>820</v>
      </c>
      <c r="I45" s="625">
        <v>16.5</v>
      </c>
      <c r="J45" s="623">
        <v>193</v>
      </c>
      <c r="K45" s="624"/>
      <c r="L45" s="625"/>
    </row>
    <row r="46" spans="1:12" ht="18.399999999999999" customHeight="1" x14ac:dyDescent="0.25">
      <c r="A46" s="623">
        <v>44</v>
      </c>
      <c r="B46" s="624" t="s">
        <v>298</v>
      </c>
      <c r="C46" s="625">
        <v>21</v>
      </c>
      <c r="D46" s="623">
        <v>94</v>
      </c>
      <c r="E46" s="624" t="s">
        <v>525</v>
      </c>
      <c r="F46" s="625">
        <v>12</v>
      </c>
      <c r="G46" s="623">
        <v>144</v>
      </c>
      <c r="H46" s="624" t="s">
        <v>821</v>
      </c>
      <c r="I46" s="625">
        <v>19</v>
      </c>
      <c r="J46" s="623">
        <v>194</v>
      </c>
      <c r="K46" s="624"/>
      <c r="L46" s="625"/>
    </row>
    <row r="47" spans="1:12" ht="18.399999999999999" customHeight="1" x14ac:dyDescent="0.25">
      <c r="A47" s="623">
        <v>45</v>
      </c>
      <c r="B47" s="624" t="s">
        <v>748</v>
      </c>
      <c r="C47" s="625">
        <v>33.5</v>
      </c>
      <c r="D47" s="623">
        <v>95</v>
      </c>
      <c r="E47" s="624" t="s">
        <v>692</v>
      </c>
      <c r="F47" s="625">
        <v>37.5</v>
      </c>
      <c r="G47" s="623">
        <v>145</v>
      </c>
      <c r="H47" s="624" t="s">
        <v>822</v>
      </c>
      <c r="I47" s="625">
        <v>19</v>
      </c>
      <c r="J47" s="623">
        <v>195</v>
      </c>
      <c r="K47" s="624"/>
      <c r="L47" s="625"/>
    </row>
    <row r="48" spans="1:12" ht="18.399999999999999" customHeight="1" x14ac:dyDescent="0.25">
      <c r="A48" s="623">
        <v>46</v>
      </c>
      <c r="B48" s="624" t="s">
        <v>702</v>
      </c>
      <c r="C48" s="625">
        <v>36.5</v>
      </c>
      <c r="D48" s="623">
        <v>96</v>
      </c>
      <c r="E48" s="624" t="s">
        <v>785</v>
      </c>
      <c r="F48" s="625">
        <v>25</v>
      </c>
      <c r="G48" s="623">
        <v>146</v>
      </c>
      <c r="H48" s="624" t="s">
        <v>822</v>
      </c>
      <c r="I48" s="625">
        <v>19</v>
      </c>
      <c r="J48" s="623">
        <v>196</v>
      </c>
      <c r="K48" s="624"/>
      <c r="L48" s="625"/>
    </row>
    <row r="49" spans="1:12" ht="18.399999999999999" customHeight="1" x14ac:dyDescent="0.25">
      <c r="A49" s="623">
        <v>47</v>
      </c>
      <c r="B49" s="624" t="s">
        <v>749</v>
      </c>
      <c r="C49" s="625">
        <v>13</v>
      </c>
      <c r="D49" s="623">
        <v>97</v>
      </c>
      <c r="E49" s="624" t="s">
        <v>786</v>
      </c>
      <c r="F49" s="625">
        <v>31.5</v>
      </c>
      <c r="G49" s="623">
        <v>147</v>
      </c>
      <c r="H49" s="624" t="s">
        <v>823</v>
      </c>
      <c r="I49" s="625">
        <v>26.5</v>
      </c>
      <c r="J49" s="623">
        <v>197</v>
      </c>
      <c r="K49" s="624"/>
      <c r="L49" s="625"/>
    </row>
    <row r="50" spans="1:12" ht="18.399999999999999" customHeight="1" x14ac:dyDescent="0.25">
      <c r="A50" s="623">
        <v>48</v>
      </c>
      <c r="B50" s="624" t="s">
        <v>52</v>
      </c>
      <c r="C50" s="625">
        <v>9</v>
      </c>
      <c r="D50" s="623">
        <v>98</v>
      </c>
      <c r="E50" s="624" t="s">
        <v>787</v>
      </c>
      <c r="F50" s="625">
        <v>11</v>
      </c>
      <c r="G50" s="623">
        <v>148</v>
      </c>
      <c r="H50" s="624" t="s">
        <v>824</v>
      </c>
      <c r="I50" s="625">
        <v>19</v>
      </c>
      <c r="J50" s="623">
        <v>198</v>
      </c>
      <c r="K50" s="624"/>
      <c r="L50" s="625"/>
    </row>
    <row r="51" spans="1:12" ht="18.399999999999999" customHeight="1" x14ac:dyDescent="0.25">
      <c r="A51" s="623">
        <v>49</v>
      </c>
      <c r="B51" s="624" t="s">
        <v>750</v>
      </c>
      <c r="C51" s="625">
        <v>26.5</v>
      </c>
      <c r="D51" s="623">
        <v>99</v>
      </c>
      <c r="E51" s="624" t="s">
        <v>788</v>
      </c>
      <c r="F51" s="625">
        <v>11</v>
      </c>
      <c r="G51" s="623">
        <v>149</v>
      </c>
      <c r="H51" s="624" t="s">
        <v>825</v>
      </c>
      <c r="I51" s="625">
        <v>21</v>
      </c>
      <c r="J51" s="623">
        <v>199</v>
      </c>
      <c r="K51" s="624"/>
      <c r="L51" s="625"/>
    </row>
    <row r="52" spans="1:12" ht="18.399999999999999" customHeight="1" x14ac:dyDescent="0.25">
      <c r="A52" s="623">
        <v>50</v>
      </c>
      <c r="B52" s="624" t="s">
        <v>751</v>
      </c>
      <c r="C52" s="625">
        <v>31.5</v>
      </c>
      <c r="D52" s="623">
        <v>100</v>
      </c>
      <c r="E52" s="624" t="s">
        <v>789</v>
      </c>
      <c r="F52" s="625">
        <v>39.5</v>
      </c>
      <c r="G52" s="623">
        <v>150</v>
      </c>
      <c r="H52" s="624" t="s">
        <v>826</v>
      </c>
      <c r="I52" s="625">
        <v>14.5</v>
      </c>
      <c r="J52" s="623">
        <v>200</v>
      </c>
      <c r="K52" s="624"/>
      <c r="L52" s="624"/>
    </row>
  </sheetData>
  <mergeCells count="1">
    <mergeCell ref="A1:L1"/>
  </mergeCells>
  <pageMargins left="0.70866141732283472" right="0.70866141732283472" top="0.35433070866141736" bottom="0.35433070866141736" header="0.31496062992125984" footer="0.31496062992125984"/>
  <pageSetup paperSize="9"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5776A-1AA3-49F1-AE74-64B94D360EB4}">
  <dimension ref="A1:P43"/>
  <sheetViews>
    <sheetView rightToLeft="1" topLeftCell="A8" workbookViewId="0">
      <selection activeCell="B27" sqref="B27"/>
    </sheetView>
  </sheetViews>
  <sheetFormatPr defaultRowHeight="12.75" x14ac:dyDescent="0.2"/>
  <cols>
    <col min="1" max="1" width="14" bestFit="1" customWidth="1"/>
    <col min="2" max="2" width="12.28515625" bestFit="1" customWidth="1"/>
    <col min="5" max="5" width="13.5703125" customWidth="1"/>
    <col min="6" max="6" width="15.7109375" customWidth="1"/>
    <col min="7" max="7" width="11.5703125" bestFit="1" customWidth="1"/>
    <col min="11" max="11" width="6" customWidth="1"/>
    <col min="12" max="12" width="11.42578125" bestFit="1" customWidth="1"/>
    <col min="14" max="16" width="11.42578125" bestFit="1" customWidth="1"/>
  </cols>
  <sheetData>
    <row r="1" spans="1:7" ht="18" x14ac:dyDescent="0.25">
      <c r="B1" s="629" t="s">
        <v>11</v>
      </c>
      <c r="E1" s="629" t="s">
        <v>38</v>
      </c>
      <c r="F1" s="630" t="s">
        <v>1074</v>
      </c>
    </row>
    <row r="2" spans="1:7" ht="18" x14ac:dyDescent="0.25">
      <c r="A2" s="630" t="s">
        <v>921</v>
      </c>
      <c r="B2" s="630" t="s">
        <v>922</v>
      </c>
      <c r="C2" s="630" t="s">
        <v>923</v>
      </c>
      <c r="E2" s="630" t="s">
        <v>11</v>
      </c>
      <c r="F2" s="607">
        <v>240</v>
      </c>
    </row>
    <row r="3" spans="1:7" ht="18" x14ac:dyDescent="0.25">
      <c r="A3" s="631">
        <v>1665</v>
      </c>
      <c r="B3" s="631">
        <v>1680</v>
      </c>
      <c r="C3" s="631">
        <v>-15</v>
      </c>
      <c r="E3" s="607" t="s">
        <v>539</v>
      </c>
      <c r="F3" s="630">
        <v>112</v>
      </c>
      <c r="G3" s="756"/>
    </row>
    <row r="4" spans="1:7" ht="18" x14ac:dyDescent="0.25">
      <c r="E4" s="630" t="s">
        <v>287</v>
      </c>
      <c r="F4" s="607">
        <v>65</v>
      </c>
    </row>
    <row r="5" spans="1:7" ht="18" x14ac:dyDescent="0.25">
      <c r="B5" s="607" t="s">
        <v>539</v>
      </c>
      <c r="C5" s="419"/>
      <c r="E5" s="607" t="s">
        <v>263</v>
      </c>
      <c r="F5" s="630">
        <v>174</v>
      </c>
    </row>
    <row r="6" spans="1:7" ht="18" x14ac:dyDescent="0.25">
      <c r="A6" s="630" t="s">
        <v>921</v>
      </c>
      <c r="B6" s="630" t="s">
        <v>922</v>
      </c>
      <c r="C6" s="630" t="s">
        <v>923</v>
      </c>
      <c r="E6" s="737" t="s">
        <v>1075</v>
      </c>
      <c r="F6" s="607">
        <f>SUM(F2:F5)</f>
        <v>591</v>
      </c>
    </row>
    <row r="7" spans="1:7" ht="18" x14ac:dyDescent="0.25">
      <c r="A7" s="631">
        <v>784.5</v>
      </c>
      <c r="B7" s="631">
        <v>784</v>
      </c>
      <c r="C7" s="631">
        <f>A7-B7</f>
        <v>0.5</v>
      </c>
    </row>
    <row r="8" spans="1:7" ht="18" x14ac:dyDescent="0.25">
      <c r="E8" s="737" t="s">
        <v>683</v>
      </c>
      <c r="F8" s="607">
        <v>9727</v>
      </c>
    </row>
    <row r="9" spans="1:7" ht="18" x14ac:dyDescent="0.25">
      <c r="B9" s="607" t="s">
        <v>263</v>
      </c>
      <c r="C9" s="419"/>
      <c r="E9" s="737" t="s">
        <v>1076</v>
      </c>
      <c r="F9" s="738">
        <f>F8/F6</f>
        <v>16.458544839255499</v>
      </c>
    </row>
    <row r="10" spans="1:7" ht="18" x14ac:dyDescent="0.25">
      <c r="A10" s="632" t="s">
        <v>921</v>
      </c>
      <c r="B10" s="632" t="s">
        <v>922</v>
      </c>
      <c r="C10" s="632" t="s">
        <v>923</v>
      </c>
    </row>
    <row r="11" spans="1:7" ht="18" x14ac:dyDescent="0.25">
      <c r="A11" s="633">
        <v>1219</v>
      </c>
      <c r="B11" s="633">
        <v>1218</v>
      </c>
      <c r="C11" s="633">
        <f>A11-B11</f>
        <v>1</v>
      </c>
      <c r="E11" s="1220" t="s">
        <v>1084</v>
      </c>
      <c r="F11" s="1221"/>
    </row>
    <row r="12" spans="1:7" ht="15.75" x14ac:dyDescent="0.25">
      <c r="E12" s="758" t="s">
        <v>1077</v>
      </c>
      <c r="F12" s="758">
        <v>1821.61</v>
      </c>
    </row>
    <row r="13" spans="1:7" ht="15.75" x14ac:dyDescent="0.25">
      <c r="E13" s="758" t="s">
        <v>1078</v>
      </c>
      <c r="F13" s="758">
        <v>1709.62</v>
      </c>
    </row>
    <row r="14" spans="1:7" ht="18" x14ac:dyDescent="0.25">
      <c r="B14" s="629" t="s">
        <v>287</v>
      </c>
      <c r="C14" s="419"/>
      <c r="E14" s="758" t="s">
        <v>1079</v>
      </c>
      <c r="F14" s="758">
        <v>394.98</v>
      </c>
    </row>
    <row r="15" spans="1:7" ht="18" x14ac:dyDescent="0.25">
      <c r="A15" s="630" t="s">
        <v>921</v>
      </c>
      <c r="B15" s="630" t="s">
        <v>922</v>
      </c>
      <c r="C15" s="630" t="s">
        <v>923</v>
      </c>
      <c r="E15" s="758" t="s">
        <v>404</v>
      </c>
      <c r="F15" s="759">
        <f>SUM(F12:F14)</f>
        <v>3926.2099999999996</v>
      </c>
    </row>
    <row r="16" spans="1:7" ht="18" x14ac:dyDescent="0.25">
      <c r="A16" s="631">
        <v>456.5</v>
      </c>
      <c r="B16" s="631">
        <v>455</v>
      </c>
      <c r="C16" s="631"/>
      <c r="E16" s="1222" t="s">
        <v>1083</v>
      </c>
      <c r="F16" s="1223"/>
    </row>
    <row r="17" spans="1:16" ht="15.75" x14ac:dyDescent="0.25">
      <c r="E17" s="758" t="s">
        <v>1077</v>
      </c>
      <c r="F17" s="758">
        <v>1878.23</v>
      </c>
    </row>
    <row r="18" spans="1:16" ht="18" x14ac:dyDescent="0.25">
      <c r="B18" s="629"/>
      <c r="C18" s="419"/>
      <c r="E18" s="758" t="s">
        <v>1078</v>
      </c>
      <c r="F18" s="758">
        <v>996.3</v>
      </c>
    </row>
    <row r="19" spans="1:16" ht="18" x14ac:dyDescent="0.25">
      <c r="A19" s="630" t="s">
        <v>921</v>
      </c>
      <c r="B19" s="630" t="s">
        <v>922</v>
      </c>
      <c r="C19" s="630" t="s">
        <v>923</v>
      </c>
      <c r="E19" s="757" t="s">
        <v>404</v>
      </c>
      <c r="F19" s="759">
        <f>SUM(F17:F18)</f>
        <v>2874.5299999999997</v>
      </c>
    </row>
    <row r="20" spans="1:16" ht="18" x14ac:dyDescent="0.25">
      <c r="A20" s="631">
        <v>0</v>
      </c>
      <c r="B20" s="631">
        <v>0</v>
      </c>
      <c r="C20" s="631"/>
      <c r="E20" s="1219" t="s">
        <v>1082</v>
      </c>
      <c r="F20" s="1219"/>
      <c r="L20" s="754"/>
      <c r="N20" s="754"/>
      <c r="O20" s="754"/>
      <c r="P20" s="754"/>
    </row>
    <row r="21" spans="1:16" ht="15.75" x14ac:dyDescent="0.25">
      <c r="E21" s="758" t="s">
        <v>404</v>
      </c>
      <c r="F21" s="759">
        <v>1849.92</v>
      </c>
    </row>
    <row r="22" spans="1:16" ht="18" x14ac:dyDescent="0.25">
      <c r="A22" s="735" t="s">
        <v>926</v>
      </c>
      <c r="B22" s="736">
        <f>A3+A7+A11+A16+A20</f>
        <v>4125</v>
      </c>
      <c r="E22" s="1219" t="s">
        <v>1081</v>
      </c>
      <c r="F22" s="1219"/>
    </row>
    <row r="23" spans="1:16" ht="15.75" x14ac:dyDescent="0.25">
      <c r="E23" s="758" t="s">
        <v>404</v>
      </c>
      <c r="F23" s="759">
        <v>1076.47</v>
      </c>
    </row>
    <row r="25" spans="1:16" ht="18" x14ac:dyDescent="0.25">
      <c r="A25" s="1219" t="s">
        <v>1085</v>
      </c>
      <c r="B25" s="1219"/>
      <c r="E25" s="1219" t="s">
        <v>1080</v>
      </c>
      <c r="F25" s="1219"/>
    </row>
    <row r="26" spans="1:16" ht="18" x14ac:dyDescent="0.25">
      <c r="A26" s="1219">
        <f>E26-F8</f>
        <v>0.12999999999919964</v>
      </c>
      <c r="B26" s="1219"/>
      <c r="E26" s="1219">
        <f>F15+F19+F21+F23</f>
        <v>9727.1299999999992</v>
      </c>
      <c r="F26" s="1219"/>
    </row>
    <row r="38" spans="12:16" x14ac:dyDescent="0.2">
      <c r="L38" s="755"/>
      <c r="N38" s="755"/>
      <c r="O38" s="755"/>
      <c r="P38" s="755"/>
    </row>
    <row r="43" spans="12:16" x14ac:dyDescent="0.2">
      <c r="L43" s="755"/>
      <c r="N43" s="755"/>
      <c r="O43" s="755"/>
      <c r="P43" s="755"/>
    </row>
  </sheetData>
  <mergeCells count="8">
    <mergeCell ref="A25:B25"/>
    <mergeCell ref="A26:B26"/>
    <mergeCell ref="E20:F20"/>
    <mergeCell ref="E22:F22"/>
    <mergeCell ref="E11:F11"/>
    <mergeCell ref="E16:F16"/>
    <mergeCell ref="E25:F25"/>
    <mergeCell ref="E26:F2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23D9C-82DC-4D11-8399-ABEE06C545D2}">
  <sheetPr codeName="ورقة32"/>
  <dimension ref="A1:IV92"/>
  <sheetViews>
    <sheetView rightToLeft="1" view="pageBreakPreview" zoomScale="25" zoomScaleNormal="25" zoomScaleSheetLayoutView="25" workbookViewId="0">
      <selection activeCell="F14" sqref="F14"/>
    </sheetView>
  </sheetViews>
  <sheetFormatPr defaultColWidth="10.28515625" defaultRowHeight="14.25" x14ac:dyDescent="0.2"/>
  <cols>
    <col min="1" max="1" width="17.7109375" style="653" customWidth="1"/>
    <col min="2" max="2" width="91.5703125" style="653" bestFit="1" customWidth="1"/>
    <col min="3" max="3" width="40.7109375" style="653" customWidth="1"/>
    <col min="4" max="4" width="57.42578125" style="653" customWidth="1"/>
    <col min="5" max="5" width="28.42578125" style="653" bestFit="1" customWidth="1"/>
    <col min="6" max="6" width="41.7109375" style="653" customWidth="1"/>
    <col min="7" max="7" width="44.28515625" style="653" customWidth="1"/>
    <col min="8" max="8" width="29.28515625" style="653" customWidth="1"/>
    <col min="9" max="9" width="19.28515625" style="653" bestFit="1" customWidth="1"/>
    <col min="10" max="12" width="10.28515625" style="653"/>
    <col min="13" max="13" width="68.5703125" style="653" customWidth="1"/>
    <col min="14" max="14" width="67.28515625" style="653" customWidth="1"/>
    <col min="15" max="16384" width="10.28515625" style="653"/>
  </cols>
  <sheetData>
    <row r="1" spans="1:13" ht="74.25" customHeight="1" x14ac:dyDescent="0.45">
      <c r="A1" s="1226"/>
      <c r="B1" s="1226"/>
      <c r="C1" s="1226"/>
      <c r="D1" s="1226"/>
      <c r="E1" s="1226"/>
      <c r="F1" s="1226"/>
      <c r="G1" s="1226"/>
      <c r="H1" s="1226"/>
      <c r="I1" s="1226"/>
    </row>
    <row r="2" spans="1:13" ht="74.25" customHeight="1" x14ac:dyDescent="1.5">
      <c r="A2" s="1227" t="s">
        <v>951</v>
      </c>
      <c r="B2" s="1227"/>
      <c r="C2" s="1227"/>
      <c r="D2" s="654"/>
      <c r="E2" s="1228" t="s">
        <v>952</v>
      </c>
      <c r="F2" s="1228"/>
      <c r="G2" s="1228"/>
      <c r="H2" s="1228"/>
      <c r="I2" s="1228"/>
    </row>
    <row r="3" spans="1:13" ht="74.25" customHeight="1" x14ac:dyDescent="1.5">
      <c r="A3" s="1227" t="s">
        <v>965</v>
      </c>
      <c r="B3" s="1227"/>
      <c r="C3" s="655"/>
      <c r="D3" s="655"/>
      <c r="E3" s="1229" t="s">
        <v>966</v>
      </c>
      <c r="F3" s="1229"/>
      <c r="G3" s="1229"/>
      <c r="H3" s="1229"/>
      <c r="I3" s="1229"/>
      <c r="J3" s="656"/>
      <c r="K3" s="656"/>
    </row>
    <row r="4" spans="1:13" ht="62.25" thickBot="1" x14ac:dyDescent="1.55">
      <c r="A4" s="1224" t="s">
        <v>953</v>
      </c>
      <c r="B4" s="1224"/>
      <c r="C4" s="657"/>
      <c r="D4" s="1225" t="s">
        <v>954</v>
      </c>
      <c r="E4" s="1225"/>
      <c r="F4" s="1225"/>
      <c r="G4" s="1225"/>
      <c r="H4" s="1225"/>
      <c r="I4" s="1225"/>
    </row>
    <row r="5" spans="1:13" ht="93.75" thickTop="1" x14ac:dyDescent="2.25">
      <c r="A5" s="1237" t="s">
        <v>1125</v>
      </c>
      <c r="B5" s="1237"/>
      <c r="C5" s="1237"/>
      <c r="D5" s="1237"/>
      <c r="E5" s="1237"/>
      <c r="F5" s="1237"/>
      <c r="G5" s="1237"/>
      <c r="H5" s="1237"/>
      <c r="I5" s="1237"/>
    </row>
    <row r="6" spans="1:13" s="658" customFormat="1" ht="88.5" x14ac:dyDescent="2.15">
      <c r="A6" s="1238" t="s">
        <v>968</v>
      </c>
      <c r="B6" s="1238"/>
      <c r="G6" s="1239" t="s">
        <v>1067</v>
      </c>
      <c r="H6" s="1239"/>
      <c r="I6" s="695"/>
    </row>
    <row r="7" spans="1:13" ht="70.150000000000006" customHeight="1" x14ac:dyDescent="0.2">
      <c r="A7" s="659" t="s">
        <v>0</v>
      </c>
      <c r="B7" s="659" t="s">
        <v>40</v>
      </c>
      <c r="C7" s="659" t="s">
        <v>3</v>
      </c>
      <c r="D7" s="659" t="s">
        <v>47</v>
      </c>
      <c r="E7" s="660" t="s">
        <v>955</v>
      </c>
      <c r="F7" s="659" t="s">
        <v>155</v>
      </c>
      <c r="G7" s="659" t="s">
        <v>6</v>
      </c>
      <c r="H7" s="661" t="s">
        <v>956</v>
      </c>
      <c r="I7" s="661" t="s">
        <v>957</v>
      </c>
    </row>
    <row r="8" spans="1:13" ht="67.5" x14ac:dyDescent="1.65">
      <c r="A8" s="662">
        <v>1</v>
      </c>
      <c r="B8" s="696" t="s">
        <v>992</v>
      </c>
      <c r="C8" s="665" t="s">
        <v>1029</v>
      </c>
      <c r="D8" s="697" t="s">
        <v>465</v>
      </c>
      <c r="E8" s="665">
        <v>500</v>
      </c>
      <c r="F8" s="666"/>
      <c r="G8" s="667" t="s">
        <v>1070</v>
      </c>
      <c r="H8" s="665" t="s">
        <v>83</v>
      </c>
      <c r="I8" s="516">
        <v>5</v>
      </c>
      <c r="M8" s="665"/>
    </row>
    <row r="9" spans="1:13" ht="67.5" x14ac:dyDescent="1.65">
      <c r="A9" s="662">
        <v>2</v>
      </c>
      <c r="B9" s="696" t="s">
        <v>993</v>
      </c>
      <c r="C9" s="665" t="s">
        <v>1030</v>
      </c>
      <c r="D9" s="697" t="s">
        <v>977</v>
      </c>
      <c r="E9" s="665">
        <v>500</v>
      </c>
      <c r="F9" s="666"/>
      <c r="G9" s="667" t="s">
        <v>1070</v>
      </c>
      <c r="H9" s="665" t="s">
        <v>83</v>
      </c>
      <c r="I9" s="516">
        <v>5</v>
      </c>
      <c r="M9" s="809"/>
    </row>
    <row r="10" spans="1:13" ht="67.5" x14ac:dyDescent="1.65">
      <c r="A10" s="662">
        <v>3</v>
      </c>
      <c r="B10" s="696" t="s">
        <v>994</v>
      </c>
      <c r="C10" s="665" t="s">
        <v>1031</v>
      </c>
      <c r="D10" s="697" t="s">
        <v>451</v>
      </c>
      <c r="E10" s="665">
        <v>500</v>
      </c>
      <c r="F10" s="666"/>
      <c r="G10" s="667" t="s">
        <v>1070</v>
      </c>
      <c r="H10" s="665" t="s">
        <v>83</v>
      </c>
      <c r="I10" s="516">
        <v>5</v>
      </c>
    </row>
    <row r="11" spans="1:13" ht="67.5" x14ac:dyDescent="1.65">
      <c r="A11" s="662">
        <v>4</v>
      </c>
      <c r="B11" s="696" t="s">
        <v>995</v>
      </c>
      <c r="C11" s="665" t="s">
        <v>1032</v>
      </c>
      <c r="D11" s="697" t="s">
        <v>978</v>
      </c>
      <c r="E11" s="665">
        <v>500</v>
      </c>
      <c r="F11" s="666"/>
      <c r="G11" s="667" t="s">
        <v>1070</v>
      </c>
      <c r="H11" s="665" t="s">
        <v>83</v>
      </c>
      <c r="I11" s="516">
        <v>5</v>
      </c>
    </row>
    <row r="12" spans="1:13" ht="67.5" x14ac:dyDescent="1.65">
      <c r="A12" s="662">
        <v>5</v>
      </c>
      <c r="B12" s="696" t="s">
        <v>996</v>
      </c>
      <c r="C12" s="665" t="s">
        <v>1033</v>
      </c>
      <c r="D12" s="697" t="s">
        <v>979</v>
      </c>
      <c r="E12" s="665">
        <v>500</v>
      </c>
      <c r="F12" s="666"/>
      <c r="G12" s="667" t="s">
        <v>1070</v>
      </c>
      <c r="H12" s="665" t="s">
        <v>83</v>
      </c>
      <c r="I12" s="516">
        <v>5</v>
      </c>
    </row>
    <row r="13" spans="1:13" ht="67.5" x14ac:dyDescent="1.65">
      <c r="A13" s="662">
        <v>6</v>
      </c>
      <c r="B13" s="696" t="s">
        <v>997</v>
      </c>
      <c r="C13" s="665" t="s">
        <v>1034</v>
      </c>
      <c r="D13" s="697" t="s">
        <v>980</v>
      </c>
      <c r="E13" s="665">
        <v>500</v>
      </c>
      <c r="F13" s="666"/>
      <c r="G13" s="667" t="s">
        <v>1070</v>
      </c>
      <c r="H13" s="665" t="s">
        <v>83</v>
      </c>
      <c r="I13" s="516">
        <v>5</v>
      </c>
    </row>
    <row r="14" spans="1:13" ht="67.5" x14ac:dyDescent="1.65">
      <c r="A14" s="662">
        <v>7</v>
      </c>
      <c r="B14" s="696" t="s">
        <v>998</v>
      </c>
      <c r="C14" s="665" t="s">
        <v>1035</v>
      </c>
      <c r="D14" s="697" t="s">
        <v>981</v>
      </c>
      <c r="E14" s="665">
        <v>500</v>
      </c>
      <c r="F14" s="666"/>
      <c r="G14" s="667" t="s">
        <v>1070</v>
      </c>
      <c r="H14" s="665" t="s">
        <v>83</v>
      </c>
      <c r="I14" s="516">
        <v>5</v>
      </c>
    </row>
    <row r="15" spans="1:13" ht="67.5" x14ac:dyDescent="1.65">
      <c r="A15" s="662">
        <v>8</v>
      </c>
      <c r="B15" s="696" t="s">
        <v>999</v>
      </c>
      <c r="C15" s="665" t="s">
        <v>1036</v>
      </c>
      <c r="D15" s="697" t="s">
        <v>430</v>
      </c>
      <c r="E15" s="665">
        <v>500</v>
      </c>
      <c r="F15" s="666"/>
      <c r="G15" s="667" t="s">
        <v>1070</v>
      </c>
      <c r="H15" s="665" t="s">
        <v>83</v>
      </c>
      <c r="I15" s="516">
        <v>5</v>
      </c>
    </row>
    <row r="16" spans="1:13" ht="67.5" x14ac:dyDescent="1.65">
      <c r="A16" s="662">
        <v>9</v>
      </c>
      <c r="B16" s="696" t="s">
        <v>1000</v>
      </c>
      <c r="C16" s="665" t="s">
        <v>1037</v>
      </c>
      <c r="D16" s="697" t="s">
        <v>430</v>
      </c>
      <c r="E16" s="665">
        <v>500</v>
      </c>
      <c r="F16" s="666"/>
      <c r="G16" s="667" t="s">
        <v>1070</v>
      </c>
      <c r="H16" s="665" t="s">
        <v>83</v>
      </c>
      <c r="I16" s="516">
        <v>5</v>
      </c>
    </row>
    <row r="17" spans="1:9" ht="69.75" customHeight="1" x14ac:dyDescent="1.65">
      <c r="A17" s="662">
        <v>10</v>
      </c>
      <c r="B17" s="696" t="s">
        <v>1001</v>
      </c>
      <c r="C17" s="665" t="s">
        <v>1038</v>
      </c>
      <c r="D17" s="697" t="s">
        <v>981</v>
      </c>
      <c r="E17" s="665">
        <v>500</v>
      </c>
      <c r="F17" s="666"/>
      <c r="G17" s="667" t="s">
        <v>1070</v>
      </c>
      <c r="H17" s="665" t="s">
        <v>83</v>
      </c>
      <c r="I17" s="516">
        <v>5</v>
      </c>
    </row>
    <row r="18" spans="1:9" ht="67.5" x14ac:dyDescent="1.65">
      <c r="A18" s="662">
        <v>11</v>
      </c>
      <c r="B18" s="696" t="s">
        <v>1002</v>
      </c>
      <c r="C18" s="665" t="s">
        <v>1039</v>
      </c>
      <c r="D18" s="697" t="s">
        <v>472</v>
      </c>
      <c r="E18" s="665">
        <v>500</v>
      </c>
      <c r="F18" s="666"/>
      <c r="G18" s="667" t="s">
        <v>1070</v>
      </c>
      <c r="H18" s="665" t="s">
        <v>83</v>
      </c>
      <c r="I18" s="516">
        <v>5</v>
      </c>
    </row>
    <row r="19" spans="1:9" ht="67.5" x14ac:dyDescent="1.65">
      <c r="A19" s="662">
        <v>12</v>
      </c>
      <c r="B19" s="696" t="s">
        <v>1003</v>
      </c>
      <c r="C19" s="665" t="s">
        <v>1040</v>
      </c>
      <c r="D19" s="697" t="s">
        <v>445</v>
      </c>
      <c r="E19" s="665">
        <v>500</v>
      </c>
      <c r="F19" s="666"/>
      <c r="G19" s="667" t="s">
        <v>1070</v>
      </c>
      <c r="H19" s="665" t="s">
        <v>83</v>
      </c>
      <c r="I19" s="516">
        <v>5</v>
      </c>
    </row>
    <row r="20" spans="1:9" ht="67.5" x14ac:dyDescent="1.65">
      <c r="A20" s="662">
        <v>13</v>
      </c>
      <c r="B20" s="696" t="s">
        <v>1004</v>
      </c>
      <c r="C20" s="665">
        <v>905132502</v>
      </c>
      <c r="D20" s="697" t="s">
        <v>470</v>
      </c>
      <c r="E20" s="665">
        <v>500</v>
      </c>
      <c r="F20" s="666"/>
      <c r="G20" s="667" t="s">
        <v>1070</v>
      </c>
      <c r="H20" s="665" t="s">
        <v>83</v>
      </c>
      <c r="I20" s="516">
        <v>5</v>
      </c>
    </row>
    <row r="21" spans="1:9" ht="67.5" x14ac:dyDescent="1.65">
      <c r="A21" s="662">
        <v>14</v>
      </c>
      <c r="B21" s="696" t="s">
        <v>1005</v>
      </c>
      <c r="C21" s="665" t="s">
        <v>1041</v>
      </c>
      <c r="D21" s="697" t="s">
        <v>977</v>
      </c>
      <c r="E21" s="665">
        <v>500</v>
      </c>
      <c r="F21" s="666"/>
      <c r="G21" s="667" t="s">
        <v>1070</v>
      </c>
      <c r="H21" s="665" t="s">
        <v>83</v>
      </c>
      <c r="I21" s="516">
        <v>5</v>
      </c>
    </row>
    <row r="22" spans="1:9" ht="67.5" x14ac:dyDescent="1.65">
      <c r="A22" s="662">
        <v>15</v>
      </c>
      <c r="B22" s="696" t="s">
        <v>1065</v>
      </c>
      <c r="C22" s="665">
        <v>976909721</v>
      </c>
      <c r="D22" s="697" t="s">
        <v>451</v>
      </c>
      <c r="E22" s="665">
        <v>500</v>
      </c>
      <c r="F22" s="666"/>
      <c r="G22" s="667" t="s">
        <v>1070</v>
      </c>
      <c r="H22" s="665" t="s">
        <v>83</v>
      </c>
      <c r="I22" s="516">
        <v>4</v>
      </c>
    </row>
    <row r="23" spans="1:9" ht="67.5" x14ac:dyDescent="1.65">
      <c r="A23" s="662">
        <v>16</v>
      </c>
      <c r="B23" s="696" t="s">
        <v>1006</v>
      </c>
      <c r="C23" s="665" t="s">
        <v>1042</v>
      </c>
      <c r="D23" s="697" t="s">
        <v>459</v>
      </c>
      <c r="E23" s="665">
        <v>500</v>
      </c>
      <c r="F23" s="666"/>
      <c r="G23" s="667" t="s">
        <v>1070</v>
      </c>
      <c r="H23" s="665" t="s">
        <v>83</v>
      </c>
      <c r="I23" s="516">
        <v>5</v>
      </c>
    </row>
    <row r="24" spans="1:9" ht="67.5" x14ac:dyDescent="1.65">
      <c r="A24" s="662">
        <v>17</v>
      </c>
      <c r="B24" s="698" t="s">
        <v>1007</v>
      </c>
      <c r="C24" s="699" t="s">
        <v>1043</v>
      </c>
      <c r="D24" s="700" t="s">
        <v>440</v>
      </c>
      <c r="E24" s="665">
        <v>500</v>
      </c>
      <c r="F24" s="666"/>
      <c r="G24" s="667" t="s">
        <v>1070</v>
      </c>
      <c r="H24" s="665" t="s">
        <v>83</v>
      </c>
      <c r="I24" s="516">
        <v>4</v>
      </c>
    </row>
    <row r="25" spans="1:9" ht="67.5" x14ac:dyDescent="1.65">
      <c r="A25" s="662">
        <v>18</v>
      </c>
      <c r="B25" s="698" t="s">
        <v>1008</v>
      </c>
      <c r="C25" s="699" t="s">
        <v>1044</v>
      </c>
      <c r="D25" s="700" t="s">
        <v>976</v>
      </c>
      <c r="E25" s="665">
        <v>0</v>
      </c>
      <c r="F25" s="666"/>
      <c r="G25" s="667" t="s">
        <v>1070</v>
      </c>
      <c r="H25" s="665" t="s">
        <v>83</v>
      </c>
      <c r="I25" s="516">
        <v>5</v>
      </c>
    </row>
    <row r="26" spans="1:9" ht="67.5" x14ac:dyDescent="1.65">
      <c r="A26" s="662">
        <v>19</v>
      </c>
      <c r="B26" s="698" t="s">
        <v>1009</v>
      </c>
      <c r="C26" s="699" t="s">
        <v>1045</v>
      </c>
      <c r="D26" s="700" t="s">
        <v>470</v>
      </c>
      <c r="E26" s="665">
        <v>500</v>
      </c>
      <c r="F26" s="666"/>
      <c r="G26" s="667" t="s">
        <v>1070</v>
      </c>
      <c r="H26" s="665" t="s">
        <v>83</v>
      </c>
      <c r="I26" s="516">
        <v>5</v>
      </c>
    </row>
    <row r="27" spans="1:9" ht="67.5" x14ac:dyDescent="1.65">
      <c r="A27" s="662">
        <v>20</v>
      </c>
      <c r="B27" s="698" t="s">
        <v>1010</v>
      </c>
      <c r="C27" s="699" t="s">
        <v>1046</v>
      </c>
      <c r="D27" s="700" t="s">
        <v>470</v>
      </c>
      <c r="E27" s="665">
        <v>500</v>
      </c>
      <c r="F27" s="666"/>
      <c r="G27" s="667" t="s">
        <v>1070</v>
      </c>
      <c r="H27" s="665" t="s">
        <v>83</v>
      </c>
      <c r="I27" s="516">
        <v>5</v>
      </c>
    </row>
    <row r="28" spans="1:9" ht="67.5" x14ac:dyDescent="1.65">
      <c r="A28" s="662">
        <v>21</v>
      </c>
      <c r="B28" s="698" t="s">
        <v>1066</v>
      </c>
      <c r="C28" s="699">
        <v>902583129</v>
      </c>
      <c r="D28" s="699" t="s">
        <v>978</v>
      </c>
      <c r="E28" s="665">
        <v>500</v>
      </c>
      <c r="F28" s="666"/>
      <c r="G28" s="667" t="s">
        <v>1070</v>
      </c>
      <c r="H28" s="665" t="s">
        <v>83</v>
      </c>
      <c r="I28" s="516">
        <v>5</v>
      </c>
    </row>
    <row r="29" spans="1:9" ht="67.5" x14ac:dyDescent="1.65">
      <c r="A29" s="662">
        <v>22</v>
      </c>
      <c r="B29" s="698" t="s">
        <v>1011</v>
      </c>
      <c r="C29" s="699" t="s">
        <v>1047</v>
      </c>
      <c r="D29" s="699" t="s">
        <v>975</v>
      </c>
      <c r="E29" s="665">
        <v>500</v>
      </c>
      <c r="F29" s="666"/>
      <c r="G29" s="667" t="s">
        <v>1070</v>
      </c>
      <c r="H29" s="665" t="s">
        <v>83</v>
      </c>
      <c r="I29" s="516">
        <v>5</v>
      </c>
    </row>
    <row r="30" spans="1:9" ht="67.5" x14ac:dyDescent="1.65">
      <c r="A30" s="662">
        <v>23</v>
      </c>
      <c r="B30" s="698" t="s">
        <v>1012</v>
      </c>
      <c r="C30" s="699" t="s">
        <v>1048</v>
      </c>
      <c r="D30" s="699" t="s">
        <v>982</v>
      </c>
      <c r="E30" s="665">
        <v>500</v>
      </c>
      <c r="F30" s="666"/>
      <c r="G30" s="667" t="s">
        <v>1070</v>
      </c>
      <c r="H30" s="665" t="s">
        <v>83</v>
      </c>
      <c r="I30" s="516">
        <v>5</v>
      </c>
    </row>
    <row r="31" spans="1:9" ht="67.5" x14ac:dyDescent="1.65">
      <c r="A31" s="662">
        <v>24</v>
      </c>
      <c r="B31" s="698" t="s">
        <v>1013</v>
      </c>
      <c r="C31" s="699" t="s">
        <v>1049</v>
      </c>
      <c r="D31" s="700" t="s">
        <v>984</v>
      </c>
      <c r="E31" s="665">
        <v>500</v>
      </c>
      <c r="F31" s="666"/>
      <c r="G31" s="667" t="s">
        <v>1070</v>
      </c>
      <c r="H31" s="665" t="s">
        <v>83</v>
      </c>
      <c r="I31" s="516">
        <v>5</v>
      </c>
    </row>
    <row r="32" spans="1:9" ht="67.5" x14ac:dyDescent="1.65">
      <c r="A32" s="662">
        <v>25</v>
      </c>
      <c r="B32" s="698" t="s">
        <v>1014</v>
      </c>
      <c r="C32" s="699" t="s">
        <v>1050</v>
      </c>
      <c r="D32" s="700" t="s">
        <v>978</v>
      </c>
      <c r="E32" s="665">
        <v>500</v>
      </c>
      <c r="F32" s="666"/>
      <c r="G32" s="667" t="s">
        <v>1070</v>
      </c>
      <c r="H32" s="665" t="s">
        <v>83</v>
      </c>
      <c r="I32" s="516">
        <v>5</v>
      </c>
    </row>
    <row r="33" spans="1:9" ht="67.5" x14ac:dyDescent="1.65">
      <c r="A33" s="662">
        <v>26</v>
      </c>
      <c r="B33" s="701" t="s">
        <v>1015</v>
      </c>
      <c r="C33" s="702" t="s">
        <v>1051</v>
      </c>
      <c r="D33" s="703" t="s">
        <v>467</v>
      </c>
      <c r="E33" s="665">
        <v>500</v>
      </c>
      <c r="F33" s="690"/>
      <c r="G33" s="667" t="s">
        <v>1070</v>
      </c>
      <c r="H33" s="665" t="s">
        <v>83</v>
      </c>
      <c r="I33" s="516">
        <v>5</v>
      </c>
    </row>
    <row r="34" spans="1:9" ht="67.5" x14ac:dyDescent="1.65">
      <c r="A34" s="662">
        <v>27</v>
      </c>
      <c r="B34" s="701" t="s">
        <v>1016</v>
      </c>
      <c r="C34" s="702" t="s">
        <v>1052</v>
      </c>
      <c r="D34" s="703" t="s">
        <v>985</v>
      </c>
      <c r="E34" s="665">
        <v>500</v>
      </c>
      <c r="F34" s="690"/>
      <c r="G34" s="667" t="s">
        <v>1070</v>
      </c>
      <c r="H34" s="665" t="s">
        <v>83</v>
      </c>
      <c r="I34" s="516">
        <v>5</v>
      </c>
    </row>
    <row r="35" spans="1:9" ht="67.5" x14ac:dyDescent="1.65">
      <c r="A35" s="662">
        <v>28</v>
      </c>
      <c r="B35" s="701" t="s">
        <v>1017</v>
      </c>
      <c r="C35" s="702" t="s">
        <v>1053</v>
      </c>
      <c r="D35" s="694" t="s">
        <v>976</v>
      </c>
      <c r="E35" s="665">
        <v>500</v>
      </c>
      <c r="F35" s="690"/>
      <c r="G35" s="667" t="s">
        <v>1070</v>
      </c>
      <c r="H35" s="694" t="s">
        <v>83</v>
      </c>
      <c r="I35" s="683">
        <v>5</v>
      </c>
    </row>
    <row r="36" spans="1:9" ht="67.5" x14ac:dyDescent="1.65">
      <c r="A36" s="662">
        <v>29</v>
      </c>
      <c r="B36" s="701" t="s">
        <v>1018</v>
      </c>
      <c r="C36" s="702" t="s">
        <v>1054</v>
      </c>
      <c r="D36" s="694" t="s">
        <v>986</v>
      </c>
      <c r="E36" s="665">
        <v>500</v>
      </c>
      <c r="F36" s="690"/>
      <c r="G36" s="667" t="s">
        <v>1070</v>
      </c>
      <c r="H36" s="694" t="s">
        <v>83</v>
      </c>
      <c r="I36" s="683">
        <v>5</v>
      </c>
    </row>
    <row r="37" spans="1:9" ht="67.5" customHeight="1" x14ac:dyDescent="1.65">
      <c r="A37" s="662">
        <v>30</v>
      </c>
      <c r="B37" s="701" t="s">
        <v>1019</v>
      </c>
      <c r="C37" s="702" t="s">
        <v>1055</v>
      </c>
      <c r="D37" s="694" t="s">
        <v>987</v>
      </c>
      <c r="E37" s="665">
        <v>500</v>
      </c>
      <c r="F37" s="690"/>
      <c r="G37" s="667" t="s">
        <v>1070</v>
      </c>
      <c r="H37" s="694" t="s">
        <v>83</v>
      </c>
      <c r="I37" s="683">
        <v>5</v>
      </c>
    </row>
    <row r="38" spans="1:9" ht="52.5" customHeight="1" x14ac:dyDescent="0.2">
      <c r="A38" s="1240" t="s">
        <v>926</v>
      </c>
      <c r="B38" s="1241"/>
      <c r="C38" s="1241"/>
      <c r="D38" s="1242"/>
      <c r="E38" s="704">
        <f>SUM(E8:E37)</f>
        <v>14500</v>
      </c>
      <c r="F38" s="1243"/>
      <c r="G38" s="1244"/>
      <c r="H38" s="1244"/>
      <c r="I38" s="1245"/>
    </row>
    <row r="39" spans="1:9" ht="52.5" customHeight="1" x14ac:dyDescent="0.2">
      <c r="A39" s="1246" t="s">
        <v>958</v>
      </c>
      <c r="B39" s="1246"/>
      <c r="C39" s="1246"/>
      <c r="D39" s="1246"/>
      <c r="E39" s="1246"/>
      <c r="F39" s="1248" t="s">
        <v>959</v>
      </c>
      <c r="G39" s="1248"/>
      <c r="H39" s="1248"/>
      <c r="I39" s="1248"/>
    </row>
    <row r="40" spans="1:9" ht="27.75" customHeight="1" x14ac:dyDescent="0.2">
      <c r="A40" s="1247"/>
      <c r="B40" s="1247"/>
      <c r="C40" s="1247"/>
      <c r="D40" s="1247"/>
      <c r="E40" s="1247"/>
      <c r="F40" s="1249"/>
      <c r="G40" s="1249"/>
      <c r="H40" s="1249"/>
      <c r="I40" s="1249"/>
    </row>
    <row r="41" spans="1:9" ht="27.75" customHeight="1" x14ac:dyDescent="0.2">
      <c r="A41" s="1247" t="s">
        <v>960</v>
      </c>
      <c r="B41" s="1247"/>
      <c r="C41" s="1247"/>
      <c r="D41" s="1247"/>
      <c r="E41" s="1247"/>
      <c r="F41" s="1247"/>
      <c r="G41" s="1247"/>
      <c r="H41" s="1247"/>
      <c r="I41" s="1247"/>
    </row>
    <row r="42" spans="1:9" ht="27.75" customHeight="1" x14ac:dyDescent="0.2">
      <c r="A42" s="1247"/>
      <c r="B42" s="1247"/>
      <c r="C42" s="1247"/>
      <c r="D42" s="1247"/>
      <c r="E42" s="1247"/>
      <c r="F42" s="1247"/>
      <c r="G42" s="1247"/>
      <c r="H42" s="1247"/>
      <c r="I42" s="1247"/>
    </row>
    <row r="43" spans="1:9" ht="27.75" customHeight="1" x14ac:dyDescent="0.2">
      <c r="A43" s="1247"/>
      <c r="B43" s="1247"/>
      <c r="C43" s="1247"/>
      <c r="D43" s="1247"/>
      <c r="E43" s="1247"/>
      <c r="F43" s="1247"/>
      <c r="G43" s="1247"/>
      <c r="H43" s="1247"/>
      <c r="I43" s="1247"/>
    </row>
    <row r="44" spans="1:9" ht="35.25" customHeight="1" x14ac:dyDescent="0.2">
      <c r="A44" s="673"/>
      <c r="B44" s="673"/>
      <c r="C44" s="673"/>
      <c r="D44" s="673"/>
      <c r="E44" s="673"/>
      <c r="F44" s="673"/>
      <c r="G44" s="673"/>
      <c r="H44" s="673"/>
      <c r="I44" s="673"/>
    </row>
    <row r="45" spans="1:9" ht="35.25" customHeight="1" x14ac:dyDescent="0.2">
      <c r="A45" s="1250" t="s">
        <v>961</v>
      </c>
      <c r="B45" s="1250"/>
      <c r="C45" s="1250"/>
      <c r="D45" s="1250"/>
      <c r="E45" s="1250"/>
      <c r="F45" s="1251" t="s">
        <v>962</v>
      </c>
      <c r="G45" s="1251"/>
      <c r="H45" s="1252" t="s">
        <v>1070</v>
      </c>
      <c r="I45" s="1252"/>
    </row>
    <row r="46" spans="1:9" ht="35.25" customHeight="1" x14ac:dyDescent="0.2">
      <c r="A46" s="1250"/>
      <c r="B46" s="1250"/>
      <c r="C46" s="1250"/>
      <c r="D46" s="1250"/>
      <c r="E46" s="1250"/>
      <c r="F46" s="1251"/>
      <c r="G46" s="1251"/>
      <c r="H46" s="1252"/>
      <c r="I46" s="1252"/>
    </row>
    <row r="47" spans="1:9" ht="65.25" customHeight="1" x14ac:dyDescent="0.8">
      <c r="A47" s="1250"/>
      <c r="B47" s="1250"/>
      <c r="C47" s="1250"/>
      <c r="D47" s="1250"/>
      <c r="E47" s="1250"/>
      <c r="F47" s="1251"/>
      <c r="G47" s="1251"/>
      <c r="H47" s="1236" t="s">
        <v>1071</v>
      </c>
      <c r="I47" s="1236"/>
    </row>
    <row r="48" spans="1:9" ht="35.25" customHeight="1" x14ac:dyDescent="0.6">
      <c r="A48" s="674"/>
      <c r="B48" s="674"/>
      <c r="C48" s="674"/>
      <c r="D48" s="674"/>
      <c r="E48" s="674"/>
      <c r="F48" s="675"/>
      <c r="G48" s="675"/>
      <c r="H48" s="676"/>
      <c r="I48" s="676"/>
    </row>
    <row r="49" spans="1:256" ht="62.25" customHeight="1" x14ac:dyDescent="0.2">
      <c r="A49" s="674"/>
      <c r="B49" s="674"/>
      <c r="C49" s="674"/>
      <c r="D49" s="674"/>
      <c r="E49" s="674"/>
      <c r="F49" s="675"/>
      <c r="G49" s="1253" t="s">
        <v>1068</v>
      </c>
      <c r="H49" s="1253"/>
      <c r="I49" s="1253"/>
    </row>
    <row r="50" spans="1:256" ht="56.25" customHeight="1" x14ac:dyDescent="0.2">
      <c r="A50" s="680" t="s">
        <v>0</v>
      </c>
      <c r="B50" s="680" t="s">
        <v>40</v>
      </c>
      <c r="C50" s="680" t="s">
        <v>3</v>
      </c>
      <c r="D50" s="680" t="s">
        <v>47</v>
      </c>
      <c r="E50" s="681" t="s">
        <v>955</v>
      </c>
      <c r="F50" s="680" t="s">
        <v>155</v>
      </c>
      <c r="G50" s="680" t="s">
        <v>6</v>
      </c>
      <c r="H50" s="682" t="s">
        <v>956</v>
      </c>
      <c r="I50" s="682" t="s">
        <v>957</v>
      </c>
    </row>
    <row r="51" spans="1:256" ht="68.25" customHeight="1" x14ac:dyDescent="1.65">
      <c r="A51" s="683">
        <v>31</v>
      </c>
      <c r="B51" s="701" t="s">
        <v>1020</v>
      </c>
      <c r="C51" s="702" t="s">
        <v>1056</v>
      </c>
      <c r="D51" s="694" t="s">
        <v>988</v>
      </c>
      <c r="E51" s="665">
        <v>500</v>
      </c>
      <c r="F51" s="690"/>
      <c r="G51" s="667" t="s">
        <v>1070</v>
      </c>
      <c r="H51" s="694" t="s">
        <v>83</v>
      </c>
      <c r="I51" s="683">
        <v>5</v>
      </c>
      <c r="J51" s="685"/>
      <c r="K51" s="686"/>
      <c r="L51" s="687"/>
      <c r="M51" s="688"/>
      <c r="N51" s="685"/>
      <c r="O51" s="686"/>
      <c r="P51" s="687"/>
      <c r="Q51" s="688"/>
      <c r="R51" s="685"/>
      <c r="S51" s="686"/>
      <c r="T51" s="687"/>
      <c r="U51" s="688"/>
      <c r="V51" s="685"/>
      <c r="W51" s="686"/>
      <c r="X51" s="687"/>
      <c r="Y51" s="688"/>
      <c r="Z51" s="685"/>
      <c r="AA51" s="686"/>
      <c r="AB51" s="687"/>
      <c r="AC51" s="688"/>
      <c r="AD51" s="685"/>
      <c r="AE51" s="686"/>
      <c r="AF51" s="687"/>
      <c r="AG51" s="688"/>
      <c r="AH51" s="685"/>
      <c r="AI51" s="686"/>
      <c r="AJ51" s="687"/>
      <c r="AK51" s="688"/>
      <c r="AL51" s="685"/>
      <c r="AM51" s="686"/>
      <c r="AN51" s="687"/>
      <c r="AO51" s="688"/>
      <c r="AP51" s="685"/>
      <c r="AQ51" s="686"/>
      <c r="AR51" s="687"/>
      <c r="AS51" s="688"/>
      <c r="AT51" s="685"/>
      <c r="AU51" s="686"/>
      <c r="AV51" s="687"/>
      <c r="AW51" s="688"/>
      <c r="AX51" s="685"/>
      <c r="AY51" s="686"/>
      <c r="AZ51" s="687"/>
      <c r="BA51" s="688"/>
      <c r="BB51" s="685"/>
      <c r="BC51" s="686"/>
      <c r="BD51" s="687"/>
      <c r="BE51" s="688"/>
      <c r="BF51" s="685"/>
      <c r="BG51" s="686"/>
      <c r="BH51" s="687"/>
      <c r="BI51" s="688"/>
      <c r="BJ51" s="685"/>
      <c r="BK51" s="686"/>
      <c r="BL51" s="687"/>
      <c r="BM51" s="688"/>
      <c r="BN51" s="685"/>
      <c r="BO51" s="686"/>
      <c r="BP51" s="687"/>
      <c r="BQ51" s="688"/>
      <c r="BR51" s="685"/>
      <c r="BS51" s="686"/>
      <c r="BT51" s="687"/>
      <c r="BU51" s="688"/>
      <c r="BV51" s="685"/>
      <c r="BW51" s="686"/>
      <c r="BX51" s="687"/>
      <c r="BY51" s="689"/>
      <c r="BZ51" s="690"/>
      <c r="CA51" s="691"/>
      <c r="CB51" s="692"/>
      <c r="CC51" s="693"/>
      <c r="CD51" s="690"/>
      <c r="CE51" s="691"/>
      <c r="CF51" s="692"/>
      <c r="CG51" s="693"/>
      <c r="CH51" s="690"/>
      <c r="CI51" s="691"/>
      <c r="CJ51" s="692"/>
      <c r="CK51" s="693"/>
      <c r="CL51" s="690"/>
      <c r="CM51" s="691"/>
      <c r="CN51" s="692"/>
      <c r="CO51" s="693"/>
      <c r="CP51" s="690"/>
      <c r="CQ51" s="691"/>
      <c r="CR51" s="692"/>
      <c r="CS51" s="693"/>
      <c r="CT51" s="690"/>
      <c r="CU51" s="691"/>
      <c r="CV51" s="692"/>
      <c r="CW51" s="693"/>
      <c r="CX51" s="690"/>
      <c r="CY51" s="691"/>
      <c r="CZ51" s="692"/>
      <c r="DA51" s="693"/>
      <c r="DB51" s="690"/>
      <c r="DC51" s="691"/>
      <c r="DD51" s="692"/>
      <c r="DE51" s="693"/>
      <c r="DF51" s="690"/>
      <c r="DG51" s="691"/>
      <c r="DH51" s="692"/>
      <c r="DI51" s="693"/>
      <c r="DJ51" s="690"/>
      <c r="DK51" s="691"/>
      <c r="DL51" s="692"/>
      <c r="DM51" s="693"/>
      <c r="DN51" s="690"/>
      <c r="DO51" s="691"/>
      <c r="DP51" s="692"/>
      <c r="DQ51" s="693"/>
      <c r="DR51" s="690"/>
      <c r="DS51" s="691"/>
      <c r="DT51" s="692"/>
      <c r="DU51" s="693"/>
      <c r="DV51" s="690"/>
      <c r="DW51" s="691"/>
      <c r="DX51" s="692"/>
      <c r="DY51" s="693"/>
      <c r="DZ51" s="690"/>
      <c r="EA51" s="691"/>
      <c r="EB51" s="692"/>
      <c r="EC51" s="693"/>
      <c r="ED51" s="690"/>
      <c r="EE51" s="691"/>
      <c r="EF51" s="692"/>
      <c r="EG51" s="693"/>
      <c r="EH51" s="690"/>
      <c r="EI51" s="691"/>
      <c r="EJ51" s="692"/>
      <c r="EK51" s="693"/>
      <c r="EL51" s="690"/>
      <c r="EM51" s="691"/>
      <c r="EN51" s="692"/>
      <c r="EO51" s="693"/>
      <c r="EP51" s="690"/>
      <c r="EQ51" s="691"/>
      <c r="ER51" s="692"/>
      <c r="ES51" s="693"/>
      <c r="ET51" s="690"/>
      <c r="EU51" s="691"/>
      <c r="EV51" s="692"/>
      <c r="EW51" s="693"/>
      <c r="EX51" s="690"/>
      <c r="EY51" s="691"/>
      <c r="EZ51" s="692"/>
      <c r="FA51" s="693"/>
      <c r="FB51" s="690"/>
      <c r="FC51" s="691"/>
      <c r="FD51" s="692"/>
      <c r="FE51" s="693"/>
      <c r="FF51" s="690"/>
      <c r="FG51" s="691"/>
      <c r="FH51" s="692"/>
      <c r="FI51" s="693"/>
      <c r="FJ51" s="690"/>
      <c r="FK51" s="691"/>
      <c r="FL51" s="692"/>
      <c r="FM51" s="693"/>
      <c r="FN51" s="690"/>
      <c r="FO51" s="691"/>
      <c r="FP51" s="692"/>
      <c r="FQ51" s="693"/>
      <c r="FR51" s="690"/>
      <c r="FS51" s="691"/>
      <c r="FT51" s="692"/>
      <c r="FU51" s="693"/>
      <c r="FV51" s="690"/>
      <c r="FW51" s="691"/>
      <c r="FX51" s="692"/>
      <c r="FY51" s="693"/>
      <c r="FZ51" s="690"/>
      <c r="GA51" s="691"/>
      <c r="GB51" s="692"/>
      <c r="GC51" s="693"/>
      <c r="GD51" s="690"/>
      <c r="GE51" s="691"/>
      <c r="GF51" s="692"/>
      <c r="GG51" s="693"/>
      <c r="GH51" s="690"/>
      <c r="GI51" s="691"/>
      <c r="GJ51" s="692"/>
      <c r="GK51" s="693"/>
      <c r="GL51" s="690"/>
      <c r="GM51" s="691"/>
      <c r="GN51" s="692"/>
      <c r="GO51" s="693"/>
      <c r="GP51" s="690"/>
      <c r="GQ51" s="691"/>
      <c r="GR51" s="692"/>
      <c r="GS51" s="693"/>
      <c r="GT51" s="690"/>
      <c r="GU51" s="691"/>
      <c r="GV51" s="692"/>
      <c r="GW51" s="693"/>
      <c r="GX51" s="690"/>
      <c r="GY51" s="691"/>
      <c r="GZ51" s="692"/>
      <c r="HA51" s="693"/>
      <c r="HB51" s="690"/>
      <c r="HC51" s="691"/>
      <c r="HD51" s="692"/>
      <c r="HE51" s="693"/>
      <c r="HF51" s="690"/>
      <c r="HG51" s="691"/>
      <c r="HH51" s="692"/>
      <c r="HI51" s="693"/>
      <c r="HJ51" s="690"/>
      <c r="HK51" s="691"/>
      <c r="HL51" s="692"/>
      <c r="HM51" s="693"/>
      <c r="HN51" s="690"/>
      <c r="HO51" s="691"/>
      <c r="HP51" s="692"/>
      <c r="HQ51" s="693"/>
      <c r="HR51" s="690"/>
      <c r="HS51" s="691"/>
      <c r="HT51" s="692"/>
      <c r="HU51" s="693"/>
      <c r="HV51" s="690"/>
      <c r="HW51" s="691"/>
      <c r="HX51" s="692"/>
      <c r="HY51" s="693"/>
      <c r="HZ51" s="690"/>
      <c r="IA51" s="691"/>
      <c r="IB51" s="692"/>
      <c r="IC51" s="693"/>
      <c r="ID51" s="690"/>
      <c r="IE51" s="691"/>
      <c r="IF51" s="692"/>
      <c r="IG51" s="693"/>
      <c r="IH51" s="690"/>
      <c r="II51" s="691"/>
      <c r="IJ51" s="692"/>
      <c r="IK51" s="693"/>
      <c r="IL51" s="690"/>
      <c r="IM51" s="691"/>
      <c r="IN51" s="692"/>
      <c r="IO51" s="693"/>
      <c r="IP51" s="690"/>
      <c r="IQ51" s="691"/>
      <c r="IR51" s="692"/>
      <c r="IS51" s="693"/>
      <c r="IT51" s="690"/>
      <c r="IU51" s="691"/>
      <c r="IV51" s="692"/>
    </row>
    <row r="52" spans="1:256" ht="67.150000000000006" customHeight="1" x14ac:dyDescent="1.65">
      <c r="A52" s="683">
        <v>32</v>
      </c>
      <c r="B52" s="701" t="s">
        <v>1021</v>
      </c>
      <c r="C52" s="702" t="s">
        <v>1057</v>
      </c>
      <c r="D52" s="694" t="s">
        <v>989</v>
      </c>
      <c r="E52" s="665">
        <v>500</v>
      </c>
      <c r="F52" s="690"/>
      <c r="G52" s="667" t="s">
        <v>1070</v>
      </c>
      <c r="H52" s="694" t="s">
        <v>83</v>
      </c>
      <c r="I52" s="683">
        <v>4</v>
      </c>
      <c r="J52" s="685"/>
      <c r="K52" s="686"/>
      <c r="L52" s="687"/>
      <c r="M52" s="688"/>
      <c r="N52" s="685"/>
      <c r="O52" s="686"/>
      <c r="P52" s="687"/>
      <c r="Q52" s="688"/>
      <c r="R52" s="685"/>
      <c r="S52" s="686"/>
      <c r="T52" s="687"/>
      <c r="U52" s="688"/>
      <c r="V52" s="685"/>
      <c r="W52" s="686"/>
      <c r="X52" s="687"/>
      <c r="Y52" s="688"/>
      <c r="Z52" s="685"/>
      <c r="AA52" s="686"/>
      <c r="AB52" s="687"/>
      <c r="AC52" s="688"/>
      <c r="AD52" s="685"/>
      <c r="AE52" s="686"/>
      <c r="AF52" s="687"/>
      <c r="AG52" s="688"/>
      <c r="AH52" s="685"/>
      <c r="AI52" s="686"/>
      <c r="AJ52" s="687"/>
      <c r="AK52" s="688"/>
      <c r="AL52" s="685"/>
      <c r="AM52" s="686"/>
      <c r="AN52" s="687"/>
      <c r="AO52" s="688"/>
      <c r="AP52" s="685"/>
      <c r="AQ52" s="686"/>
      <c r="AR52" s="687"/>
      <c r="AS52" s="688"/>
      <c r="AT52" s="685"/>
      <c r="AU52" s="686"/>
      <c r="AV52" s="687"/>
      <c r="AW52" s="688"/>
      <c r="AX52" s="685"/>
      <c r="AY52" s="686"/>
      <c r="AZ52" s="687"/>
      <c r="BA52" s="688"/>
      <c r="BB52" s="685"/>
      <c r="BC52" s="686"/>
      <c r="BD52" s="687"/>
      <c r="BE52" s="688"/>
      <c r="BF52" s="685"/>
      <c r="BG52" s="686"/>
      <c r="BH52" s="687"/>
      <c r="BI52" s="688"/>
      <c r="BJ52" s="685"/>
      <c r="BK52" s="686"/>
      <c r="BL52" s="687"/>
      <c r="BM52" s="688"/>
      <c r="BN52" s="685"/>
      <c r="BO52" s="686"/>
      <c r="BP52" s="687"/>
      <c r="BQ52" s="688"/>
      <c r="BR52" s="685"/>
      <c r="BS52" s="686"/>
      <c r="BT52" s="687"/>
      <c r="BU52" s="688"/>
      <c r="BV52" s="685"/>
      <c r="BW52" s="686"/>
      <c r="BX52" s="687"/>
      <c r="BY52" s="689"/>
      <c r="BZ52" s="690"/>
      <c r="CA52" s="691"/>
      <c r="CB52" s="692"/>
      <c r="CC52" s="693"/>
      <c r="CD52" s="690"/>
      <c r="CE52" s="691"/>
      <c r="CF52" s="692"/>
      <c r="CG52" s="693"/>
      <c r="CH52" s="690"/>
      <c r="CI52" s="691"/>
      <c r="CJ52" s="692"/>
      <c r="CK52" s="693"/>
      <c r="CL52" s="690"/>
      <c r="CM52" s="691"/>
      <c r="CN52" s="692"/>
      <c r="CO52" s="693"/>
      <c r="CP52" s="690"/>
      <c r="CQ52" s="691"/>
      <c r="CR52" s="692"/>
      <c r="CS52" s="693"/>
      <c r="CT52" s="690"/>
      <c r="CU52" s="691"/>
      <c r="CV52" s="692"/>
      <c r="CW52" s="693"/>
      <c r="CX52" s="690"/>
      <c r="CY52" s="691"/>
      <c r="CZ52" s="692"/>
      <c r="DA52" s="693"/>
      <c r="DB52" s="690"/>
      <c r="DC52" s="691"/>
      <c r="DD52" s="692"/>
      <c r="DE52" s="693"/>
      <c r="DF52" s="690"/>
      <c r="DG52" s="691"/>
      <c r="DH52" s="692"/>
      <c r="DI52" s="693"/>
      <c r="DJ52" s="690"/>
      <c r="DK52" s="691"/>
      <c r="DL52" s="692"/>
      <c r="DM52" s="693"/>
      <c r="DN52" s="690"/>
      <c r="DO52" s="691"/>
      <c r="DP52" s="692"/>
      <c r="DQ52" s="693"/>
      <c r="DR52" s="690"/>
      <c r="DS52" s="691"/>
      <c r="DT52" s="692"/>
      <c r="DU52" s="693"/>
      <c r="DV52" s="690"/>
      <c r="DW52" s="691"/>
      <c r="DX52" s="692"/>
      <c r="DY52" s="693"/>
      <c r="DZ52" s="690"/>
      <c r="EA52" s="691"/>
      <c r="EB52" s="692"/>
      <c r="EC52" s="693"/>
      <c r="ED52" s="690"/>
      <c r="EE52" s="691"/>
      <c r="EF52" s="692"/>
      <c r="EG52" s="693"/>
      <c r="EH52" s="690"/>
      <c r="EI52" s="691"/>
      <c r="EJ52" s="692"/>
      <c r="EK52" s="693"/>
      <c r="EL52" s="690"/>
      <c r="EM52" s="691"/>
      <c r="EN52" s="692"/>
      <c r="EO52" s="693"/>
      <c r="EP52" s="690"/>
      <c r="EQ52" s="691"/>
      <c r="ER52" s="692"/>
      <c r="ES52" s="693"/>
      <c r="ET52" s="690"/>
      <c r="EU52" s="691"/>
      <c r="EV52" s="692"/>
      <c r="EW52" s="693"/>
      <c r="EX52" s="690"/>
      <c r="EY52" s="691"/>
      <c r="EZ52" s="692"/>
      <c r="FA52" s="693"/>
      <c r="FB52" s="690"/>
      <c r="FC52" s="691"/>
      <c r="FD52" s="692"/>
      <c r="FE52" s="693"/>
      <c r="FF52" s="690"/>
      <c r="FG52" s="691"/>
      <c r="FH52" s="692"/>
      <c r="FI52" s="693"/>
      <c r="FJ52" s="690"/>
      <c r="FK52" s="691"/>
      <c r="FL52" s="692"/>
      <c r="FM52" s="693"/>
      <c r="FN52" s="690"/>
      <c r="FO52" s="691"/>
      <c r="FP52" s="692"/>
      <c r="FQ52" s="693"/>
      <c r="FR52" s="690"/>
      <c r="FS52" s="691"/>
      <c r="FT52" s="692"/>
      <c r="FU52" s="693"/>
      <c r="FV52" s="690"/>
      <c r="FW52" s="691"/>
      <c r="FX52" s="692"/>
      <c r="FY52" s="693"/>
      <c r="FZ52" s="690"/>
      <c r="GA52" s="691"/>
      <c r="GB52" s="692"/>
      <c r="GC52" s="693"/>
      <c r="GD52" s="690"/>
      <c r="GE52" s="691"/>
      <c r="GF52" s="692"/>
      <c r="GG52" s="693"/>
      <c r="GH52" s="690"/>
      <c r="GI52" s="691"/>
      <c r="GJ52" s="692"/>
      <c r="GK52" s="693"/>
      <c r="GL52" s="690"/>
      <c r="GM52" s="691"/>
      <c r="GN52" s="692"/>
      <c r="GO52" s="693"/>
      <c r="GP52" s="690"/>
      <c r="GQ52" s="691"/>
      <c r="GR52" s="692"/>
      <c r="GS52" s="693"/>
      <c r="GT52" s="690"/>
      <c r="GU52" s="691"/>
      <c r="GV52" s="692"/>
      <c r="GW52" s="693"/>
      <c r="GX52" s="690"/>
      <c r="GY52" s="691"/>
      <c r="GZ52" s="692"/>
      <c r="HA52" s="693"/>
      <c r="HB52" s="690"/>
      <c r="HC52" s="691"/>
      <c r="HD52" s="692"/>
      <c r="HE52" s="693"/>
      <c r="HF52" s="690"/>
      <c r="HG52" s="691"/>
      <c r="HH52" s="692"/>
      <c r="HI52" s="693"/>
      <c r="HJ52" s="690"/>
      <c r="HK52" s="691"/>
      <c r="HL52" s="692"/>
      <c r="HM52" s="693"/>
      <c r="HN52" s="690"/>
      <c r="HO52" s="691"/>
      <c r="HP52" s="692"/>
      <c r="HQ52" s="693"/>
      <c r="HR52" s="690"/>
      <c r="HS52" s="691"/>
      <c r="HT52" s="692"/>
      <c r="HU52" s="693"/>
      <c r="HV52" s="690"/>
      <c r="HW52" s="691"/>
      <c r="HX52" s="692"/>
      <c r="HY52" s="693"/>
      <c r="HZ52" s="690"/>
      <c r="IA52" s="691"/>
      <c r="IB52" s="692"/>
      <c r="IC52" s="693"/>
      <c r="ID52" s="690"/>
      <c r="IE52" s="691"/>
      <c r="IF52" s="692"/>
      <c r="IG52" s="693"/>
      <c r="IH52" s="690"/>
      <c r="II52" s="691"/>
      <c r="IJ52" s="692"/>
      <c r="IK52" s="693"/>
      <c r="IL52" s="690"/>
      <c r="IM52" s="691"/>
      <c r="IN52" s="692"/>
      <c r="IO52" s="693"/>
      <c r="IP52" s="690"/>
      <c r="IQ52" s="691"/>
      <c r="IR52" s="692"/>
      <c r="IS52" s="693"/>
      <c r="IT52" s="690"/>
      <c r="IU52" s="691"/>
      <c r="IV52" s="692"/>
    </row>
    <row r="53" spans="1:256" ht="67.150000000000006" customHeight="1" x14ac:dyDescent="1.65">
      <c r="A53" s="683">
        <v>33</v>
      </c>
      <c r="B53" s="701" t="s">
        <v>1022</v>
      </c>
      <c r="C53" s="702" t="s">
        <v>1058</v>
      </c>
      <c r="D53" s="694" t="s">
        <v>982</v>
      </c>
      <c r="E53" s="665">
        <v>500</v>
      </c>
      <c r="F53" s="690"/>
      <c r="G53" s="667" t="s">
        <v>1070</v>
      </c>
      <c r="H53" s="694" t="s">
        <v>83</v>
      </c>
      <c r="I53" s="683">
        <v>5</v>
      </c>
      <c r="J53" s="685"/>
      <c r="K53" s="686"/>
      <c r="L53" s="687"/>
      <c r="M53" s="688"/>
      <c r="N53" s="685"/>
      <c r="O53" s="686"/>
      <c r="P53" s="687"/>
      <c r="Q53" s="688"/>
      <c r="R53" s="685"/>
      <c r="S53" s="686"/>
      <c r="T53" s="687"/>
      <c r="U53" s="688"/>
      <c r="V53" s="685"/>
      <c r="W53" s="686"/>
      <c r="X53" s="687"/>
      <c r="Y53" s="688"/>
      <c r="Z53" s="685"/>
      <c r="AA53" s="686"/>
      <c r="AB53" s="687"/>
      <c r="AC53" s="688"/>
      <c r="AD53" s="685"/>
      <c r="AE53" s="686"/>
      <c r="AF53" s="687"/>
      <c r="AG53" s="688"/>
      <c r="AH53" s="685"/>
      <c r="AI53" s="686"/>
      <c r="AJ53" s="687"/>
      <c r="AK53" s="688"/>
      <c r="AL53" s="685"/>
      <c r="AM53" s="686"/>
      <c r="AN53" s="687"/>
      <c r="AO53" s="688"/>
      <c r="AP53" s="685"/>
      <c r="AQ53" s="686"/>
      <c r="AR53" s="687"/>
      <c r="AS53" s="688"/>
      <c r="AT53" s="685"/>
      <c r="AU53" s="686"/>
      <c r="AV53" s="687"/>
      <c r="AW53" s="688"/>
      <c r="AX53" s="685"/>
      <c r="AY53" s="686"/>
      <c r="AZ53" s="687"/>
      <c r="BA53" s="688"/>
      <c r="BB53" s="685"/>
      <c r="BC53" s="686"/>
      <c r="BD53" s="687"/>
      <c r="BE53" s="688"/>
      <c r="BF53" s="685"/>
      <c r="BG53" s="686"/>
      <c r="BH53" s="687"/>
      <c r="BI53" s="688"/>
      <c r="BJ53" s="685"/>
      <c r="BK53" s="686"/>
      <c r="BL53" s="687"/>
      <c r="BM53" s="688"/>
      <c r="BN53" s="685"/>
      <c r="BO53" s="686"/>
      <c r="BP53" s="687"/>
      <c r="BQ53" s="688"/>
      <c r="BR53" s="685"/>
      <c r="BS53" s="686"/>
      <c r="BT53" s="687"/>
      <c r="BU53" s="688"/>
      <c r="BV53" s="685"/>
      <c r="BW53" s="686"/>
      <c r="BX53" s="687"/>
      <c r="BY53" s="689"/>
      <c r="BZ53" s="690"/>
      <c r="CA53" s="691"/>
      <c r="CB53" s="692"/>
      <c r="CC53" s="693"/>
      <c r="CD53" s="690"/>
      <c r="CE53" s="691"/>
      <c r="CF53" s="692"/>
      <c r="CG53" s="693"/>
      <c r="CH53" s="690"/>
      <c r="CI53" s="691"/>
      <c r="CJ53" s="692"/>
      <c r="CK53" s="693"/>
      <c r="CL53" s="690"/>
      <c r="CM53" s="691"/>
      <c r="CN53" s="692"/>
      <c r="CO53" s="693"/>
      <c r="CP53" s="690"/>
      <c r="CQ53" s="691"/>
      <c r="CR53" s="692"/>
      <c r="CS53" s="693"/>
      <c r="CT53" s="690"/>
      <c r="CU53" s="691"/>
      <c r="CV53" s="692"/>
      <c r="CW53" s="693"/>
      <c r="CX53" s="690"/>
      <c r="CY53" s="691"/>
      <c r="CZ53" s="692"/>
      <c r="DA53" s="693"/>
      <c r="DB53" s="690"/>
      <c r="DC53" s="691"/>
      <c r="DD53" s="692"/>
      <c r="DE53" s="693"/>
      <c r="DF53" s="690"/>
      <c r="DG53" s="691"/>
      <c r="DH53" s="692"/>
      <c r="DI53" s="693"/>
      <c r="DJ53" s="690"/>
      <c r="DK53" s="691"/>
      <c r="DL53" s="692"/>
      <c r="DM53" s="693"/>
      <c r="DN53" s="690"/>
      <c r="DO53" s="691"/>
      <c r="DP53" s="692"/>
      <c r="DQ53" s="693"/>
      <c r="DR53" s="690"/>
      <c r="DS53" s="691"/>
      <c r="DT53" s="692"/>
      <c r="DU53" s="693"/>
      <c r="DV53" s="690"/>
      <c r="DW53" s="691"/>
      <c r="DX53" s="692"/>
      <c r="DY53" s="693"/>
      <c r="DZ53" s="690"/>
      <c r="EA53" s="691"/>
      <c r="EB53" s="692"/>
      <c r="EC53" s="693"/>
      <c r="ED53" s="690"/>
      <c r="EE53" s="691"/>
      <c r="EF53" s="692"/>
      <c r="EG53" s="693"/>
      <c r="EH53" s="690"/>
      <c r="EI53" s="691"/>
      <c r="EJ53" s="692"/>
      <c r="EK53" s="693"/>
      <c r="EL53" s="690"/>
      <c r="EM53" s="691"/>
      <c r="EN53" s="692"/>
      <c r="EO53" s="693"/>
      <c r="EP53" s="690"/>
      <c r="EQ53" s="691"/>
      <c r="ER53" s="692"/>
      <c r="ES53" s="693"/>
      <c r="ET53" s="690"/>
      <c r="EU53" s="691"/>
      <c r="EV53" s="692"/>
      <c r="EW53" s="693"/>
      <c r="EX53" s="690"/>
      <c r="EY53" s="691"/>
      <c r="EZ53" s="692"/>
      <c r="FA53" s="693"/>
      <c r="FB53" s="690"/>
      <c r="FC53" s="691"/>
      <c r="FD53" s="692"/>
      <c r="FE53" s="693"/>
      <c r="FF53" s="690"/>
      <c r="FG53" s="691"/>
      <c r="FH53" s="692"/>
      <c r="FI53" s="693"/>
      <c r="FJ53" s="690"/>
      <c r="FK53" s="691"/>
      <c r="FL53" s="692"/>
      <c r="FM53" s="693"/>
      <c r="FN53" s="690"/>
      <c r="FO53" s="691"/>
      <c r="FP53" s="692"/>
      <c r="FQ53" s="693"/>
      <c r="FR53" s="690"/>
      <c r="FS53" s="691"/>
      <c r="FT53" s="692"/>
      <c r="FU53" s="693"/>
      <c r="FV53" s="690"/>
      <c r="FW53" s="691"/>
      <c r="FX53" s="692"/>
      <c r="FY53" s="693"/>
      <c r="FZ53" s="690"/>
      <c r="GA53" s="691"/>
      <c r="GB53" s="692"/>
      <c r="GC53" s="693"/>
      <c r="GD53" s="690"/>
      <c r="GE53" s="691"/>
      <c r="GF53" s="692"/>
      <c r="GG53" s="693"/>
      <c r="GH53" s="690"/>
      <c r="GI53" s="691"/>
      <c r="GJ53" s="692"/>
      <c r="GK53" s="693"/>
      <c r="GL53" s="690"/>
      <c r="GM53" s="691"/>
      <c r="GN53" s="692"/>
      <c r="GO53" s="693"/>
      <c r="GP53" s="690"/>
      <c r="GQ53" s="691"/>
      <c r="GR53" s="692"/>
      <c r="GS53" s="693"/>
      <c r="GT53" s="690"/>
      <c r="GU53" s="691"/>
      <c r="GV53" s="692"/>
      <c r="GW53" s="693"/>
      <c r="GX53" s="690"/>
      <c r="GY53" s="691"/>
      <c r="GZ53" s="692"/>
      <c r="HA53" s="693"/>
      <c r="HB53" s="690"/>
      <c r="HC53" s="691"/>
      <c r="HD53" s="692"/>
      <c r="HE53" s="693"/>
      <c r="HF53" s="690"/>
      <c r="HG53" s="691"/>
      <c r="HH53" s="692"/>
      <c r="HI53" s="693"/>
      <c r="HJ53" s="690"/>
      <c r="HK53" s="691"/>
      <c r="HL53" s="692"/>
      <c r="HM53" s="693"/>
      <c r="HN53" s="690"/>
      <c r="HO53" s="691"/>
      <c r="HP53" s="692"/>
      <c r="HQ53" s="693"/>
      <c r="HR53" s="690"/>
      <c r="HS53" s="691"/>
      <c r="HT53" s="692"/>
      <c r="HU53" s="693"/>
      <c r="HV53" s="690"/>
      <c r="HW53" s="691"/>
      <c r="HX53" s="692"/>
      <c r="HY53" s="693"/>
      <c r="HZ53" s="690"/>
      <c r="IA53" s="691"/>
      <c r="IB53" s="692"/>
      <c r="IC53" s="693"/>
      <c r="ID53" s="690"/>
      <c r="IE53" s="691"/>
      <c r="IF53" s="692"/>
      <c r="IG53" s="693"/>
      <c r="IH53" s="690"/>
      <c r="II53" s="691"/>
      <c r="IJ53" s="692"/>
      <c r="IK53" s="693"/>
      <c r="IL53" s="690"/>
      <c r="IM53" s="691"/>
      <c r="IN53" s="692"/>
      <c r="IO53" s="693"/>
      <c r="IP53" s="690"/>
      <c r="IQ53" s="691"/>
      <c r="IR53" s="692"/>
      <c r="IS53" s="693"/>
      <c r="IT53" s="690"/>
      <c r="IU53" s="691"/>
      <c r="IV53" s="692"/>
    </row>
    <row r="54" spans="1:256" ht="67.150000000000006" customHeight="1" x14ac:dyDescent="1.65">
      <c r="A54" s="683">
        <v>34</v>
      </c>
      <c r="B54" s="701" t="s">
        <v>1023</v>
      </c>
      <c r="C54" s="702" t="s">
        <v>1059</v>
      </c>
      <c r="D54" s="694" t="s">
        <v>459</v>
      </c>
      <c r="E54" s="665">
        <v>500</v>
      </c>
      <c r="F54" s="690"/>
      <c r="G54" s="667" t="s">
        <v>1070</v>
      </c>
      <c r="H54" s="694" t="s">
        <v>83</v>
      </c>
      <c r="I54" s="683">
        <v>5</v>
      </c>
      <c r="J54" s="685"/>
      <c r="K54" s="686"/>
      <c r="L54" s="687"/>
      <c r="M54" s="688"/>
      <c r="N54" s="685"/>
      <c r="O54" s="686"/>
      <c r="P54" s="687"/>
      <c r="Q54" s="688"/>
      <c r="R54" s="685"/>
      <c r="S54" s="686"/>
      <c r="T54" s="687"/>
      <c r="U54" s="688"/>
      <c r="V54" s="685"/>
      <c r="W54" s="686"/>
      <c r="X54" s="687"/>
      <c r="Y54" s="688"/>
      <c r="Z54" s="685"/>
      <c r="AA54" s="686"/>
      <c r="AB54" s="687"/>
      <c r="AC54" s="688"/>
      <c r="AD54" s="685"/>
      <c r="AE54" s="686"/>
      <c r="AF54" s="687"/>
      <c r="AG54" s="688"/>
      <c r="AH54" s="685"/>
      <c r="AI54" s="686"/>
      <c r="AJ54" s="687"/>
      <c r="AK54" s="688"/>
      <c r="AL54" s="685"/>
      <c r="AM54" s="686"/>
      <c r="AN54" s="687"/>
      <c r="AO54" s="688"/>
      <c r="AP54" s="685"/>
      <c r="AQ54" s="686"/>
      <c r="AR54" s="687"/>
      <c r="AS54" s="688"/>
      <c r="AT54" s="685"/>
      <c r="AU54" s="686"/>
      <c r="AV54" s="687"/>
      <c r="AW54" s="688"/>
      <c r="AX54" s="685"/>
      <c r="AY54" s="686"/>
      <c r="AZ54" s="687"/>
      <c r="BA54" s="688"/>
      <c r="BB54" s="685"/>
      <c r="BC54" s="686"/>
      <c r="BD54" s="687"/>
      <c r="BE54" s="688"/>
      <c r="BF54" s="685"/>
      <c r="BG54" s="686"/>
      <c r="BH54" s="687"/>
      <c r="BI54" s="688"/>
      <c r="BJ54" s="685"/>
      <c r="BK54" s="686"/>
      <c r="BL54" s="687"/>
      <c r="BM54" s="688"/>
      <c r="BN54" s="685"/>
      <c r="BO54" s="686"/>
      <c r="BP54" s="687"/>
      <c r="BQ54" s="688"/>
      <c r="BR54" s="685"/>
      <c r="BS54" s="686"/>
      <c r="BT54" s="687"/>
      <c r="BU54" s="688"/>
      <c r="BV54" s="685"/>
      <c r="BW54" s="686"/>
      <c r="BX54" s="687"/>
      <c r="BY54" s="689"/>
      <c r="BZ54" s="690"/>
      <c r="CA54" s="691"/>
      <c r="CB54" s="692"/>
      <c r="CC54" s="693"/>
      <c r="CD54" s="690"/>
      <c r="CE54" s="691"/>
      <c r="CF54" s="692"/>
      <c r="CG54" s="693"/>
      <c r="CH54" s="690"/>
      <c r="CI54" s="691"/>
      <c r="CJ54" s="692"/>
      <c r="CK54" s="693"/>
      <c r="CL54" s="690"/>
      <c r="CM54" s="691"/>
      <c r="CN54" s="692"/>
      <c r="CO54" s="693"/>
      <c r="CP54" s="690"/>
      <c r="CQ54" s="691"/>
      <c r="CR54" s="692"/>
      <c r="CS54" s="693"/>
      <c r="CT54" s="690"/>
      <c r="CU54" s="691"/>
      <c r="CV54" s="692"/>
      <c r="CW54" s="693"/>
      <c r="CX54" s="690"/>
      <c r="CY54" s="691"/>
      <c r="CZ54" s="692"/>
      <c r="DA54" s="693"/>
      <c r="DB54" s="690"/>
      <c r="DC54" s="691"/>
      <c r="DD54" s="692"/>
      <c r="DE54" s="693"/>
      <c r="DF54" s="690"/>
      <c r="DG54" s="691"/>
      <c r="DH54" s="692"/>
      <c r="DI54" s="693"/>
      <c r="DJ54" s="690"/>
      <c r="DK54" s="691"/>
      <c r="DL54" s="692"/>
      <c r="DM54" s="693"/>
      <c r="DN54" s="690"/>
      <c r="DO54" s="691"/>
      <c r="DP54" s="692"/>
      <c r="DQ54" s="693"/>
      <c r="DR54" s="690"/>
      <c r="DS54" s="691"/>
      <c r="DT54" s="692"/>
      <c r="DU54" s="693"/>
      <c r="DV54" s="690"/>
      <c r="DW54" s="691"/>
      <c r="DX54" s="692"/>
      <c r="DY54" s="693"/>
      <c r="DZ54" s="690"/>
      <c r="EA54" s="691"/>
      <c r="EB54" s="692"/>
      <c r="EC54" s="693"/>
      <c r="ED54" s="690"/>
      <c r="EE54" s="691"/>
      <c r="EF54" s="692"/>
      <c r="EG54" s="693"/>
      <c r="EH54" s="690"/>
      <c r="EI54" s="691"/>
      <c r="EJ54" s="692"/>
      <c r="EK54" s="693"/>
      <c r="EL54" s="690"/>
      <c r="EM54" s="691"/>
      <c r="EN54" s="692"/>
      <c r="EO54" s="693"/>
      <c r="EP54" s="690"/>
      <c r="EQ54" s="691"/>
      <c r="ER54" s="692"/>
      <c r="ES54" s="693"/>
      <c r="ET54" s="690"/>
      <c r="EU54" s="691"/>
      <c r="EV54" s="692"/>
      <c r="EW54" s="693"/>
      <c r="EX54" s="690"/>
      <c r="EY54" s="691"/>
      <c r="EZ54" s="692"/>
      <c r="FA54" s="693"/>
      <c r="FB54" s="690"/>
      <c r="FC54" s="691"/>
      <c r="FD54" s="692"/>
      <c r="FE54" s="693"/>
      <c r="FF54" s="690"/>
      <c r="FG54" s="691"/>
      <c r="FH54" s="692"/>
      <c r="FI54" s="693"/>
      <c r="FJ54" s="690"/>
      <c r="FK54" s="691"/>
      <c r="FL54" s="692"/>
      <c r="FM54" s="693"/>
      <c r="FN54" s="690"/>
      <c r="FO54" s="691"/>
      <c r="FP54" s="692"/>
      <c r="FQ54" s="693"/>
      <c r="FR54" s="690"/>
      <c r="FS54" s="691"/>
      <c r="FT54" s="692"/>
      <c r="FU54" s="693"/>
      <c r="FV54" s="690"/>
      <c r="FW54" s="691"/>
      <c r="FX54" s="692"/>
      <c r="FY54" s="693"/>
      <c r="FZ54" s="690"/>
      <c r="GA54" s="691"/>
      <c r="GB54" s="692"/>
      <c r="GC54" s="693"/>
      <c r="GD54" s="690"/>
      <c r="GE54" s="691"/>
      <c r="GF54" s="692"/>
      <c r="GG54" s="693"/>
      <c r="GH54" s="690"/>
      <c r="GI54" s="691"/>
      <c r="GJ54" s="692"/>
      <c r="GK54" s="693"/>
      <c r="GL54" s="690"/>
      <c r="GM54" s="691"/>
      <c r="GN54" s="692"/>
      <c r="GO54" s="693"/>
      <c r="GP54" s="690"/>
      <c r="GQ54" s="691"/>
      <c r="GR54" s="692"/>
      <c r="GS54" s="693"/>
      <c r="GT54" s="690"/>
      <c r="GU54" s="691"/>
      <c r="GV54" s="692"/>
      <c r="GW54" s="693"/>
      <c r="GX54" s="690"/>
      <c r="GY54" s="691"/>
      <c r="GZ54" s="692"/>
      <c r="HA54" s="693"/>
      <c r="HB54" s="690"/>
      <c r="HC54" s="691"/>
      <c r="HD54" s="692"/>
      <c r="HE54" s="693"/>
      <c r="HF54" s="690"/>
      <c r="HG54" s="691"/>
      <c r="HH54" s="692"/>
      <c r="HI54" s="693"/>
      <c r="HJ54" s="690"/>
      <c r="HK54" s="691"/>
      <c r="HL54" s="692"/>
      <c r="HM54" s="693"/>
      <c r="HN54" s="690"/>
      <c r="HO54" s="691"/>
      <c r="HP54" s="692"/>
      <c r="HQ54" s="693"/>
      <c r="HR54" s="690"/>
      <c r="HS54" s="691"/>
      <c r="HT54" s="692"/>
      <c r="HU54" s="693"/>
      <c r="HV54" s="690"/>
      <c r="HW54" s="691"/>
      <c r="HX54" s="692"/>
      <c r="HY54" s="693"/>
      <c r="HZ54" s="690"/>
      <c r="IA54" s="691"/>
      <c r="IB54" s="692"/>
      <c r="IC54" s="693"/>
      <c r="ID54" s="690"/>
      <c r="IE54" s="691"/>
      <c r="IF54" s="692"/>
      <c r="IG54" s="693"/>
      <c r="IH54" s="690"/>
      <c r="II54" s="691"/>
      <c r="IJ54" s="692"/>
      <c r="IK54" s="693"/>
      <c r="IL54" s="690"/>
      <c r="IM54" s="691"/>
      <c r="IN54" s="692"/>
      <c r="IO54" s="693"/>
      <c r="IP54" s="690"/>
      <c r="IQ54" s="691"/>
      <c r="IR54" s="692"/>
      <c r="IS54" s="693"/>
      <c r="IT54" s="690"/>
      <c r="IU54" s="691"/>
      <c r="IV54" s="692"/>
    </row>
    <row r="55" spans="1:256" ht="67.150000000000006" customHeight="1" x14ac:dyDescent="1.65">
      <c r="A55" s="683">
        <v>35</v>
      </c>
      <c r="B55" s="701" t="s">
        <v>1024</v>
      </c>
      <c r="C55" s="702" t="s">
        <v>1060</v>
      </c>
      <c r="D55" s="694" t="s">
        <v>990</v>
      </c>
      <c r="E55" s="665">
        <v>500</v>
      </c>
      <c r="F55" s="690"/>
      <c r="G55" s="667" t="s">
        <v>1070</v>
      </c>
      <c r="H55" s="694" t="s">
        <v>83</v>
      </c>
      <c r="I55" s="683">
        <v>5</v>
      </c>
      <c r="J55" s="685"/>
      <c r="K55" s="686"/>
      <c r="L55" s="687"/>
      <c r="M55" s="688"/>
      <c r="N55" s="685"/>
      <c r="O55" s="686"/>
      <c r="P55" s="687"/>
      <c r="Q55" s="688"/>
      <c r="R55" s="685"/>
      <c r="S55" s="686"/>
      <c r="T55" s="687"/>
      <c r="U55" s="688"/>
      <c r="V55" s="685"/>
      <c r="W55" s="686"/>
      <c r="X55" s="687"/>
      <c r="Y55" s="688"/>
      <c r="Z55" s="685"/>
      <c r="AA55" s="686"/>
      <c r="AB55" s="687"/>
      <c r="AC55" s="688"/>
      <c r="AD55" s="685"/>
      <c r="AE55" s="686"/>
      <c r="AF55" s="687"/>
      <c r="AG55" s="688"/>
      <c r="AH55" s="685"/>
      <c r="AI55" s="686"/>
      <c r="AJ55" s="687"/>
      <c r="AK55" s="688"/>
      <c r="AL55" s="685"/>
      <c r="AM55" s="686"/>
      <c r="AN55" s="687"/>
      <c r="AO55" s="688"/>
      <c r="AP55" s="685"/>
      <c r="AQ55" s="686"/>
      <c r="AR55" s="687"/>
      <c r="AS55" s="688"/>
      <c r="AT55" s="685"/>
      <c r="AU55" s="686"/>
      <c r="AV55" s="687"/>
      <c r="AW55" s="688"/>
      <c r="AX55" s="685"/>
      <c r="AY55" s="686"/>
      <c r="AZ55" s="687"/>
      <c r="BA55" s="688"/>
      <c r="BB55" s="685"/>
      <c r="BC55" s="686"/>
      <c r="BD55" s="687"/>
      <c r="BE55" s="688"/>
      <c r="BF55" s="685"/>
      <c r="BG55" s="686"/>
      <c r="BH55" s="687"/>
      <c r="BI55" s="688"/>
      <c r="BJ55" s="685"/>
      <c r="BK55" s="686"/>
      <c r="BL55" s="687"/>
      <c r="BM55" s="688"/>
      <c r="BN55" s="685"/>
      <c r="BO55" s="686"/>
      <c r="BP55" s="687"/>
      <c r="BQ55" s="688"/>
      <c r="BR55" s="685"/>
      <c r="BS55" s="686"/>
      <c r="BT55" s="687"/>
      <c r="BU55" s="688"/>
      <c r="BV55" s="685"/>
      <c r="BW55" s="686"/>
      <c r="BX55" s="687"/>
      <c r="BY55" s="689"/>
      <c r="BZ55" s="690"/>
      <c r="CA55" s="691"/>
      <c r="CB55" s="692"/>
      <c r="CC55" s="693"/>
      <c r="CD55" s="690"/>
      <c r="CE55" s="691"/>
      <c r="CF55" s="692"/>
      <c r="CG55" s="693"/>
      <c r="CH55" s="690"/>
      <c r="CI55" s="691"/>
      <c r="CJ55" s="692"/>
      <c r="CK55" s="693"/>
      <c r="CL55" s="690"/>
      <c r="CM55" s="691"/>
      <c r="CN55" s="692"/>
      <c r="CO55" s="693"/>
      <c r="CP55" s="690"/>
      <c r="CQ55" s="691"/>
      <c r="CR55" s="692"/>
      <c r="CS55" s="693"/>
      <c r="CT55" s="690"/>
      <c r="CU55" s="691"/>
      <c r="CV55" s="692"/>
      <c r="CW55" s="693"/>
      <c r="CX55" s="690"/>
      <c r="CY55" s="691"/>
      <c r="CZ55" s="692"/>
      <c r="DA55" s="693"/>
      <c r="DB55" s="690"/>
      <c r="DC55" s="691"/>
      <c r="DD55" s="692"/>
      <c r="DE55" s="693"/>
      <c r="DF55" s="690"/>
      <c r="DG55" s="691"/>
      <c r="DH55" s="692"/>
      <c r="DI55" s="693"/>
      <c r="DJ55" s="690"/>
      <c r="DK55" s="691"/>
      <c r="DL55" s="692"/>
      <c r="DM55" s="693"/>
      <c r="DN55" s="690"/>
      <c r="DO55" s="691"/>
      <c r="DP55" s="692"/>
      <c r="DQ55" s="693"/>
      <c r="DR55" s="690"/>
      <c r="DS55" s="691"/>
      <c r="DT55" s="692"/>
      <c r="DU55" s="693"/>
      <c r="DV55" s="690"/>
      <c r="DW55" s="691"/>
      <c r="DX55" s="692"/>
      <c r="DY55" s="693"/>
      <c r="DZ55" s="690"/>
      <c r="EA55" s="691"/>
      <c r="EB55" s="692"/>
      <c r="EC55" s="693"/>
      <c r="ED55" s="690"/>
      <c r="EE55" s="691"/>
      <c r="EF55" s="692"/>
      <c r="EG55" s="693"/>
      <c r="EH55" s="690"/>
      <c r="EI55" s="691"/>
      <c r="EJ55" s="692"/>
      <c r="EK55" s="693"/>
      <c r="EL55" s="690"/>
      <c r="EM55" s="691"/>
      <c r="EN55" s="692"/>
      <c r="EO55" s="693"/>
      <c r="EP55" s="690"/>
      <c r="EQ55" s="691"/>
      <c r="ER55" s="692"/>
      <c r="ES55" s="693"/>
      <c r="ET55" s="690"/>
      <c r="EU55" s="691"/>
      <c r="EV55" s="692"/>
      <c r="EW55" s="693"/>
      <c r="EX55" s="690"/>
      <c r="EY55" s="691"/>
      <c r="EZ55" s="692"/>
      <c r="FA55" s="693"/>
      <c r="FB55" s="690"/>
      <c r="FC55" s="691"/>
      <c r="FD55" s="692"/>
      <c r="FE55" s="693"/>
      <c r="FF55" s="690"/>
      <c r="FG55" s="691"/>
      <c r="FH55" s="692"/>
      <c r="FI55" s="693"/>
      <c r="FJ55" s="690"/>
      <c r="FK55" s="691"/>
      <c r="FL55" s="692"/>
      <c r="FM55" s="693"/>
      <c r="FN55" s="690"/>
      <c r="FO55" s="691"/>
      <c r="FP55" s="692"/>
      <c r="FQ55" s="693"/>
      <c r="FR55" s="690"/>
      <c r="FS55" s="691"/>
      <c r="FT55" s="692"/>
      <c r="FU55" s="693"/>
      <c r="FV55" s="690"/>
      <c r="FW55" s="691"/>
      <c r="FX55" s="692"/>
      <c r="FY55" s="693"/>
      <c r="FZ55" s="690"/>
      <c r="GA55" s="691"/>
      <c r="GB55" s="692"/>
      <c r="GC55" s="693"/>
      <c r="GD55" s="690"/>
      <c r="GE55" s="691"/>
      <c r="GF55" s="692"/>
      <c r="GG55" s="693"/>
      <c r="GH55" s="690"/>
      <c r="GI55" s="691"/>
      <c r="GJ55" s="692"/>
      <c r="GK55" s="693"/>
      <c r="GL55" s="690"/>
      <c r="GM55" s="691"/>
      <c r="GN55" s="692"/>
      <c r="GO55" s="693"/>
      <c r="GP55" s="690"/>
      <c r="GQ55" s="691"/>
      <c r="GR55" s="692"/>
      <c r="GS55" s="693"/>
      <c r="GT55" s="690"/>
      <c r="GU55" s="691"/>
      <c r="GV55" s="692"/>
      <c r="GW55" s="693"/>
      <c r="GX55" s="690"/>
      <c r="GY55" s="691"/>
      <c r="GZ55" s="692"/>
      <c r="HA55" s="693"/>
      <c r="HB55" s="690"/>
      <c r="HC55" s="691"/>
      <c r="HD55" s="692"/>
      <c r="HE55" s="693"/>
      <c r="HF55" s="690"/>
      <c r="HG55" s="691"/>
      <c r="HH55" s="692"/>
      <c r="HI55" s="693"/>
      <c r="HJ55" s="690"/>
      <c r="HK55" s="691"/>
      <c r="HL55" s="692"/>
      <c r="HM55" s="693"/>
      <c r="HN55" s="690"/>
      <c r="HO55" s="691"/>
      <c r="HP55" s="692"/>
      <c r="HQ55" s="693"/>
      <c r="HR55" s="690"/>
      <c r="HS55" s="691"/>
      <c r="HT55" s="692"/>
      <c r="HU55" s="693"/>
      <c r="HV55" s="690"/>
      <c r="HW55" s="691"/>
      <c r="HX55" s="692"/>
      <c r="HY55" s="693"/>
      <c r="HZ55" s="690"/>
      <c r="IA55" s="691"/>
      <c r="IB55" s="692"/>
      <c r="IC55" s="693"/>
      <c r="ID55" s="690"/>
      <c r="IE55" s="691"/>
      <c r="IF55" s="692"/>
      <c r="IG55" s="693"/>
      <c r="IH55" s="690"/>
      <c r="II55" s="691"/>
      <c r="IJ55" s="692"/>
      <c r="IK55" s="693"/>
      <c r="IL55" s="690"/>
      <c r="IM55" s="691"/>
      <c r="IN55" s="692"/>
      <c r="IO55" s="693"/>
      <c r="IP55" s="690"/>
      <c r="IQ55" s="691"/>
      <c r="IR55" s="692"/>
      <c r="IS55" s="693"/>
      <c r="IT55" s="690"/>
      <c r="IU55" s="691"/>
      <c r="IV55" s="692"/>
    </row>
    <row r="56" spans="1:256" ht="67.150000000000006" customHeight="1" x14ac:dyDescent="1.65">
      <c r="A56" s="683">
        <v>36</v>
      </c>
      <c r="B56" s="701" t="s">
        <v>1025</v>
      </c>
      <c r="C56" s="702" t="s">
        <v>1061</v>
      </c>
      <c r="D56" s="694" t="s">
        <v>983</v>
      </c>
      <c r="E56" s="665">
        <v>500</v>
      </c>
      <c r="F56" s="690"/>
      <c r="G56" s="667" t="s">
        <v>1070</v>
      </c>
      <c r="H56" s="694" t="s">
        <v>83</v>
      </c>
      <c r="I56" s="683">
        <v>5</v>
      </c>
      <c r="J56" s="685"/>
      <c r="K56" s="686"/>
      <c r="L56" s="687"/>
      <c r="M56" s="688"/>
      <c r="N56" s="685"/>
      <c r="O56" s="686"/>
      <c r="P56" s="687"/>
      <c r="Q56" s="688"/>
      <c r="R56" s="685"/>
      <c r="S56" s="686"/>
      <c r="T56" s="687"/>
      <c r="U56" s="688"/>
      <c r="V56" s="685"/>
      <c r="W56" s="686"/>
      <c r="X56" s="687"/>
      <c r="Y56" s="688"/>
      <c r="Z56" s="685"/>
      <c r="AA56" s="686"/>
      <c r="AB56" s="687"/>
      <c r="AC56" s="688"/>
      <c r="AD56" s="685"/>
      <c r="AE56" s="686"/>
      <c r="AF56" s="687"/>
      <c r="AG56" s="688"/>
      <c r="AH56" s="685"/>
      <c r="AI56" s="686"/>
      <c r="AJ56" s="687"/>
      <c r="AK56" s="688"/>
      <c r="AL56" s="685"/>
      <c r="AM56" s="686"/>
      <c r="AN56" s="687"/>
      <c r="AO56" s="688"/>
      <c r="AP56" s="685"/>
      <c r="AQ56" s="686"/>
      <c r="AR56" s="687"/>
      <c r="AS56" s="688"/>
      <c r="AT56" s="685"/>
      <c r="AU56" s="686"/>
      <c r="AV56" s="687"/>
      <c r="AW56" s="688"/>
      <c r="AX56" s="685"/>
      <c r="AY56" s="686"/>
      <c r="AZ56" s="687"/>
      <c r="BA56" s="688"/>
      <c r="BB56" s="685"/>
      <c r="BC56" s="686"/>
      <c r="BD56" s="687"/>
      <c r="BE56" s="688"/>
      <c r="BF56" s="685"/>
      <c r="BG56" s="686"/>
      <c r="BH56" s="687"/>
      <c r="BI56" s="688"/>
      <c r="BJ56" s="685"/>
      <c r="BK56" s="686"/>
      <c r="BL56" s="687"/>
      <c r="BM56" s="688"/>
      <c r="BN56" s="685"/>
      <c r="BO56" s="686"/>
      <c r="BP56" s="687"/>
      <c r="BQ56" s="688"/>
      <c r="BR56" s="685"/>
      <c r="BS56" s="686"/>
      <c r="BT56" s="687"/>
      <c r="BU56" s="688"/>
      <c r="BV56" s="685"/>
      <c r="BW56" s="686"/>
      <c r="BX56" s="687"/>
      <c r="BY56" s="689"/>
      <c r="BZ56" s="690"/>
      <c r="CA56" s="691"/>
      <c r="CB56" s="692"/>
      <c r="CC56" s="693"/>
      <c r="CD56" s="690"/>
      <c r="CE56" s="691"/>
      <c r="CF56" s="692"/>
      <c r="CG56" s="693"/>
      <c r="CH56" s="690"/>
      <c r="CI56" s="691"/>
      <c r="CJ56" s="692"/>
      <c r="CK56" s="693"/>
      <c r="CL56" s="690"/>
      <c r="CM56" s="691"/>
      <c r="CN56" s="692"/>
      <c r="CO56" s="693"/>
      <c r="CP56" s="690"/>
      <c r="CQ56" s="691"/>
      <c r="CR56" s="692"/>
      <c r="CS56" s="693"/>
      <c r="CT56" s="690"/>
      <c r="CU56" s="691"/>
      <c r="CV56" s="692"/>
      <c r="CW56" s="693"/>
      <c r="CX56" s="690"/>
      <c r="CY56" s="691"/>
      <c r="CZ56" s="692"/>
      <c r="DA56" s="693"/>
      <c r="DB56" s="690"/>
      <c r="DC56" s="691"/>
      <c r="DD56" s="692"/>
      <c r="DE56" s="693"/>
      <c r="DF56" s="690"/>
      <c r="DG56" s="691"/>
      <c r="DH56" s="692"/>
      <c r="DI56" s="693"/>
      <c r="DJ56" s="690"/>
      <c r="DK56" s="691"/>
      <c r="DL56" s="692"/>
      <c r="DM56" s="693"/>
      <c r="DN56" s="690"/>
      <c r="DO56" s="691"/>
      <c r="DP56" s="692"/>
      <c r="DQ56" s="693"/>
      <c r="DR56" s="690"/>
      <c r="DS56" s="691"/>
      <c r="DT56" s="692"/>
      <c r="DU56" s="693"/>
      <c r="DV56" s="690"/>
      <c r="DW56" s="691"/>
      <c r="DX56" s="692"/>
      <c r="DY56" s="693"/>
      <c r="DZ56" s="690"/>
      <c r="EA56" s="691"/>
      <c r="EB56" s="692"/>
      <c r="EC56" s="693"/>
      <c r="ED56" s="690"/>
      <c r="EE56" s="691"/>
      <c r="EF56" s="692"/>
      <c r="EG56" s="693"/>
      <c r="EH56" s="690"/>
      <c r="EI56" s="691"/>
      <c r="EJ56" s="692"/>
      <c r="EK56" s="693"/>
      <c r="EL56" s="690"/>
      <c r="EM56" s="691"/>
      <c r="EN56" s="692"/>
      <c r="EO56" s="693"/>
      <c r="EP56" s="690"/>
      <c r="EQ56" s="691"/>
      <c r="ER56" s="692"/>
      <c r="ES56" s="693"/>
      <c r="ET56" s="690"/>
      <c r="EU56" s="691"/>
      <c r="EV56" s="692"/>
      <c r="EW56" s="693"/>
      <c r="EX56" s="690"/>
      <c r="EY56" s="691"/>
      <c r="EZ56" s="692"/>
      <c r="FA56" s="693"/>
      <c r="FB56" s="690"/>
      <c r="FC56" s="691"/>
      <c r="FD56" s="692"/>
      <c r="FE56" s="693"/>
      <c r="FF56" s="690"/>
      <c r="FG56" s="691"/>
      <c r="FH56" s="692"/>
      <c r="FI56" s="693"/>
      <c r="FJ56" s="690"/>
      <c r="FK56" s="691"/>
      <c r="FL56" s="692"/>
      <c r="FM56" s="693"/>
      <c r="FN56" s="690"/>
      <c r="FO56" s="691"/>
      <c r="FP56" s="692"/>
      <c r="FQ56" s="693"/>
      <c r="FR56" s="690"/>
      <c r="FS56" s="691"/>
      <c r="FT56" s="692"/>
      <c r="FU56" s="693"/>
      <c r="FV56" s="690"/>
      <c r="FW56" s="691"/>
      <c r="FX56" s="692"/>
      <c r="FY56" s="693"/>
      <c r="FZ56" s="690"/>
      <c r="GA56" s="691"/>
      <c r="GB56" s="692"/>
      <c r="GC56" s="693"/>
      <c r="GD56" s="690"/>
      <c r="GE56" s="691"/>
      <c r="GF56" s="692"/>
      <c r="GG56" s="693"/>
      <c r="GH56" s="690"/>
      <c r="GI56" s="691"/>
      <c r="GJ56" s="692"/>
      <c r="GK56" s="693"/>
      <c r="GL56" s="690"/>
      <c r="GM56" s="691"/>
      <c r="GN56" s="692"/>
      <c r="GO56" s="693"/>
      <c r="GP56" s="690"/>
      <c r="GQ56" s="691"/>
      <c r="GR56" s="692"/>
      <c r="GS56" s="693"/>
      <c r="GT56" s="690"/>
      <c r="GU56" s="691"/>
      <c r="GV56" s="692"/>
      <c r="GW56" s="693"/>
      <c r="GX56" s="690"/>
      <c r="GY56" s="691"/>
      <c r="GZ56" s="692"/>
      <c r="HA56" s="693"/>
      <c r="HB56" s="690"/>
      <c r="HC56" s="691"/>
      <c r="HD56" s="692"/>
      <c r="HE56" s="693"/>
      <c r="HF56" s="690"/>
      <c r="HG56" s="691"/>
      <c r="HH56" s="692"/>
      <c r="HI56" s="693"/>
      <c r="HJ56" s="690"/>
      <c r="HK56" s="691"/>
      <c r="HL56" s="692"/>
      <c r="HM56" s="693"/>
      <c r="HN56" s="690"/>
      <c r="HO56" s="691"/>
      <c r="HP56" s="692"/>
      <c r="HQ56" s="693"/>
      <c r="HR56" s="690"/>
      <c r="HS56" s="691"/>
      <c r="HT56" s="692"/>
      <c r="HU56" s="693"/>
      <c r="HV56" s="690"/>
      <c r="HW56" s="691"/>
      <c r="HX56" s="692"/>
      <c r="HY56" s="693"/>
      <c r="HZ56" s="690"/>
      <c r="IA56" s="691"/>
      <c r="IB56" s="692"/>
      <c r="IC56" s="693"/>
      <c r="ID56" s="690"/>
      <c r="IE56" s="691"/>
      <c r="IF56" s="692"/>
      <c r="IG56" s="693"/>
      <c r="IH56" s="690"/>
      <c r="II56" s="691"/>
      <c r="IJ56" s="692"/>
      <c r="IK56" s="693"/>
      <c r="IL56" s="690"/>
      <c r="IM56" s="691"/>
      <c r="IN56" s="692"/>
      <c r="IO56" s="693"/>
      <c r="IP56" s="690"/>
      <c r="IQ56" s="691"/>
      <c r="IR56" s="692"/>
      <c r="IS56" s="693"/>
      <c r="IT56" s="690"/>
      <c r="IU56" s="691"/>
      <c r="IV56" s="692"/>
    </row>
    <row r="57" spans="1:256" ht="67.150000000000006" customHeight="1" x14ac:dyDescent="1.65">
      <c r="A57" s="683">
        <v>37</v>
      </c>
      <c r="B57" s="701" t="s">
        <v>1026</v>
      </c>
      <c r="C57" s="702" t="s">
        <v>1062</v>
      </c>
      <c r="D57" s="694" t="s">
        <v>428</v>
      </c>
      <c r="E57" s="665">
        <v>500</v>
      </c>
      <c r="F57" s="690"/>
      <c r="G57" s="667" t="s">
        <v>1070</v>
      </c>
      <c r="H57" s="694" t="s">
        <v>83</v>
      </c>
      <c r="I57" s="683">
        <v>5</v>
      </c>
      <c r="J57" s="685"/>
      <c r="K57" s="686"/>
      <c r="L57" s="687"/>
      <c r="M57" s="688"/>
      <c r="N57" s="685"/>
      <c r="O57" s="686"/>
      <c r="P57" s="687"/>
      <c r="Q57" s="688"/>
      <c r="R57" s="685"/>
      <c r="S57" s="686"/>
      <c r="T57" s="687"/>
      <c r="U57" s="688"/>
      <c r="V57" s="685"/>
      <c r="W57" s="686"/>
      <c r="X57" s="687"/>
      <c r="Y57" s="688"/>
      <c r="Z57" s="685"/>
      <c r="AA57" s="686"/>
      <c r="AB57" s="687"/>
      <c r="AC57" s="688"/>
      <c r="AD57" s="685"/>
      <c r="AE57" s="686"/>
      <c r="AF57" s="687"/>
      <c r="AG57" s="688"/>
      <c r="AH57" s="685"/>
      <c r="AI57" s="686"/>
      <c r="AJ57" s="687"/>
      <c r="AK57" s="688"/>
      <c r="AL57" s="685"/>
      <c r="AM57" s="686"/>
      <c r="AN57" s="687"/>
      <c r="AO57" s="688"/>
      <c r="AP57" s="685"/>
      <c r="AQ57" s="686"/>
      <c r="AR57" s="687"/>
      <c r="AS57" s="688"/>
      <c r="AT57" s="685"/>
      <c r="AU57" s="686"/>
      <c r="AV57" s="687"/>
      <c r="AW57" s="688"/>
      <c r="AX57" s="685"/>
      <c r="AY57" s="686"/>
      <c r="AZ57" s="687"/>
      <c r="BA57" s="688"/>
      <c r="BB57" s="685"/>
      <c r="BC57" s="686"/>
      <c r="BD57" s="687"/>
      <c r="BE57" s="688"/>
      <c r="BF57" s="685"/>
      <c r="BG57" s="686"/>
      <c r="BH57" s="687"/>
      <c r="BI57" s="688"/>
      <c r="BJ57" s="685"/>
      <c r="BK57" s="686"/>
      <c r="BL57" s="687"/>
      <c r="BM57" s="688"/>
      <c r="BN57" s="685"/>
      <c r="BO57" s="686"/>
      <c r="BP57" s="687"/>
      <c r="BQ57" s="688"/>
      <c r="BR57" s="685"/>
      <c r="BS57" s="686"/>
      <c r="BT57" s="687"/>
      <c r="BU57" s="688"/>
      <c r="BV57" s="685"/>
      <c r="BW57" s="686"/>
      <c r="BX57" s="687"/>
      <c r="BY57" s="689"/>
      <c r="BZ57" s="690"/>
      <c r="CA57" s="691"/>
      <c r="CB57" s="692"/>
      <c r="CC57" s="693"/>
      <c r="CD57" s="690"/>
      <c r="CE57" s="691"/>
      <c r="CF57" s="692"/>
      <c r="CG57" s="693"/>
      <c r="CH57" s="690"/>
      <c r="CI57" s="691"/>
      <c r="CJ57" s="692"/>
      <c r="CK57" s="693"/>
      <c r="CL57" s="690"/>
      <c r="CM57" s="691"/>
      <c r="CN57" s="692"/>
      <c r="CO57" s="693"/>
      <c r="CP57" s="690"/>
      <c r="CQ57" s="691"/>
      <c r="CR57" s="692"/>
      <c r="CS57" s="693"/>
      <c r="CT57" s="690"/>
      <c r="CU57" s="691"/>
      <c r="CV57" s="692"/>
      <c r="CW57" s="693"/>
      <c r="CX57" s="690"/>
      <c r="CY57" s="691"/>
      <c r="CZ57" s="692"/>
      <c r="DA57" s="693"/>
      <c r="DB57" s="690"/>
      <c r="DC57" s="691"/>
      <c r="DD57" s="692"/>
      <c r="DE57" s="693"/>
      <c r="DF57" s="690"/>
      <c r="DG57" s="691"/>
      <c r="DH57" s="692"/>
      <c r="DI57" s="693"/>
      <c r="DJ57" s="690"/>
      <c r="DK57" s="691"/>
      <c r="DL57" s="692"/>
      <c r="DM57" s="693"/>
      <c r="DN57" s="690"/>
      <c r="DO57" s="691"/>
      <c r="DP57" s="692"/>
      <c r="DQ57" s="693"/>
      <c r="DR57" s="690"/>
      <c r="DS57" s="691"/>
      <c r="DT57" s="692"/>
      <c r="DU57" s="693"/>
      <c r="DV57" s="690"/>
      <c r="DW57" s="691"/>
      <c r="DX57" s="692"/>
      <c r="DY57" s="693"/>
      <c r="DZ57" s="690"/>
      <c r="EA57" s="691"/>
      <c r="EB57" s="692"/>
      <c r="EC57" s="693"/>
      <c r="ED57" s="690"/>
      <c r="EE57" s="691"/>
      <c r="EF57" s="692"/>
      <c r="EG57" s="693"/>
      <c r="EH57" s="690"/>
      <c r="EI57" s="691"/>
      <c r="EJ57" s="692"/>
      <c r="EK57" s="693"/>
      <c r="EL57" s="690"/>
      <c r="EM57" s="691"/>
      <c r="EN57" s="692"/>
      <c r="EO57" s="693"/>
      <c r="EP57" s="690"/>
      <c r="EQ57" s="691"/>
      <c r="ER57" s="692"/>
      <c r="ES57" s="693"/>
      <c r="ET57" s="690"/>
      <c r="EU57" s="691"/>
      <c r="EV57" s="692"/>
      <c r="EW57" s="693"/>
      <c r="EX57" s="690"/>
      <c r="EY57" s="691"/>
      <c r="EZ57" s="692"/>
      <c r="FA57" s="693"/>
      <c r="FB57" s="690"/>
      <c r="FC57" s="691"/>
      <c r="FD57" s="692"/>
      <c r="FE57" s="693"/>
      <c r="FF57" s="690"/>
      <c r="FG57" s="691"/>
      <c r="FH57" s="692"/>
      <c r="FI57" s="693"/>
      <c r="FJ57" s="690"/>
      <c r="FK57" s="691"/>
      <c r="FL57" s="692"/>
      <c r="FM57" s="693"/>
      <c r="FN57" s="690"/>
      <c r="FO57" s="691"/>
      <c r="FP57" s="692"/>
      <c r="FQ57" s="693"/>
      <c r="FR57" s="690"/>
      <c r="FS57" s="691"/>
      <c r="FT57" s="692"/>
      <c r="FU57" s="693"/>
      <c r="FV57" s="690"/>
      <c r="FW57" s="691"/>
      <c r="FX57" s="692"/>
      <c r="FY57" s="693"/>
      <c r="FZ57" s="690"/>
      <c r="GA57" s="691"/>
      <c r="GB57" s="692"/>
      <c r="GC57" s="693"/>
      <c r="GD57" s="690"/>
      <c r="GE57" s="691"/>
      <c r="GF57" s="692"/>
      <c r="GG57" s="693"/>
      <c r="GH57" s="690"/>
      <c r="GI57" s="691"/>
      <c r="GJ57" s="692"/>
      <c r="GK57" s="693"/>
      <c r="GL57" s="690"/>
      <c r="GM57" s="691"/>
      <c r="GN57" s="692"/>
      <c r="GO57" s="693"/>
      <c r="GP57" s="690"/>
      <c r="GQ57" s="691"/>
      <c r="GR57" s="692"/>
      <c r="GS57" s="693"/>
      <c r="GT57" s="690"/>
      <c r="GU57" s="691"/>
      <c r="GV57" s="692"/>
      <c r="GW57" s="693"/>
      <c r="GX57" s="690"/>
      <c r="GY57" s="691"/>
      <c r="GZ57" s="692"/>
      <c r="HA57" s="693"/>
      <c r="HB57" s="690"/>
      <c r="HC57" s="691"/>
      <c r="HD57" s="692"/>
      <c r="HE57" s="693"/>
      <c r="HF57" s="690"/>
      <c r="HG57" s="691"/>
      <c r="HH57" s="692"/>
      <c r="HI57" s="693"/>
      <c r="HJ57" s="690"/>
      <c r="HK57" s="691"/>
      <c r="HL57" s="692"/>
      <c r="HM57" s="693"/>
      <c r="HN57" s="690"/>
      <c r="HO57" s="691"/>
      <c r="HP57" s="692"/>
      <c r="HQ57" s="693"/>
      <c r="HR57" s="690"/>
      <c r="HS57" s="691"/>
      <c r="HT57" s="692"/>
      <c r="HU57" s="693"/>
      <c r="HV57" s="690"/>
      <c r="HW57" s="691"/>
      <c r="HX57" s="692"/>
      <c r="HY57" s="693"/>
      <c r="HZ57" s="690"/>
      <c r="IA57" s="691"/>
      <c r="IB57" s="692"/>
      <c r="IC57" s="693"/>
      <c r="ID57" s="690"/>
      <c r="IE57" s="691"/>
      <c r="IF57" s="692"/>
      <c r="IG57" s="693"/>
      <c r="IH57" s="690"/>
      <c r="II57" s="691"/>
      <c r="IJ57" s="692"/>
      <c r="IK57" s="693"/>
      <c r="IL57" s="690"/>
      <c r="IM57" s="691"/>
      <c r="IN57" s="692"/>
      <c r="IO57" s="693"/>
      <c r="IP57" s="690"/>
      <c r="IQ57" s="691"/>
      <c r="IR57" s="692"/>
      <c r="IS57" s="693"/>
      <c r="IT57" s="690"/>
      <c r="IU57" s="691"/>
      <c r="IV57" s="692"/>
    </row>
    <row r="58" spans="1:256" ht="67.150000000000006" customHeight="1" x14ac:dyDescent="1.65">
      <c r="A58" s="683">
        <v>38</v>
      </c>
      <c r="B58" s="701" t="s">
        <v>1027</v>
      </c>
      <c r="C58" s="702" t="s">
        <v>1063</v>
      </c>
      <c r="D58" s="694" t="s">
        <v>440</v>
      </c>
      <c r="E58" s="665">
        <v>500</v>
      </c>
      <c r="F58" s="690"/>
      <c r="G58" s="667" t="s">
        <v>1070</v>
      </c>
      <c r="H58" s="694" t="s">
        <v>83</v>
      </c>
      <c r="I58" s="683">
        <v>5</v>
      </c>
      <c r="J58" s="685"/>
      <c r="K58" s="686"/>
      <c r="L58" s="686"/>
      <c r="M58" s="688"/>
      <c r="N58" s="685"/>
      <c r="O58" s="686"/>
      <c r="P58" s="686"/>
      <c r="Q58" s="688"/>
      <c r="R58" s="685"/>
      <c r="S58" s="686"/>
      <c r="T58" s="686"/>
      <c r="U58" s="688"/>
      <c r="V58" s="685"/>
      <c r="W58" s="686"/>
      <c r="X58" s="686"/>
      <c r="Y58" s="688"/>
      <c r="Z58" s="685"/>
      <c r="AA58" s="686"/>
      <c r="AB58" s="686"/>
      <c r="AC58" s="688"/>
      <c r="AD58" s="685"/>
      <c r="AE58" s="686"/>
      <c r="AF58" s="686"/>
      <c r="AG58" s="688"/>
      <c r="AH58" s="685"/>
      <c r="AI58" s="686"/>
      <c r="AJ58" s="686"/>
      <c r="AK58" s="688"/>
      <c r="AL58" s="685"/>
      <c r="AM58" s="686"/>
      <c r="AN58" s="686"/>
      <c r="AO58" s="688"/>
      <c r="AP58" s="685"/>
      <c r="AQ58" s="686"/>
      <c r="AR58" s="686"/>
      <c r="AS58" s="688"/>
      <c r="AT58" s="685"/>
      <c r="AU58" s="686"/>
      <c r="AV58" s="686"/>
      <c r="AW58" s="688"/>
      <c r="AX58" s="685"/>
      <c r="AY58" s="686"/>
      <c r="AZ58" s="686"/>
      <c r="BA58" s="688"/>
      <c r="BB58" s="685"/>
      <c r="BC58" s="686"/>
      <c r="BD58" s="686"/>
      <c r="BE58" s="688"/>
      <c r="BF58" s="685"/>
      <c r="BG58" s="686"/>
      <c r="BH58" s="686"/>
      <c r="BI58" s="688"/>
      <c r="BJ58" s="685"/>
      <c r="BK58" s="686"/>
      <c r="BL58" s="686"/>
      <c r="BM58" s="688"/>
      <c r="BN58" s="685"/>
      <c r="BO58" s="686"/>
      <c r="BP58" s="686"/>
      <c r="BQ58" s="688"/>
      <c r="BR58" s="685"/>
      <c r="BS58" s="686"/>
      <c r="BT58" s="686"/>
      <c r="BU58" s="688"/>
      <c r="BV58" s="685"/>
      <c r="BW58" s="686"/>
      <c r="BX58" s="686"/>
      <c r="BY58" s="689"/>
      <c r="BZ58" s="690"/>
      <c r="CA58" s="691"/>
      <c r="CB58" s="691"/>
      <c r="CC58" s="693"/>
      <c r="CD58" s="690"/>
      <c r="CE58" s="691"/>
      <c r="CF58" s="691"/>
      <c r="CG58" s="693"/>
      <c r="CH58" s="690"/>
      <c r="CI58" s="691"/>
      <c r="CJ58" s="691"/>
      <c r="CK58" s="693"/>
      <c r="CL58" s="690"/>
      <c r="CM58" s="691"/>
      <c r="CN58" s="691"/>
      <c r="CO58" s="693"/>
      <c r="CP58" s="690"/>
      <c r="CQ58" s="691"/>
      <c r="CR58" s="691"/>
      <c r="CS58" s="693"/>
      <c r="CT58" s="690"/>
      <c r="CU58" s="691"/>
      <c r="CV58" s="691"/>
      <c r="CW58" s="693"/>
      <c r="CX58" s="690"/>
      <c r="CY58" s="691"/>
      <c r="CZ58" s="691"/>
      <c r="DA58" s="693"/>
      <c r="DB58" s="690"/>
      <c r="DC58" s="691"/>
      <c r="DD58" s="691"/>
      <c r="DE58" s="693"/>
      <c r="DF58" s="690"/>
      <c r="DG58" s="691"/>
      <c r="DH58" s="691"/>
      <c r="DI58" s="693"/>
      <c r="DJ58" s="690"/>
      <c r="DK58" s="691"/>
      <c r="DL58" s="691"/>
      <c r="DM58" s="693"/>
      <c r="DN58" s="690"/>
      <c r="DO58" s="691"/>
      <c r="DP58" s="691"/>
      <c r="DQ58" s="693"/>
      <c r="DR58" s="690"/>
      <c r="DS58" s="691"/>
      <c r="DT58" s="691"/>
      <c r="DU58" s="693"/>
      <c r="DV58" s="690"/>
      <c r="DW58" s="691"/>
      <c r="DX58" s="691"/>
      <c r="DY58" s="693"/>
      <c r="DZ58" s="690"/>
      <c r="EA58" s="691"/>
      <c r="EB58" s="691"/>
      <c r="EC58" s="693"/>
      <c r="ED58" s="690"/>
      <c r="EE58" s="691"/>
      <c r="EF58" s="691"/>
      <c r="EG58" s="693"/>
      <c r="EH58" s="690"/>
      <c r="EI58" s="691"/>
      <c r="EJ58" s="691"/>
      <c r="EK58" s="693"/>
      <c r="EL58" s="690"/>
      <c r="EM58" s="691"/>
      <c r="EN58" s="691"/>
      <c r="EO58" s="693"/>
      <c r="EP58" s="690"/>
      <c r="EQ58" s="691"/>
      <c r="ER58" s="691"/>
      <c r="ES58" s="693"/>
      <c r="ET58" s="690"/>
      <c r="EU58" s="691"/>
      <c r="EV58" s="691"/>
      <c r="EW58" s="693"/>
      <c r="EX58" s="690"/>
      <c r="EY58" s="691"/>
      <c r="EZ58" s="691"/>
      <c r="FA58" s="693"/>
      <c r="FB58" s="690"/>
      <c r="FC58" s="691"/>
      <c r="FD58" s="691"/>
      <c r="FE58" s="693"/>
      <c r="FF58" s="690"/>
      <c r="FG58" s="691"/>
      <c r="FH58" s="691"/>
      <c r="FI58" s="693"/>
      <c r="FJ58" s="690"/>
      <c r="FK58" s="691"/>
      <c r="FL58" s="691"/>
      <c r="FM58" s="693"/>
      <c r="FN58" s="690"/>
      <c r="FO58" s="691"/>
      <c r="FP58" s="691"/>
      <c r="FQ58" s="693"/>
      <c r="FR58" s="690"/>
      <c r="FS58" s="691"/>
      <c r="FT58" s="691"/>
      <c r="FU58" s="693"/>
      <c r="FV58" s="690"/>
      <c r="FW58" s="691"/>
      <c r="FX58" s="691"/>
      <c r="FY58" s="693"/>
      <c r="FZ58" s="690"/>
      <c r="GA58" s="691"/>
      <c r="GB58" s="691"/>
      <c r="GC58" s="693"/>
      <c r="GD58" s="690"/>
      <c r="GE58" s="691"/>
      <c r="GF58" s="691"/>
      <c r="GG58" s="693"/>
      <c r="GH58" s="690"/>
      <c r="GI58" s="691"/>
      <c r="GJ58" s="691"/>
      <c r="GK58" s="693"/>
      <c r="GL58" s="690"/>
      <c r="GM58" s="691"/>
      <c r="GN58" s="691"/>
      <c r="GO58" s="693"/>
      <c r="GP58" s="690"/>
      <c r="GQ58" s="691"/>
      <c r="GR58" s="691"/>
      <c r="GS58" s="693"/>
      <c r="GT58" s="690"/>
      <c r="GU58" s="691"/>
      <c r="GV58" s="691"/>
      <c r="GW58" s="693"/>
      <c r="GX58" s="690"/>
      <c r="GY58" s="691"/>
      <c r="GZ58" s="691"/>
      <c r="HA58" s="693"/>
      <c r="HB58" s="690"/>
      <c r="HC58" s="691"/>
      <c r="HD58" s="691"/>
      <c r="HE58" s="693"/>
      <c r="HF58" s="690"/>
      <c r="HG58" s="691"/>
      <c r="HH58" s="691"/>
      <c r="HI58" s="693"/>
      <c r="HJ58" s="690"/>
      <c r="HK58" s="691"/>
      <c r="HL58" s="691"/>
      <c r="HM58" s="693"/>
      <c r="HN58" s="690"/>
      <c r="HO58" s="691"/>
      <c r="HP58" s="691"/>
      <c r="HQ58" s="693"/>
      <c r="HR58" s="690"/>
      <c r="HS58" s="691"/>
      <c r="HT58" s="691"/>
      <c r="HU58" s="693"/>
      <c r="HV58" s="690"/>
      <c r="HW58" s="691"/>
      <c r="HX58" s="691"/>
      <c r="HY58" s="693"/>
      <c r="HZ58" s="690"/>
      <c r="IA58" s="691"/>
      <c r="IB58" s="691"/>
      <c r="IC58" s="693"/>
      <c r="ID58" s="690"/>
      <c r="IE58" s="691"/>
      <c r="IF58" s="691"/>
      <c r="IG58" s="693"/>
      <c r="IH58" s="690"/>
      <c r="II58" s="691"/>
      <c r="IJ58" s="691"/>
      <c r="IK58" s="693"/>
      <c r="IL58" s="690"/>
      <c r="IM58" s="691"/>
      <c r="IN58" s="691"/>
      <c r="IO58" s="693"/>
      <c r="IP58" s="690"/>
      <c r="IQ58" s="691"/>
      <c r="IR58" s="691"/>
      <c r="IS58" s="693"/>
      <c r="IT58" s="690"/>
      <c r="IU58" s="691"/>
      <c r="IV58" s="691"/>
    </row>
    <row r="59" spans="1:256" ht="67.150000000000006" customHeight="1" x14ac:dyDescent="1.65">
      <c r="A59" s="683">
        <v>39</v>
      </c>
      <c r="B59" s="701" t="s">
        <v>1028</v>
      </c>
      <c r="C59" s="702" t="s">
        <v>1064</v>
      </c>
      <c r="D59" s="694" t="s">
        <v>991</v>
      </c>
      <c r="E59" s="665">
        <v>500</v>
      </c>
      <c r="F59" s="690"/>
      <c r="G59" s="667" t="s">
        <v>1070</v>
      </c>
      <c r="H59" s="694" t="s">
        <v>83</v>
      </c>
      <c r="I59" s="683">
        <v>5</v>
      </c>
      <c r="J59" s="685"/>
      <c r="K59" s="686"/>
      <c r="L59" s="687"/>
      <c r="M59" s="688"/>
      <c r="N59" s="685"/>
      <c r="O59" s="686"/>
      <c r="P59" s="687"/>
      <c r="Q59" s="688"/>
      <c r="R59" s="685"/>
      <c r="S59" s="686"/>
      <c r="T59" s="687"/>
      <c r="U59" s="688"/>
      <c r="V59" s="685"/>
      <c r="W59" s="686"/>
      <c r="X59" s="687"/>
      <c r="Y59" s="688"/>
      <c r="Z59" s="685"/>
      <c r="AA59" s="686"/>
      <c r="AB59" s="687"/>
      <c r="AC59" s="688"/>
      <c r="AD59" s="685"/>
      <c r="AE59" s="686"/>
      <c r="AF59" s="687"/>
      <c r="AG59" s="688"/>
      <c r="AH59" s="685"/>
      <c r="AI59" s="686"/>
      <c r="AJ59" s="687"/>
      <c r="AK59" s="688"/>
      <c r="AL59" s="685"/>
      <c r="AM59" s="686"/>
      <c r="AN59" s="687"/>
      <c r="AO59" s="688"/>
      <c r="AP59" s="685"/>
      <c r="AQ59" s="686"/>
      <c r="AR59" s="687"/>
      <c r="AS59" s="688"/>
      <c r="AT59" s="685"/>
      <c r="AU59" s="686"/>
      <c r="AV59" s="687"/>
      <c r="AW59" s="688"/>
      <c r="AX59" s="685"/>
      <c r="AY59" s="686"/>
      <c r="AZ59" s="687"/>
      <c r="BA59" s="688"/>
      <c r="BB59" s="685"/>
      <c r="BC59" s="686"/>
      <c r="BD59" s="687"/>
      <c r="BE59" s="688"/>
      <c r="BF59" s="685"/>
      <c r="BG59" s="686"/>
      <c r="BH59" s="687"/>
      <c r="BI59" s="688"/>
      <c r="BJ59" s="685"/>
      <c r="BK59" s="686"/>
      <c r="BL59" s="687"/>
      <c r="BM59" s="688"/>
      <c r="BN59" s="685"/>
      <c r="BO59" s="686"/>
      <c r="BP59" s="687"/>
      <c r="BQ59" s="688"/>
      <c r="BR59" s="685"/>
      <c r="BS59" s="686"/>
      <c r="BT59" s="687"/>
      <c r="BU59" s="688"/>
      <c r="BV59" s="685"/>
      <c r="BW59" s="686"/>
      <c r="BX59" s="687"/>
      <c r="BY59" s="689"/>
      <c r="BZ59" s="690"/>
      <c r="CA59" s="691"/>
      <c r="CB59" s="692"/>
      <c r="CC59" s="693"/>
      <c r="CD59" s="690"/>
      <c r="CE59" s="691"/>
      <c r="CF59" s="692"/>
      <c r="CG59" s="693"/>
      <c r="CH59" s="690"/>
      <c r="CI59" s="691"/>
      <c r="CJ59" s="692"/>
      <c r="CK59" s="693"/>
      <c r="CL59" s="690"/>
      <c r="CM59" s="691"/>
      <c r="CN59" s="692"/>
      <c r="CO59" s="693"/>
      <c r="CP59" s="690"/>
      <c r="CQ59" s="691"/>
      <c r="CR59" s="692"/>
      <c r="CS59" s="693"/>
      <c r="CT59" s="690"/>
      <c r="CU59" s="691"/>
      <c r="CV59" s="692"/>
      <c r="CW59" s="693"/>
      <c r="CX59" s="690"/>
      <c r="CY59" s="691"/>
      <c r="CZ59" s="692"/>
      <c r="DA59" s="693"/>
      <c r="DB59" s="690"/>
      <c r="DC59" s="691"/>
      <c r="DD59" s="692"/>
      <c r="DE59" s="693"/>
      <c r="DF59" s="690"/>
      <c r="DG59" s="691"/>
      <c r="DH59" s="692"/>
      <c r="DI59" s="693"/>
      <c r="DJ59" s="690"/>
      <c r="DK59" s="691"/>
      <c r="DL59" s="692"/>
      <c r="DM59" s="693"/>
      <c r="DN59" s="690"/>
      <c r="DO59" s="691"/>
      <c r="DP59" s="692"/>
      <c r="DQ59" s="693"/>
      <c r="DR59" s="690"/>
      <c r="DS59" s="691"/>
      <c r="DT59" s="692"/>
      <c r="DU59" s="693"/>
      <c r="DV59" s="690"/>
      <c r="DW59" s="691"/>
      <c r="DX59" s="692"/>
      <c r="DY59" s="693"/>
      <c r="DZ59" s="690"/>
      <c r="EA59" s="691"/>
      <c r="EB59" s="692"/>
      <c r="EC59" s="693"/>
      <c r="ED59" s="690"/>
      <c r="EE59" s="691"/>
      <c r="EF59" s="692"/>
      <c r="EG59" s="693"/>
      <c r="EH59" s="690"/>
      <c r="EI59" s="691"/>
      <c r="EJ59" s="692"/>
      <c r="EK59" s="693"/>
      <c r="EL59" s="690"/>
      <c r="EM59" s="691"/>
      <c r="EN59" s="692"/>
      <c r="EO59" s="693"/>
      <c r="EP59" s="690"/>
      <c r="EQ59" s="691"/>
      <c r="ER59" s="692"/>
      <c r="ES59" s="693"/>
      <c r="ET59" s="690"/>
      <c r="EU59" s="691"/>
      <c r="EV59" s="692"/>
      <c r="EW59" s="693"/>
      <c r="EX59" s="690"/>
      <c r="EY59" s="691"/>
      <c r="EZ59" s="692"/>
      <c r="FA59" s="693"/>
      <c r="FB59" s="690"/>
      <c r="FC59" s="691"/>
      <c r="FD59" s="692"/>
      <c r="FE59" s="693"/>
      <c r="FF59" s="690"/>
      <c r="FG59" s="691"/>
      <c r="FH59" s="692"/>
      <c r="FI59" s="693"/>
      <c r="FJ59" s="690"/>
      <c r="FK59" s="691"/>
      <c r="FL59" s="692"/>
      <c r="FM59" s="693"/>
      <c r="FN59" s="690"/>
      <c r="FO59" s="691"/>
      <c r="FP59" s="692"/>
      <c r="FQ59" s="693"/>
      <c r="FR59" s="690"/>
      <c r="FS59" s="691"/>
      <c r="FT59" s="692"/>
      <c r="FU59" s="693"/>
      <c r="FV59" s="690"/>
      <c r="FW59" s="691"/>
      <c r="FX59" s="692"/>
      <c r="FY59" s="693"/>
      <c r="FZ59" s="690"/>
      <c r="GA59" s="691"/>
      <c r="GB59" s="692"/>
      <c r="GC59" s="693"/>
      <c r="GD59" s="690"/>
      <c r="GE59" s="691"/>
      <c r="GF59" s="692"/>
      <c r="GG59" s="693"/>
      <c r="GH59" s="690"/>
      <c r="GI59" s="691"/>
      <c r="GJ59" s="692"/>
      <c r="GK59" s="693"/>
      <c r="GL59" s="690"/>
      <c r="GM59" s="691"/>
      <c r="GN59" s="692"/>
      <c r="GO59" s="693"/>
      <c r="GP59" s="690"/>
      <c r="GQ59" s="691"/>
      <c r="GR59" s="692"/>
      <c r="GS59" s="693"/>
      <c r="GT59" s="690"/>
      <c r="GU59" s="691"/>
      <c r="GV59" s="692"/>
      <c r="GW59" s="693"/>
      <c r="GX59" s="690"/>
      <c r="GY59" s="691"/>
      <c r="GZ59" s="692"/>
      <c r="HA59" s="693"/>
      <c r="HB59" s="690"/>
      <c r="HC59" s="691"/>
      <c r="HD59" s="692"/>
      <c r="HE59" s="693"/>
      <c r="HF59" s="690"/>
      <c r="HG59" s="691"/>
      <c r="HH59" s="692"/>
      <c r="HI59" s="693"/>
      <c r="HJ59" s="690"/>
      <c r="HK59" s="691"/>
      <c r="HL59" s="692"/>
      <c r="HM59" s="693"/>
      <c r="HN59" s="690"/>
      <c r="HO59" s="691"/>
      <c r="HP59" s="692"/>
      <c r="HQ59" s="693"/>
      <c r="HR59" s="690"/>
      <c r="HS59" s="691"/>
      <c r="HT59" s="692"/>
      <c r="HU59" s="693"/>
      <c r="HV59" s="690"/>
      <c r="HW59" s="691"/>
      <c r="HX59" s="692"/>
      <c r="HY59" s="693"/>
      <c r="HZ59" s="690"/>
      <c r="IA59" s="691"/>
      <c r="IB59" s="692"/>
      <c r="IC59" s="693"/>
      <c r="ID59" s="690"/>
      <c r="IE59" s="691"/>
      <c r="IF59" s="692"/>
      <c r="IG59" s="693"/>
      <c r="IH59" s="690"/>
      <c r="II59" s="691"/>
      <c r="IJ59" s="692"/>
      <c r="IK59" s="693"/>
      <c r="IL59" s="690"/>
      <c r="IM59" s="691"/>
      <c r="IN59" s="692"/>
      <c r="IO59" s="693"/>
      <c r="IP59" s="690"/>
      <c r="IQ59" s="691"/>
      <c r="IR59" s="692"/>
      <c r="IS59" s="693"/>
      <c r="IT59" s="690"/>
      <c r="IU59" s="691"/>
      <c r="IV59" s="692"/>
    </row>
    <row r="60" spans="1:256" ht="67.150000000000006" customHeight="1" x14ac:dyDescent="1.65">
      <c r="A60" s="683"/>
      <c r="B60" s="701"/>
      <c r="C60" s="702"/>
      <c r="D60" s="694"/>
      <c r="E60" s="665"/>
      <c r="F60" s="690"/>
      <c r="G60" s="667"/>
      <c r="H60" s="694"/>
      <c r="I60" s="683"/>
      <c r="J60" s="685"/>
      <c r="K60" s="686"/>
      <c r="L60" s="687"/>
      <c r="M60" s="688"/>
      <c r="N60" s="685"/>
      <c r="O60" s="686"/>
      <c r="P60" s="687"/>
      <c r="Q60" s="688"/>
      <c r="R60" s="685"/>
      <c r="S60" s="686"/>
      <c r="T60" s="687"/>
      <c r="U60" s="688"/>
      <c r="V60" s="685"/>
      <c r="W60" s="686"/>
      <c r="X60" s="687"/>
      <c r="Y60" s="688"/>
      <c r="Z60" s="685"/>
      <c r="AA60" s="686"/>
      <c r="AB60" s="687"/>
      <c r="AC60" s="688"/>
      <c r="AD60" s="685"/>
      <c r="AE60" s="686"/>
      <c r="AF60" s="687"/>
      <c r="AG60" s="688"/>
      <c r="AH60" s="685"/>
      <c r="AI60" s="686"/>
      <c r="AJ60" s="687"/>
      <c r="AK60" s="688"/>
      <c r="AL60" s="685"/>
      <c r="AM60" s="686"/>
      <c r="AN60" s="687"/>
      <c r="AO60" s="688"/>
      <c r="AP60" s="685"/>
      <c r="AQ60" s="686"/>
      <c r="AR60" s="687"/>
      <c r="AS60" s="688"/>
      <c r="AT60" s="685"/>
      <c r="AU60" s="686"/>
      <c r="AV60" s="687"/>
      <c r="AW60" s="688"/>
      <c r="AX60" s="685"/>
      <c r="AY60" s="686"/>
      <c r="AZ60" s="687"/>
      <c r="BA60" s="688"/>
      <c r="BB60" s="685"/>
      <c r="BC60" s="686"/>
      <c r="BD60" s="687"/>
      <c r="BE60" s="688"/>
      <c r="BF60" s="685"/>
      <c r="BG60" s="686"/>
      <c r="BH60" s="687"/>
      <c r="BI60" s="688"/>
      <c r="BJ60" s="685"/>
      <c r="BK60" s="686"/>
      <c r="BL60" s="687"/>
      <c r="BM60" s="688"/>
      <c r="BN60" s="685"/>
      <c r="BO60" s="686"/>
      <c r="BP60" s="687"/>
      <c r="BQ60" s="688"/>
      <c r="BR60" s="685"/>
      <c r="BS60" s="686"/>
      <c r="BT60" s="687"/>
      <c r="BU60" s="688"/>
      <c r="BV60" s="685"/>
      <c r="BW60" s="686"/>
      <c r="BX60" s="687"/>
      <c r="BY60" s="689"/>
      <c r="BZ60" s="690"/>
      <c r="CA60" s="691"/>
      <c r="CB60" s="692"/>
      <c r="CC60" s="693"/>
      <c r="CD60" s="690"/>
      <c r="CE60" s="691"/>
      <c r="CF60" s="692"/>
      <c r="CG60" s="693"/>
      <c r="CH60" s="690"/>
      <c r="CI60" s="691"/>
      <c r="CJ60" s="692"/>
      <c r="CK60" s="693"/>
      <c r="CL60" s="690"/>
      <c r="CM60" s="691"/>
      <c r="CN60" s="692"/>
      <c r="CO60" s="693"/>
      <c r="CP60" s="690"/>
      <c r="CQ60" s="691"/>
      <c r="CR60" s="692"/>
      <c r="CS60" s="693"/>
      <c r="CT60" s="690"/>
      <c r="CU60" s="691"/>
      <c r="CV60" s="692"/>
      <c r="CW60" s="693"/>
      <c r="CX60" s="690"/>
      <c r="CY60" s="691"/>
      <c r="CZ60" s="692"/>
      <c r="DA60" s="693"/>
      <c r="DB60" s="690"/>
      <c r="DC60" s="691"/>
      <c r="DD60" s="692"/>
      <c r="DE60" s="693"/>
      <c r="DF60" s="690"/>
      <c r="DG60" s="691"/>
      <c r="DH60" s="692"/>
      <c r="DI60" s="693"/>
      <c r="DJ60" s="690"/>
      <c r="DK60" s="691"/>
      <c r="DL60" s="692"/>
      <c r="DM60" s="693"/>
      <c r="DN60" s="690"/>
      <c r="DO60" s="691"/>
      <c r="DP60" s="692"/>
      <c r="DQ60" s="693"/>
      <c r="DR60" s="690"/>
      <c r="DS60" s="691"/>
      <c r="DT60" s="692"/>
      <c r="DU60" s="693"/>
      <c r="DV60" s="690"/>
      <c r="DW60" s="691"/>
      <c r="DX60" s="692"/>
      <c r="DY60" s="693"/>
      <c r="DZ60" s="690"/>
      <c r="EA60" s="691"/>
      <c r="EB60" s="692"/>
      <c r="EC60" s="693"/>
      <c r="ED60" s="690"/>
      <c r="EE60" s="691"/>
      <c r="EF60" s="692"/>
      <c r="EG60" s="693"/>
      <c r="EH60" s="690"/>
      <c r="EI60" s="691"/>
      <c r="EJ60" s="692"/>
      <c r="EK60" s="693"/>
      <c r="EL60" s="690"/>
      <c r="EM60" s="691"/>
      <c r="EN60" s="692"/>
      <c r="EO60" s="693"/>
      <c r="EP60" s="690"/>
      <c r="EQ60" s="691"/>
      <c r="ER60" s="692"/>
      <c r="ES60" s="693"/>
      <c r="ET60" s="690"/>
      <c r="EU60" s="691"/>
      <c r="EV60" s="692"/>
      <c r="EW60" s="693"/>
      <c r="EX60" s="690"/>
      <c r="EY60" s="691"/>
      <c r="EZ60" s="692"/>
      <c r="FA60" s="693"/>
      <c r="FB60" s="690"/>
      <c r="FC60" s="691"/>
      <c r="FD60" s="692"/>
      <c r="FE60" s="693"/>
      <c r="FF60" s="690"/>
      <c r="FG60" s="691"/>
      <c r="FH60" s="692"/>
      <c r="FI60" s="693"/>
      <c r="FJ60" s="690"/>
      <c r="FK60" s="691"/>
      <c r="FL60" s="692"/>
      <c r="FM60" s="693"/>
      <c r="FN60" s="690"/>
      <c r="FO60" s="691"/>
      <c r="FP60" s="692"/>
      <c r="FQ60" s="693"/>
      <c r="FR60" s="690"/>
      <c r="FS60" s="691"/>
      <c r="FT60" s="692"/>
      <c r="FU60" s="693"/>
      <c r="FV60" s="690"/>
      <c r="FW60" s="691"/>
      <c r="FX60" s="692"/>
      <c r="FY60" s="693"/>
      <c r="FZ60" s="690"/>
      <c r="GA60" s="691"/>
      <c r="GB60" s="692"/>
      <c r="GC60" s="693"/>
      <c r="GD60" s="690"/>
      <c r="GE60" s="691"/>
      <c r="GF60" s="692"/>
      <c r="GG60" s="693"/>
      <c r="GH60" s="690"/>
      <c r="GI60" s="691"/>
      <c r="GJ60" s="692"/>
      <c r="GK60" s="693"/>
      <c r="GL60" s="690"/>
      <c r="GM60" s="691"/>
      <c r="GN60" s="692"/>
      <c r="GO60" s="693"/>
      <c r="GP60" s="690"/>
      <c r="GQ60" s="691"/>
      <c r="GR60" s="692"/>
      <c r="GS60" s="693"/>
      <c r="GT60" s="690"/>
      <c r="GU60" s="691"/>
      <c r="GV60" s="692"/>
      <c r="GW60" s="693"/>
      <c r="GX60" s="690"/>
      <c r="GY60" s="691"/>
      <c r="GZ60" s="692"/>
      <c r="HA60" s="693"/>
      <c r="HB60" s="690"/>
      <c r="HC60" s="691"/>
      <c r="HD60" s="692"/>
      <c r="HE60" s="693"/>
      <c r="HF60" s="690"/>
      <c r="HG60" s="691"/>
      <c r="HH60" s="692"/>
      <c r="HI60" s="693"/>
      <c r="HJ60" s="690"/>
      <c r="HK60" s="691"/>
      <c r="HL60" s="692"/>
      <c r="HM60" s="693"/>
      <c r="HN60" s="690"/>
      <c r="HO60" s="691"/>
      <c r="HP60" s="692"/>
      <c r="HQ60" s="693"/>
      <c r="HR60" s="690"/>
      <c r="HS60" s="691"/>
      <c r="HT60" s="692"/>
      <c r="HU60" s="693"/>
      <c r="HV60" s="690"/>
      <c r="HW60" s="691"/>
      <c r="HX60" s="692"/>
      <c r="HY60" s="693"/>
      <c r="HZ60" s="690"/>
      <c r="IA60" s="691"/>
      <c r="IB60" s="692"/>
      <c r="IC60" s="693"/>
      <c r="ID60" s="690"/>
      <c r="IE60" s="691"/>
      <c r="IF60" s="692"/>
      <c r="IG60" s="693"/>
      <c r="IH60" s="690"/>
      <c r="II60" s="691"/>
      <c r="IJ60" s="692"/>
      <c r="IK60" s="693"/>
      <c r="IL60" s="690"/>
      <c r="IM60" s="691"/>
      <c r="IN60" s="692"/>
      <c r="IO60" s="693"/>
      <c r="IP60" s="690"/>
      <c r="IQ60" s="691"/>
      <c r="IR60" s="692"/>
      <c r="IS60" s="693"/>
      <c r="IT60" s="690"/>
      <c r="IU60" s="691"/>
      <c r="IV60" s="692"/>
    </row>
    <row r="61" spans="1:256" ht="67.150000000000006" customHeight="1" x14ac:dyDescent="1.65">
      <c r="A61" s="683"/>
      <c r="B61" s="701"/>
      <c r="C61" s="702"/>
      <c r="D61" s="694"/>
      <c r="E61" s="665"/>
      <c r="F61" s="690"/>
      <c r="G61" s="667"/>
      <c r="H61" s="694"/>
      <c r="I61" s="683"/>
      <c r="J61" s="685"/>
      <c r="K61" s="686"/>
      <c r="L61" s="687"/>
      <c r="M61" s="688"/>
      <c r="N61" s="685"/>
      <c r="O61" s="686"/>
      <c r="P61" s="687"/>
      <c r="Q61" s="688"/>
      <c r="R61" s="685"/>
      <c r="S61" s="686"/>
      <c r="T61" s="687"/>
      <c r="U61" s="688"/>
      <c r="V61" s="685"/>
      <c r="W61" s="686"/>
      <c r="X61" s="687"/>
      <c r="Y61" s="688"/>
      <c r="Z61" s="685"/>
      <c r="AA61" s="686"/>
      <c r="AB61" s="687"/>
      <c r="AC61" s="688"/>
      <c r="AD61" s="685"/>
      <c r="AE61" s="686"/>
      <c r="AF61" s="687"/>
      <c r="AG61" s="688"/>
      <c r="AH61" s="685"/>
      <c r="AI61" s="686"/>
      <c r="AJ61" s="687"/>
      <c r="AK61" s="688"/>
      <c r="AL61" s="685"/>
      <c r="AM61" s="686"/>
      <c r="AN61" s="687"/>
      <c r="AO61" s="688"/>
      <c r="AP61" s="685"/>
      <c r="AQ61" s="686"/>
      <c r="AR61" s="687"/>
      <c r="AS61" s="688"/>
      <c r="AT61" s="685"/>
      <c r="AU61" s="686"/>
      <c r="AV61" s="687"/>
      <c r="AW61" s="688"/>
      <c r="AX61" s="685"/>
      <c r="AY61" s="686"/>
      <c r="AZ61" s="687"/>
      <c r="BA61" s="688"/>
      <c r="BB61" s="685"/>
      <c r="BC61" s="686"/>
      <c r="BD61" s="687"/>
      <c r="BE61" s="688"/>
      <c r="BF61" s="685"/>
      <c r="BG61" s="686"/>
      <c r="BH61" s="687"/>
      <c r="BI61" s="688"/>
      <c r="BJ61" s="685"/>
      <c r="BK61" s="686"/>
      <c r="BL61" s="687"/>
      <c r="BM61" s="688"/>
      <c r="BN61" s="685"/>
      <c r="BO61" s="686"/>
      <c r="BP61" s="687"/>
      <c r="BQ61" s="688"/>
      <c r="BR61" s="685"/>
      <c r="BS61" s="686"/>
      <c r="BT61" s="687"/>
      <c r="BU61" s="688"/>
      <c r="BV61" s="685"/>
      <c r="BW61" s="686"/>
      <c r="BX61" s="687"/>
      <c r="BY61" s="689"/>
      <c r="BZ61" s="690"/>
      <c r="CA61" s="691"/>
      <c r="CB61" s="692"/>
      <c r="CC61" s="693"/>
      <c r="CD61" s="690"/>
      <c r="CE61" s="691"/>
      <c r="CF61" s="692"/>
      <c r="CG61" s="693"/>
      <c r="CH61" s="690"/>
      <c r="CI61" s="691"/>
      <c r="CJ61" s="692"/>
      <c r="CK61" s="693"/>
      <c r="CL61" s="690"/>
      <c r="CM61" s="691"/>
      <c r="CN61" s="692"/>
      <c r="CO61" s="693"/>
      <c r="CP61" s="690"/>
      <c r="CQ61" s="691"/>
      <c r="CR61" s="692"/>
      <c r="CS61" s="693"/>
      <c r="CT61" s="690"/>
      <c r="CU61" s="691"/>
      <c r="CV61" s="692"/>
      <c r="CW61" s="693"/>
      <c r="CX61" s="690"/>
      <c r="CY61" s="691"/>
      <c r="CZ61" s="692"/>
      <c r="DA61" s="693"/>
      <c r="DB61" s="690"/>
      <c r="DC61" s="691"/>
      <c r="DD61" s="692"/>
      <c r="DE61" s="693"/>
      <c r="DF61" s="690"/>
      <c r="DG61" s="691"/>
      <c r="DH61" s="692"/>
      <c r="DI61" s="693"/>
      <c r="DJ61" s="690"/>
      <c r="DK61" s="691"/>
      <c r="DL61" s="692"/>
      <c r="DM61" s="693"/>
      <c r="DN61" s="690"/>
      <c r="DO61" s="691"/>
      <c r="DP61" s="692"/>
      <c r="DQ61" s="693"/>
      <c r="DR61" s="690"/>
      <c r="DS61" s="691"/>
      <c r="DT61" s="692"/>
      <c r="DU61" s="693"/>
      <c r="DV61" s="690"/>
      <c r="DW61" s="691"/>
      <c r="DX61" s="692"/>
      <c r="DY61" s="693"/>
      <c r="DZ61" s="690"/>
      <c r="EA61" s="691"/>
      <c r="EB61" s="692"/>
      <c r="EC61" s="693"/>
      <c r="ED61" s="690"/>
      <c r="EE61" s="691"/>
      <c r="EF61" s="692"/>
      <c r="EG61" s="693"/>
      <c r="EH61" s="690"/>
      <c r="EI61" s="691"/>
      <c r="EJ61" s="692"/>
      <c r="EK61" s="693"/>
      <c r="EL61" s="690"/>
      <c r="EM61" s="691"/>
      <c r="EN61" s="692"/>
      <c r="EO61" s="693"/>
      <c r="EP61" s="690"/>
      <c r="EQ61" s="691"/>
      <c r="ER61" s="692"/>
      <c r="ES61" s="693"/>
      <c r="ET61" s="690"/>
      <c r="EU61" s="691"/>
      <c r="EV61" s="692"/>
      <c r="EW61" s="693"/>
      <c r="EX61" s="690"/>
      <c r="EY61" s="691"/>
      <c r="EZ61" s="692"/>
      <c r="FA61" s="693"/>
      <c r="FB61" s="690"/>
      <c r="FC61" s="691"/>
      <c r="FD61" s="692"/>
      <c r="FE61" s="693"/>
      <c r="FF61" s="690"/>
      <c r="FG61" s="691"/>
      <c r="FH61" s="692"/>
      <c r="FI61" s="693"/>
      <c r="FJ61" s="690"/>
      <c r="FK61" s="691"/>
      <c r="FL61" s="692"/>
      <c r="FM61" s="693"/>
      <c r="FN61" s="690"/>
      <c r="FO61" s="691"/>
      <c r="FP61" s="692"/>
      <c r="FQ61" s="693"/>
      <c r="FR61" s="690"/>
      <c r="FS61" s="691"/>
      <c r="FT61" s="692"/>
      <c r="FU61" s="693"/>
      <c r="FV61" s="690"/>
      <c r="FW61" s="691"/>
      <c r="FX61" s="692"/>
      <c r="FY61" s="693"/>
      <c r="FZ61" s="690"/>
      <c r="GA61" s="691"/>
      <c r="GB61" s="692"/>
      <c r="GC61" s="693"/>
      <c r="GD61" s="690"/>
      <c r="GE61" s="691"/>
      <c r="GF61" s="692"/>
      <c r="GG61" s="693"/>
      <c r="GH61" s="690"/>
      <c r="GI61" s="691"/>
      <c r="GJ61" s="692"/>
      <c r="GK61" s="693"/>
      <c r="GL61" s="690"/>
      <c r="GM61" s="691"/>
      <c r="GN61" s="692"/>
      <c r="GO61" s="693"/>
      <c r="GP61" s="690"/>
      <c r="GQ61" s="691"/>
      <c r="GR61" s="692"/>
      <c r="GS61" s="693"/>
      <c r="GT61" s="690"/>
      <c r="GU61" s="691"/>
      <c r="GV61" s="692"/>
      <c r="GW61" s="693"/>
      <c r="GX61" s="690"/>
      <c r="GY61" s="691"/>
      <c r="GZ61" s="692"/>
      <c r="HA61" s="693"/>
      <c r="HB61" s="690"/>
      <c r="HC61" s="691"/>
      <c r="HD61" s="692"/>
      <c r="HE61" s="693"/>
      <c r="HF61" s="690"/>
      <c r="HG61" s="691"/>
      <c r="HH61" s="692"/>
      <c r="HI61" s="693"/>
      <c r="HJ61" s="690"/>
      <c r="HK61" s="691"/>
      <c r="HL61" s="692"/>
      <c r="HM61" s="693"/>
      <c r="HN61" s="690"/>
      <c r="HO61" s="691"/>
      <c r="HP61" s="692"/>
      <c r="HQ61" s="693"/>
      <c r="HR61" s="690"/>
      <c r="HS61" s="691"/>
      <c r="HT61" s="692"/>
      <c r="HU61" s="693"/>
      <c r="HV61" s="690"/>
      <c r="HW61" s="691"/>
      <c r="HX61" s="692"/>
      <c r="HY61" s="693"/>
      <c r="HZ61" s="690"/>
      <c r="IA61" s="691"/>
      <c r="IB61" s="692"/>
      <c r="IC61" s="693"/>
      <c r="ID61" s="690"/>
      <c r="IE61" s="691"/>
      <c r="IF61" s="692"/>
      <c r="IG61" s="693"/>
      <c r="IH61" s="690"/>
      <c r="II61" s="691"/>
      <c r="IJ61" s="692"/>
      <c r="IK61" s="693"/>
      <c r="IL61" s="690"/>
      <c r="IM61" s="691"/>
      <c r="IN61" s="692"/>
      <c r="IO61" s="693"/>
      <c r="IP61" s="690"/>
      <c r="IQ61" s="691"/>
      <c r="IR61" s="692"/>
      <c r="IS61" s="693"/>
      <c r="IT61" s="690"/>
      <c r="IU61" s="691"/>
      <c r="IV61" s="692"/>
    </row>
    <row r="62" spans="1:256" ht="67.150000000000006" customHeight="1" x14ac:dyDescent="1.65">
      <c r="A62" s="683"/>
      <c r="B62" s="701"/>
      <c r="C62" s="702"/>
      <c r="D62" s="694"/>
      <c r="E62" s="665"/>
      <c r="F62" s="690"/>
      <c r="G62" s="667"/>
      <c r="H62" s="694"/>
      <c r="I62" s="683"/>
      <c r="J62" s="685"/>
      <c r="K62" s="686"/>
      <c r="L62" s="687"/>
      <c r="M62" s="688"/>
      <c r="N62" s="685"/>
      <c r="O62" s="686"/>
      <c r="P62" s="687"/>
      <c r="Q62" s="688"/>
      <c r="R62" s="685"/>
      <c r="S62" s="686"/>
      <c r="T62" s="687"/>
      <c r="U62" s="688"/>
      <c r="V62" s="685"/>
      <c r="W62" s="686"/>
      <c r="X62" s="687"/>
      <c r="Y62" s="688"/>
      <c r="Z62" s="685"/>
      <c r="AA62" s="686"/>
      <c r="AB62" s="687"/>
      <c r="AC62" s="688"/>
      <c r="AD62" s="685"/>
      <c r="AE62" s="686"/>
      <c r="AF62" s="687"/>
      <c r="AG62" s="688"/>
      <c r="AH62" s="685"/>
      <c r="AI62" s="686"/>
      <c r="AJ62" s="687"/>
      <c r="AK62" s="688"/>
      <c r="AL62" s="685"/>
      <c r="AM62" s="686"/>
      <c r="AN62" s="687"/>
      <c r="AO62" s="688"/>
      <c r="AP62" s="685"/>
      <c r="AQ62" s="686"/>
      <c r="AR62" s="687"/>
      <c r="AS62" s="688"/>
      <c r="AT62" s="685"/>
      <c r="AU62" s="686"/>
      <c r="AV62" s="687"/>
      <c r="AW62" s="688"/>
      <c r="AX62" s="685"/>
      <c r="AY62" s="686"/>
      <c r="AZ62" s="687"/>
      <c r="BA62" s="688"/>
      <c r="BB62" s="685"/>
      <c r="BC62" s="686"/>
      <c r="BD62" s="687"/>
      <c r="BE62" s="688"/>
      <c r="BF62" s="685"/>
      <c r="BG62" s="686"/>
      <c r="BH62" s="687"/>
      <c r="BI62" s="688"/>
      <c r="BJ62" s="685"/>
      <c r="BK62" s="686"/>
      <c r="BL62" s="687"/>
      <c r="BM62" s="688"/>
      <c r="BN62" s="685"/>
      <c r="BO62" s="686"/>
      <c r="BP62" s="687"/>
      <c r="BQ62" s="688"/>
      <c r="BR62" s="685"/>
      <c r="BS62" s="686"/>
      <c r="BT62" s="687"/>
      <c r="BU62" s="688"/>
      <c r="BV62" s="685"/>
      <c r="BW62" s="686"/>
      <c r="BX62" s="687"/>
      <c r="BY62" s="689"/>
      <c r="BZ62" s="690"/>
      <c r="CA62" s="691"/>
      <c r="CB62" s="692"/>
      <c r="CC62" s="693"/>
      <c r="CD62" s="690"/>
      <c r="CE62" s="691"/>
      <c r="CF62" s="692"/>
      <c r="CG62" s="693"/>
      <c r="CH62" s="690"/>
      <c r="CI62" s="691"/>
      <c r="CJ62" s="692"/>
      <c r="CK62" s="693"/>
      <c r="CL62" s="690"/>
      <c r="CM62" s="691"/>
      <c r="CN62" s="692"/>
      <c r="CO62" s="693"/>
      <c r="CP62" s="690"/>
      <c r="CQ62" s="691"/>
      <c r="CR62" s="692"/>
      <c r="CS62" s="693"/>
      <c r="CT62" s="690"/>
      <c r="CU62" s="691"/>
      <c r="CV62" s="692"/>
      <c r="CW62" s="693"/>
      <c r="CX62" s="690"/>
      <c r="CY62" s="691"/>
      <c r="CZ62" s="692"/>
      <c r="DA62" s="693"/>
      <c r="DB62" s="690"/>
      <c r="DC62" s="691"/>
      <c r="DD62" s="692"/>
      <c r="DE62" s="693"/>
      <c r="DF62" s="690"/>
      <c r="DG62" s="691"/>
      <c r="DH62" s="692"/>
      <c r="DI62" s="693"/>
      <c r="DJ62" s="690"/>
      <c r="DK62" s="691"/>
      <c r="DL62" s="692"/>
      <c r="DM62" s="693"/>
      <c r="DN62" s="690"/>
      <c r="DO62" s="691"/>
      <c r="DP62" s="692"/>
      <c r="DQ62" s="693"/>
      <c r="DR62" s="690"/>
      <c r="DS62" s="691"/>
      <c r="DT62" s="692"/>
      <c r="DU62" s="693"/>
      <c r="DV62" s="690"/>
      <c r="DW62" s="691"/>
      <c r="DX62" s="692"/>
      <c r="DY62" s="693"/>
      <c r="DZ62" s="690"/>
      <c r="EA62" s="691"/>
      <c r="EB62" s="692"/>
      <c r="EC62" s="693"/>
      <c r="ED62" s="690"/>
      <c r="EE62" s="691"/>
      <c r="EF62" s="692"/>
      <c r="EG62" s="693"/>
      <c r="EH62" s="690"/>
      <c r="EI62" s="691"/>
      <c r="EJ62" s="692"/>
      <c r="EK62" s="693"/>
      <c r="EL62" s="690"/>
      <c r="EM62" s="691"/>
      <c r="EN62" s="692"/>
      <c r="EO62" s="693"/>
      <c r="EP62" s="690"/>
      <c r="EQ62" s="691"/>
      <c r="ER62" s="692"/>
      <c r="ES62" s="693"/>
      <c r="ET62" s="690"/>
      <c r="EU62" s="691"/>
      <c r="EV62" s="692"/>
      <c r="EW62" s="693"/>
      <c r="EX62" s="690"/>
      <c r="EY62" s="691"/>
      <c r="EZ62" s="692"/>
      <c r="FA62" s="693"/>
      <c r="FB62" s="690"/>
      <c r="FC62" s="691"/>
      <c r="FD62" s="692"/>
      <c r="FE62" s="693"/>
      <c r="FF62" s="690"/>
      <c r="FG62" s="691"/>
      <c r="FH62" s="692"/>
      <c r="FI62" s="693"/>
      <c r="FJ62" s="690"/>
      <c r="FK62" s="691"/>
      <c r="FL62" s="692"/>
      <c r="FM62" s="693"/>
      <c r="FN62" s="690"/>
      <c r="FO62" s="691"/>
      <c r="FP62" s="692"/>
      <c r="FQ62" s="693"/>
      <c r="FR62" s="690"/>
      <c r="FS62" s="691"/>
      <c r="FT62" s="692"/>
      <c r="FU62" s="693"/>
      <c r="FV62" s="690"/>
      <c r="FW62" s="691"/>
      <c r="FX62" s="692"/>
      <c r="FY62" s="693"/>
      <c r="FZ62" s="690"/>
      <c r="GA62" s="691"/>
      <c r="GB62" s="692"/>
      <c r="GC62" s="693"/>
      <c r="GD62" s="690"/>
      <c r="GE62" s="691"/>
      <c r="GF62" s="692"/>
      <c r="GG62" s="693"/>
      <c r="GH62" s="690"/>
      <c r="GI62" s="691"/>
      <c r="GJ62" s="692"/>
      <c r="GK62" s="693"/>
      <c r="GL62" s="690"/>
      <c r="GM62" s="691"/>
      <c r="GN62" s="692"/>
      <c r="GO62" s="693"/>
      <c r="GP62" s="690"/>
      <c r="GQ62" s="691"/>
      <c r="GR62" s="692"/>
      <c r="GS62" s="693"/>
      <c r="GT62" s="690"/>
      <c r="GU62" s="691"/>
      <c r="GV62" s="692"/>
      <c r="GW62" s="693"/>
      <c r="GX62" s="690"/>
      <c r="GY62" s="691"/>
      <c r="GZ62" s="692"/>
      <c r="HA62" s="693"/>
      <c r="HB62" s="690"/>
      <c r="HC62" s="691"/>
      <c r="HD62" s="692"/>
      <c r="HE62" s="693"/>
      <c r="HF62" s="690"/>
      <c r="HG62" s="691"/>
      <c r="HH62" s="692"/>
      <c r="HI62" s="693"/>
      <c r="HJ62" s="690"/>
      <c r="HK62" s="691"/>
      <c r="HL62" s="692"/>
      <c r="HM62" s="693"/>
      <c r="HN62" s="690"/>
      <c r="HO62" s="691"/>
      <c r="HP62" s="692"/>
      <c r="HQ62" s="693"/>
      <c r="HR62" s="690"/>
      <c r="HS62" s="691"/>
      <c r="HT62" s="692"/>
      <c r="HU62" s="693"/>
      <c r="HV62" s="690"/>
      <c r="HW62" s="691"/>
      <c r="HX62" s="692"/>
      <c r="HY62" s="693"/>
      <c r="HZ62" s="690"/>
      <c r="IA62" s="691"/>
      <c r="IB62" s="692"/>
      <c r="IC62" s="693"/>
      <c r="ID62" s="690"/>
      <c r="IE62" s="691"/>
      <c r="IF62" s="692"/>
      <c r="IG62" s="693"/>
      <c r="IH62" s="690"/>
      <c r="II62" s="691"/>
      <c r="IJ62" s="692"/>
      <c r="IK62" s="693"/>
      <c r="IL62" s="690"/>
      <c r="IM62" s="691"/>
      <c r="IN62" s="692"/>
      <c r="IO62" s="693"/>
      <c r="IP62" s="690"/>
      <c r="IQ62" s="691"/>
      <c r="IR62" s="692"/>
      <c r="IS62" s="693"/>
      <c r="IT62" s="690"/>
      <c r="IU62" s="691"/>
      <c r="IV62" s="692"/>
    </row>
    <row r="63" spans="1:256" ht="67.150000000000006" customHeight="1" x14ac:dyDescent="1.65">
      <c r="A63" s="683"/>
      <c r="B63" s="701"/>
      <c r="C63" s="702"/>
      <c r="D63" s="694"/>
      <c r="E63" s="665"/>
      <c r="F63" s="690"/>
      <c r="G63" s="667"/>
      <c r="H63" s="694"/>
      <c r="I63" s="683"/>
      <c r="J63" s="685"/>
      <c r="K63" s="686"/>
      <c r="L63" s="687"/>
      <c r="M63" s="688"/>
      <c r="N63" s="685"/>
      <c r="O63" s="686"/>
      <c r="P63" s="687"/>
      <c r="Q63" s="688"/>
      <c r="R63" s="685"/>
      <c r="S63" s="686"/>
      <c r="T63" s="687"/>
      <c r="U63" s="688"/>
      <c r="V63" s="685"/>
      <c r="W63" s="686"/>
      <c r="X63" s="687"/>
      <c r="Y63" s="688"/>
      <c r="Z63" s="685"/>
      <c r="AA63" s="686"/>
      <c r="AB63" s="687"/>
      <c r="AC63" s="688"/>
      <c r="AD63" s="685"/>
      <c r="AE63" s="686"/>
      <c r="AF63" s="687"/>
      <c r="AG63" s="688"/>
      <c r="AH63" s="685"/>
      <c r="AI63" s="686"/>
      <c r="AJ63" s="687"/>
      <c r="AK63" s="688"/>
      <c r="AL63" s="685"/>
      <c r="AM63" s="686"/>
      <c r="AN63" s="687"/>
      <c r="AO63" s="688"/>
      <c r="AP63" s="685"/>
      <c r="AQ63" s="686"/>
      <c r="AR63" s="687"/>
      <c r="AS63" s="688"/>
      <c r="AT63" s="685"/>
      <c r="AU63" s="686"/>
      <c r="AV63" s="687"/>
      <c r="AW63" s="688"/>
      <c r="AX63" s="685"/>
      <c r="AY63" s="686"/>
      <c r="AZ63" s="687"/>
      <c r="BA63" s="688"/>
      <c r="BB63" s="685"/>
      <c r="BC63" s="686"/>
      <c r="BD63" s="687"/>
      <c r="BE63" s="688"/>
      <c r="BF63" s="685"/>
      <c r="BG63" s="686"/>
      <c r="BH63" s="687"/>
      <c r="BI63" s="688"/>
      <c r="BJ63" s="685"/>
      <c r="BK63" s="686"/>
      <c r="BL63" s="687"/>
      <c r="BM63" s="688"/>
      <c r="BN63" s="685"/>
      <c r="BO63" s="686"/>
      <c r="BP63" s="687"/>
      <c r="BQ63" s="688"/>
      <c r="BR63" s="685"/>
      <c r="BS63" s="686"/>
      <c r="BT63" s="687"/>
      <c r="BU63" s="688"/>
      <c r="BV63" s="685"/>
      <c r="BW63" s="686"/>
      <c r="BX63" s="687"/>
      <c r="BY63" s="689"/>
      <c r="BZ63" s="690"/>
      <c r="CA63" s="691"/>
      <c r="CB63" s="692"/>
      <c r="CC63" s="693"/>
      <c r="CD63" s="690"/>
      <c r="CE63" s="691"/>
      <c r="CF63" s="692"/>
      <c r="CG63" s="693"/>
      <c r="CH63" s="690"/>
      <c r="CI63" s="691"/>
      <c r="CJ63" s="692"/>
      <c r="CK63" s="693"/>
      <c r="CL63" s="690"/>
      <c r="CM63" s="691"/>
      <c r="CN63" s="692"/>
      <c r="CO63" s="693"/>
      <c r="CP63" s="690"/>
      <c r="CQ63" s="691"/>
      <c r="CR63" s="692"/>
      <c r="CS63" s="693"/>
      <c r="CT63" s="690"/>
      <c r="CU63" s="691"/>
      <c r="CV63" s="692"/>
      <c r="CW63" s="693"/>
      <c r="CX63" s="690"/>
      <c r="CY63" s="691"/>
      <c r="CZ63" s="692"/>
      <c r="DA63" s="693"/>
      <c r="DB63" s="690"/>
      <c r="DC63" s="691"/>
      <c r="DD63" s="692"/>
      <c r="DE63" s="693"/>
      <c r="DF63" s="690"/>
      <c r="DG63" s="691"/>
      <c r="DH63" s="692"/>
      <c r="DI63" s="693"/>
      <c r="DJ63" s="690"/>
      <c r="DK63" s="691"/>
      <c r="DL63" s="692"/>
      <c r="DM63" s="693"/>
      <c r="DN63" s="690"/>
      <c r="DO63" s="691"/>
      <c r="DP63" s="692"/>
      <c r="DQ63" s="693"/>
      <c r="DR63" s="690"/>
      <c r="DS63" s="691"/>
      <c r="DT63" s="692"/>
      <c r="DU63" s="693"/>
      <c r="DV63" s="690"/>
      <c r="DW63" s="691"/>
      <c r="DX63" s="692"/>
      <c r="DY63" s="693"/>
      <c r="DZ63" s="690"/>
      <c r="EA63" s="691"/>
      <c r="EB63" s="692"/>
      <c r="EC63" s="693"/>
      <c r="ED63" s="690"/>
      <c r="EE63" s="691"/>
      <c r="EF63" s="692"/>
      <c r="EG63" s="693"/>
      <c r="EH63" s="690"/>
      <c r="EI63" s="691"/>
      <c r="EJ63" s="692"/>
      <c r="EK63" s="693"/>
      <c r="EL63" s="690"/>
      <c r="EM63" s="691"/>
      <c r="EN63" s="692"/>
      <c r="EO63" s="693"/>
      <c r="EP63" s="690"/>
      <c r="EQ63" s="691"/>
      <c r="ER63" s="692"/>
      <c r="ES63" s="693"/>
      <c r="ET63" s="690"/>
      <c r="EU63" s="691"/>
      <c r="EV63" s="692"/>
      <c r="EW63" s="693"/>
      <c r="EX63" s="690"/>
      <c r="EY63" s="691"/>
      <c r="EZ63" s="692"/>
      <c r="FA63" s="693"/>
      <c r="FB63" s="690"/>
      <c r="FC63" s="691"/>
      <c r="FD63" s="692"/>
      <c r="FE63" s="693"/>
      <c r="FF63" s="690"/>
      <c r="FG63" s="691"/>
      <c r="FH63" s="692"/>
      <c r="FI63" s="693"/>
      <c r="FJ63" s="690"/>
      <c r="FK63" s="691"/>
      <c r="FL63" s="692"/>
      <c r="FM63" s="693"/>
      <c r="FN63" s="690"/>
      <c r="FO63" s="691"/>
      <c r="FP63" s="692"/>
      <c r="FQ63" s="693"/>
      <c r="FR63" s="690"/>
      <c r="FS63" s="691"/>
      <c r="FT63" s="692"/>
      <c r="FU63" s="693"/>
      <c r="FV63" s="690"/>
      <c r="FW63" s="691"/>
      <c r="FX63" s="692"/>
      <c r="FY63" s="693"/>
      <c r="FZ63" s="690"/>
      <c r="GA63" s="691"/>
      <c r="GB63" s="692"/>
      <c r="GC63" s="693"/>
      <c r="GD63" s="690"/>
      <c r="GE63" s="691"/>
      <c r="GF63" s="692"/>
      <c r="GG63" s="693"/>
      <c r="GH63" s="690"/>
      <c r="GI63" s="691"/>
      <c r="GJ63" s="692"/>
      <c r="GK63" s="693"/>
      <c r="GL63" s="690"/>
      <c r="GM63" s="691"/>
      <c r="GN63" s="692"/>
      <c r="GO63" s="693"/>
      <c r="GP63" s="690"/>
      <c r="GQ63" s="691"/>
      <c r="GR63" s="692"/>
      <c r="GS63" s="693"/>
      <c r="GT63" s="690"/>
      <c r="GU63" s="691"/>
      <c r="GV63" s="692"/>
      <c r="GW63" s="693"/>
      <c r="GX63" s="690"/>
      <c r="GY63" s="691"/>
      <c r="GZ63" s="692"/>
      <c r="HA63" s="693"/>
      <c r="HB63" s="690"/>
      <c r="HC63" s="691"/>
      <c r="HD63" s="692"/>
      <c r="HE63" s="693"/>
      <c r="HF63" s="690"/>
      <c r="HG63" s="691"/>
      <c r="HH63" s="692"/>
      <c r="HI63" s="693"/>
      <c r="HJ63" s="690"/>
      <c r="HK63" s="691"/>
      <c r="HL63" s="692"/>
      <c r="HM63" s="693"/>
      <c r="HN63" s="690"/>
      <c r="HO63" s="691"/>
      <c r="HP63" s="692"/>
      <c r="HQ63" s="693"/>
      <c r="HR63" s="690"/>
      <c r="HS63" s="691"/>
      <c r="HT63" s="692"/>
      <c r="HU63" s="693"/>
      <c r="HV63" s="690"/>
      <c r="HW63" s="691"/>
      <c r="HX63" s="692"/>
      <c r="HY63" s="693"/>
      <c r="HZ63" s="690"/>
      <c r="IA63" s="691"/>
      <c r="IB63" s="692"/>
      <c r="IC63" s="693"/>
      <c r="ID63" s="690"/>
      <c r="IE63" s="691"/>
      <c r="IF63" s="692"/>
      <c r="IG63" s="693"/>
      <c r="IH63" s="690"/>
      <c r="II63" s="691"/>
      <c r="IJ63" s="692"/>
      <c r="IK63" s="693"/>
      <c r="IL63" s="690"/>
      <c r="IM63" s="691"/>
      <c r="IN63" s="692"/>
      <c r="IO63" s="693"/>
      <c r="IP63" s="690"/>
      <c r="IQ63" s="691"/>
      <c r="IR63" s="692"/>
      <c r="IS63" s="693"/>
      <c r="IT63" s="690"/>
      <c r="IU63" s="691"/>
      <c r="IV63" s="692"/>
    </row>
    <row r="64" spans="1:256" ht="67.150000000000006" customHeight="1" x14ac:dyDescent="1.65">
      <c r="A64" s="683"/>
      <c r="B64" s="701"/>
      <c r="C64" s="702"/>
      <c r="D64" s="694"/>
      <c r="E64" s="665"/>
      <c r="F64" s="690"/>
      <c r="G64" s="667"/>
      <c r="H64" s="694"/>
      <c r="I64" s="683"/>
      <c r="J64" s="685"/>
      <c r="K64" s="686"/>
      <c r="L64" s="687"/>
      <c r="M64" s="688"/>
      <c r="N64" s="685"/>
      <c r="O64" s="686"/>
      <c r="P64" s="687"/>
      <c r="Q64" s="688"/>
      <c r="R64" s="685"/>
      <c r="S64" s="686"/>
      <c r="T64" s="687"/>
      <c r="U64" s="688"/>
      <c r="V64" s="685"/>
      <c r="W64" s="686"/>
      <c r="X64" s="687"/>
      <c r="Y64" s="688"/>
      <c r="Z64" s="685"/>
      <c r="AA64" s="686"/>
      <c r="AB64" s="687"/>
      <c r="AC64" s="688"/>
      <c r="AD64" s="685"/>
      <c r="AE64" s="686"/>
      <c r="AF64" s="687"/>
      <c r="AG64" s="688"/>
      <c r="AH64" s="685"/>
      <c r="AI64" s="686"/>
      <c r="AJ64" s="687"/>
      <c r="AK64" s="688"/>
      <c r="AL64" s="685"/>
      <c r="AM64" s="686"/>
      <c r="AN64" s="687"/>
      <c r="AO64" s="688"/>
      <c r="AP64" s="685"/>
      <c r="AQ64" s="686"/>
      <c r="AR64" s="687"/>
      <c r="AS64" s="688"/>
      <c r="AT64" s="685"/>
      <c r="AU64" s="686"/>
      <c r="AV64" s="687"/>
      <c r="AW64" s="688"/>
      <c r="AX64" s="685"/>
      <c r="AY64" s="686"/>
      <c r="AZ64" s="687"/>
      <c r="BA64" s="688"/>
      <c r="BB64" s="685"/>
      <c r="BC64" s="686"/>
      <c r="BD64" s="687"/>
      <c r="BE64" s="688"/>
      <c r="BF64" s="685"/>
      <c r="BG64" s="686"/>
      <c r="BH64" s="687"/>
      <c r="BI64" s="688"/>
      <c r="BJ64" s="685"/>
      <c r="BK64" s="686"/>
      <c r="BL64" s="687"/>
      <c r="BM64" s="688"/>
      <c r="BN64" s="685"/>
      <c r="BO64" s="686"/>
      <c r="BP64" s="687"/>
      <c r="BQ64" s="688"/>
      <c r="BR64" s="685"/>
      <c r="BS64" s="686"/>
      <c r="BT64" s="687"/>
      <c r="BU64" s="688"/>
      <c r="BV64" s="685"/>
      <c r="BW64" s="686"/>
      <c r="BX64" s="687"/>
      <c r="BY64" s="689"/>
      <c r="BZ64" s="690"/>
      <c r="CA64" s="691"/>
      <c r="CB64" s="692"/>
      <c r="CC64" s="693"/>
      <c r="CD64" s="690"/>
      <c r="CE64" s="691"/>
      <c r="CF64" s="692"/>
      <c r="CG64" s="693"/>
      <c r="CH64" s="690"/>
      <c r="CI64" s="691"/>
      <c r="CJ64" s="692"/>
      <c r="CK64" s="693"/>
      <c r="CL64" s="690"/>
      <c r="CM64" s="691"/>
      <c r="CN64" s="692"/>
      <c r="CO64" s="693"/>
      <c r="CP64" s="690"/>
      <c r="CQ64" s="691"/>
      <c r="CR64" s="692"/>
      <c r="CS64" s="693"/>
      <c r="CT64" s="690"/>
      <c r="CU64" s="691"/>
      <c r="CV64" s="692"/>
      <c r="CW64" s="693"/>
      <c r="CX64" s="690"/>
      <c r="CY64" s="691"/>
      <c r="CZ64" s="692"/>
      <c r="DA64" s="693"/>
      <c r="DB64" s="690"/>
      <c r="DC64" s="691"/>
      <c r="DD64" s="692"/>
      <c r="DE64" s="693"/>
      <c r="DF64" s="690"/>
      <c r="DG64" s="691"/>
      <c r="DH64" s="692"/>
      <c r="DI64" s="693"/>
      <c r="DJ64" s="690"/>
      <c r="DK64" s="691"/>
      <c r="DL64" s="692"/>
      <c r="DM64" s="693"/>
      <c r="DN64" s="690"/>
      <c r="DO64" s="691"/>
      <c r="DP64" s="692"/>
      <c r="DQ64" s="693"/>
      <c r="DR64" s="690"/>
      <c r="DS64" s="691"/>
      <c r="DT64" s="692"/>
      <c r="DU64" s="693"/>
      <c r="DV64" s="690"/>
      <c r="DW64" s="691"/>
      <c r="DX64" s="692"/>
      <c r="DY64" s="693"/>
      <c r="DZ64" s="690"/>
      <c r="EA64" s="691"/>
      <c r="EB64" s="692"/>
      <c r="EC64" s="693"/>
      <c r="ED64" s="690"/>
      <c r="EE64" s="691"/>
      <c r="EF64" s="692"/>
      <c r="EG64" s="693"/>
      <c r="EH64" s="690"/>
      <c r="EI64" s="691"/>
      <c r="EJ64" s="692"/>
      <c r="EK64" s="693"/>
      <c r="EL64" s="690"/>
      <c r="EM64" s="691"/>
      <c r="EN64" s="692"/>
      <c r="EO64" s="693"/>
      <c r="EP64" s="690"/>
      <c r="EQ64" s="691"/>
      <c r="ER64" s="692"/>
      <c r="ES64" s="693"/>
      <c r="ET64" s="690"/>
      <c r="EU64" s="691"/>
      <c r="EV64" s="692"/>
      <c r="EW64" s="693"/>
      <c r="EX64" s="690"/>
      <c r="EY64" s="691"/>
      <c r="EZ64" s="692"/>
      <c r="FA64" s="693"/>
      <c r="FB64" s="690"/>
      <c r="FC64" s="691"/>
      <c r="FD64" s="692"/>
      <c r="FE64" s="693"/>
      <c r="FF64" s="690"/>
      <c r="FG64" s="691"/>
      <c r="FH64" s="692"/>
      <c r="FI64" s="693"/>
      <c r="FJ64" s="690"/>
      <c r="FK64" s="691"/>
      <c r="FL64" s="692"/>
      <c r="FM64" s="693"/>
      <c r="FN64" s="690"/>
      <c r="FO64" s="691"/>
      <c r="FP64" s="692"/>
      <c r="FQ64" s="693"/>
      <c r="FR64" s="690"/>
      <c r="FS64" s="691"/>
      <c r="FT64" s="692"/>
      <c r="FU64" s="693"/>
      <c r="FV64" s="690"/>
      <c r="FW64" s="691"/>
      <c r="FX64" s="692"/>
      <c r="FY64" s="693"/>
      <c r="FZ64" s="690"/>
      <c r="GA64" s="691"/>
      <c r="GB64" s="692"/>
      <c r="GC64" s="693"/>
      <c r="GD64" s="690"/>
      <c r="GE64" s="691"/>
      <c r="GF64" s="692"/>
      <c r="GG64" s="693"/>
      <c r="GH64" s="690"/>
      <c r="GI64" s="691"/>
      <c r="GJ64" s="692"/>
      <c r="GK64" s="693"/>
      <c r="GL64" s="690"/>
      <c r="GM64" s="691"/>
      <c r="GN64" s="692"/>
      <c r="GO64" s="693"/>
      <c r="GP64" s="690"/>
      <c r="GQ64" s="691"/>
      <c r="GR64" s="692"/>
      <c r="GS64" s="693"/>
      <c r="GT64" s="690"/>
      <c r="GU64" s="691"/>
      <c r="GV64" s="692"/>
      <c r="GW64" s="693"/>
      <c r="GX64" s="690"/>
      <c r="GY64" s="691"/>
      <c r="GZ64" s="692"/>
      <c r="HA64" s="693"/>
      <c r="HB64" s="690"/>
      <c r="HC64" s="691"/>
      <c r="HD64" s="692"/>
      <c r="HE64" s="693"/>
      <c r="HF64" s="690"/>
      <c r="HG64" s="691"/>
      <c r="HH64" s="692"/>
      <c r="HI64" s="693"/>
      <c r="HJ64" s="690"/>
      <c r="HK64" s="691"/>
      <c r="HL64" s="692"/>
      <c r="HM64" s="693"/>
      <c r="HN64" s="690"/>
      <c r="HO64" s="691"/>
      <c r="HP64" s="692"/>
      <c r="HQ64" s="693"/>
      <c r="HR64" s="690"/>
      <c r="HS64" s="691"/>
      <c r="HT64" s="692"/>
      <c r="HU64" s="693"/>
      <c r="HV64" s="690"/>
      <c r="HW64" s="691"/>
      <c r="HX64" s="692"/>
      <c r="HY64" s="693"/>
      <c r="HZ64" s="690"/>
      <c r="IA64" s="691"/>
      <c r="IB64" s="692"/>
      <c r="IC64" s="693"/>
      <c r="ID64" s="690"/>
      <c r="IE64" s="691"/>
      <c r="IF64" s="692"/>
      <c r="IG64" s="693"/>
      <c r="IH64" s="690"/>
      <c r="II64" s="691"/>
      <c r="IJ64" s="692"/>
      <c r="IK64" s="693"/>
      <c r="IL64" s="690"/>
      <c r="IM64" s="691"/>
      <c r="IN64" s="692"/>
      <c r="IO64" s="693"/>
      <c r="IP64" s="690"/>
      <c r="IQ64" s="691"/>
      <c r="IR64" s="692"/>
      <c r="IS64" s="693"/>
      <c r="IT64" s="690"/>
      <c r="IU64" s="691"/>
      <c r="IV64" s="692"/>
    </row>
    <row r="65" spans="1:256" ht="67.150000000000006" customHeight="1" x14ac:dyDescent="1.65">
      <c r="A65" s="683"/>
      <c r="B65" s="701"/>
      <c r="C65" s="702"/>
      <c r="D65" s="703"/>
      <c r="E65" s="665"/>
      <c r="F65" s="690"/>
      <c r="G65" s="691"/>
      <c r="H65" s="692"/>
      <c r="I65" s="693"/>
      <c r="J65" s="685"/>
      <c r="K65" s="686"/>
      <c r="L65" s="687"/>
      <c r="M65" s="688"/>
      <c r="N65" s="685"/>
      <c r="O65" s="686"/>
      <c r="P65" s="687"/>
      <c r="Q65" s="688"/>
      <c r="R65" s="685"/>
      <c r="S65" s="686"/>
      <c r="T65" s="687"/>
      <c r="U65" s="688"/>
      <c r="V65" s="685"/>
      <c r="W65" s="686"/>
      <c r="X65" s="687"/>
      <c r="Y65" s="688"/>
      <c r="Z65" s="685"/>
      <c r="AA65" s="686"/>
      <c r="AB65" s="687"/>
      <c r="AC65" s="688"/>
      <c r="AD65" s="685"/>
      <c r="AE65" s="686"/>
      <c r="AF65" s="687"/>
      <c r="AG65" s="688"/>
      <c r="AH65" s="685"/>
      <c r="AI65" s="686"/>
      <c r="AJ65" s="687"/>
      <c r="AK65" s="688"/>
      <c r="AL65" s="685"/>
      <c r="AM65" s="686"/>
      <c r="AN65" s="687"/>
      <c r="AO65" s="688"/>
      <c r="AP65" s="685"/>
      <c r="AQ65" s="686"/>
      <c r="AR65" s="687"/>
      <c r="AS65" s="688"/>
      <c r="AT65" s="685"/>
      <c r="AU65" s="686"/>
      <c r="AV65" s="687"/>
      <c r="AW65" s="688"/>
      <c r="AX65" s="685"/>
      <c r="AY65" s="686"/>
      <c r="AZ65" s="687"/>
      <c r="BA65" s="688"/>
      <c r="BB65" s="685"/>
      <c r="BC65" s="686"/>
      <c r="BD65" s="687"/>
      <c r="BE65" s="688"/>
      <c r="BF65" s="685"/>
      <c r="BG65" s="686"/>
      <c r="BH65" s="687"/>
      <c r="BI65" s="688"/>
      <c r="BJ65" s="685"/>
      <c r="BK65" s="686"/>
      <c r="BL65" s="687"/>
      <c r="BM65" s="688"/>
      <c r="BN65" s="685"/>
      <c r="BO65" s="686"/>
      <c r="BP65" s="687"/>
      <c r="BQ65" s="688"/>
      <c r="BR65" s="685"/>
      <c r="BS65" s="686"/>
      <c r="BT65" s="687"/>
      <c r="BU65" s="688"/>
      <c r="BV65" s="685"/>
      <c r="BW65" s="686"/>
      <c r="BX65" s="687"/>
      <c r="BY65" s="689"/>
      <c r="BZ65" s="690"/>
      <c r="CA65" s="691"/>
      <c r="CB65" s="692"/>
      <c r="CC65" s="693"/>
      <c r="CD65" s="690"/>
      <c r="CE65" s="691"/>
      <c r="CF65" s="692"/>
      <c r="CG65" s="693"/>
      <c r="CH65" s="690"/>
      <c r="CI65" s="691"/>
      <c r="CJ65" s="692"/>
      <c r="CK65" s="693"/>
      <c r="CL65" s="690"/>
      <c r="CM65" s="691"/>
      <c r="CN65" s="692"/>
      <c r="CO65" s="693"/>
      <c r="CP65" s="690"/>
      <c r="CQ65" s="691"/>
      <c r="CR65" s="692"/>
      <c r="CS65" s="693"/>
      <c r="CT65" s="690"/>
      <c r="CU65" s="691"/>
      <c r="CV65" s="692"/>
      <c r="CW65" s="693"/>
      <c r="CX65" s="690"/>
      <c r="CY65" s="691"/>
      <c r="CZ65" s="692"/>
      <c r="DA65" s="693"/>
      <c r="DB65" s="690"/>
      <c r="DC65" s="691"/>
      <c r="DD65" s="692"/>
      <c r="DE65" s="693"/>
      <c r="DF65" s="690"/>
      <c r="DG65" s="691"/>
      <c r="DH65" s="692"/>
      <c r="DI65" s="693"/>
      <c r="DJ65" s="690"/>
      <c r="DK65" s="691"/>
      <c r="DL65" s="692"/>
      <c r="DM65" s="693"/>
      <c r="DN65" s="690"/>
      <c r="DO65" s="691"/>
      <c r="DP65" s="692"/>
      <c r="DQ65" s="693"/>
      <c r="DR65" s="690"/>
      <c r="DS65" s="691"/>
      <c r="DT65" s="692"/>
      <c r="DU65" s="693"/>
      <c r="DV65" s="690"/>
      <c r="DW65" s="691"/>
      <c r="DX65" s="692"/>
      <c r="DY65" s="693"/>
      <c r="DZ65" s="690"/>
      <c r="EA65" s="691"/>
      <c r="EB65" s="692"/>
      <c r="EC65" s="693"/>
      <c r="ED65" s="690"/>
      <c r="EE65" s="691"/>
      <c r="EF65" s="692"/>
      <c r="EG65" s="693"/>
      <c r="EH65" s="690"/>
      <c r="EI65" s="691"/>
      <c r="EJ65" s="692"/>
      <c r="EK65" s="693"/>
      <c r="EL65" s="690"/>
      <c r="EM65" s="691"/>
      <c r="EN65" s="692"/>
      <c r="EO65" s="693"/>
      <c r="EP65" s="690"/>
      <c r="EQ65" s="691"/>
      <c r="ER65" s="692"/>
      <c r="ES65" s="693"/>
      <c r="ET65" s="690"/>
      <c r="EU65" s="691"/>
      <c r="EV65" s="692"/>
      <c r="EW65" s="693"/>
      <c r="EX65" s="690"/>
      <c r="EY65" s="691"/>
      <c r="EZ65" s="692"/>
      <c r="FA65" s="693"/>
      <c r="FB65" s="690"/>
      <c r="FC65" s="691"/>
      <c r="FD65" s="692"/>
      <c r="FE65" s="693"/>
      <c r="FF65" s="690"/>
      <c r="FG65" s="691"/>
      <c r="FH65" s="692"/>
      <c r="FI65" s="693"/>
      <c r="FJ65" s="690"/>
      <c r="FK65" s="691"/>
      <c r="FL65" s="692"/>
      <c r="FM65" s="693"/>
      <c r="FN65" s="690"/>
      <c r="FO65" s="691"/>
      <c r="FP65" s="692"/>
      <c r="FQ65" s="693"/>
      <c r="FR65" s="690"/>
      <c r="FS65" s="691"/>
      <c r="FT65" s="692"/>
      <c r="FU65" s="693"/>
      <c r="FV65" s="690"/>
      <c r="FW65" s="691"/>
      <c r="FX65" s="692"/>
      <c r="FY65" s="693"/>
      <c r="FZ65" s="690"/>
      <c r="GA65" s="691"/>
      <c r="GB65" s="692"/>
      <c r="GC65" s="693"/>
      <c r="GD65" s="690"/>
      <c r="GE65" s="691"/>
      <c r="GF65" s="692"/>
      <c r="GG65" s="693"/>
      <c r="GH65" s="690"/>
      <c r="GI65" s="691"/>
      <c r="GJ65" s="692"/>
      <c r="GK65" s="693"/>
      <c r="GL65" s="690"/>
      <c r="GM65" s="691"/>
      <c r="GN65" s="692"/>
      <c r="GO65" s="693"/>
      <c r="GP65" s="690"/>
      <c r="GQ65" s="691"/>
      <c r="GR65" s="692"/>
      <c r="GS65" s="693"/>
      <c r="GT65" s="690"/>
      <c r="GU65" s="691"/>
      <c r="GV65" s="692"/>
      <c r="GW65" s="693"/>
      <c r="GX65" s="690"/>
      <c r="GY65" s="691"/>
      <c r="GZ65" s="692"/>
      <c r="HA65" s="693"/>
      <c r="HB65" s="690"/>
      <c r="HC65" s="691"/>
      <c r="HD65" s="692"/>
      <c r="HE65" s="693"/>
      <c r="HF65" s="690"/>
      <c r="HG65" s="691"/>
      <c r="HH65" s="692"/>
      <c r="HI65" s="693"/>
      <c r="HJ65" s="690"/>
      <c r="HK65" s="691"/>
      <c r="HL65" s="692"/>
      <c r="HM65" s="693"/>
      <c r="HN65" s="690"/>
      <c r="HO65" s="691"/>
      <c r="HP65" s="692"/>
      <c r="HQ65" s="693"/>
      <c r="HR65" s="690"/>
      <c r="HS65" s="691"/>
      <c r="HT65" s="692"/>
      <c r="HU65" s="693"/>
      <c r="HV65" s="690"/>
      <c r="HW65" s="691"/>
      <c r="HX65" s="692"/>
      <c r="HY65" s="693"/>
      <c r="HZ65" s="690"/>
      <c r="IA65" s="691"/>
      <c r="IB65" s="692"/>
      <c r="IC65" s="693"/>
      <c r="ID65" s="690"/>
      <c r="IE65" s="691"/>
      <c r="IF65" s="692"/>
      <c r="IG65" s="693"/>
      <c r="IH65" s="690"/>
      <c r="II65" s="691"/>
      <c r="IJ65" s="692"/>
      <c r="IK65" s="693"/>
      <c r="IL65" s="690"/>
      <c r="IM65" s="691"/>
      <c r="IN65" s="692"/>
      <c r="IO65" s="693"/>
      <c r="IP65" s="690"/>
      <c r="IQ65" s="691"/>
      <c r="IR65" s="692"/>
      <c r="IS65" s="693"/>
      <c r="IT65" s="690"/>
      <c r="IU65" s="691"/>
      <c r="IV65" s="692"/>
    </row>
    <row r="66" spans="1:256" ht="67.150000000000006" customHeight="1" x14ac:dyDescent="1.65">
      <c r="A66" s="683"/>
      <c r="B66" s="701"/>
      <c r="C66" s="702"/>
      <c r="D66" s="703"/>
      <c r="E66" s="665"/>
      <c r="F66" s="690"/>
      <c r="G66" s="691"/>
      <c r="H66" s="692"/>
      <c r="I66" s="693"/>
      <c r="J66" s="685"/>
      <c r="K66" s="686"/>
      <c r="L66" s="687"/>
      <c r="M66" s="688"/>
      <c r="N66" s="685"/>
      <c r="O66" s="686"/>
      <c r="P66" s="687"/>
      <c r="Q66" s="688"/>
      <c r="R66" s="685"/>
      <c r="S66" s="686"/>
      <c r="T66" s="687"/>
      <c r="U66" s="688"/>
      <c r="V66" s="685"/>
      <c r="W66" s="686"/>
      <c r="X66" s="687"/>
      <c r="Y66" s="688"/>
      <c r="Z66" s="685"/>
      <c r="AA66" s="686"/>
      <c r="AB66" s="687"/>
      <c r="AC66" s="688"/>
      <c r="AD66" s="685"/>
      <c r="AE66" s="686"/>
      <c r="AF66" s="687"/>
      <c r="AG66" s="688"/>
      <c r="AH66" s="685"/>
      <c r="AI66" s="686"/>
      <c r="AJ66" s="687"/>
      <c r="AK66" s="688"/>
      <c r="AL66" s="685"/>
      <c r="AM66" s="686"/>
      <c r="AN66" s="687"/>
      <c r="AO66" s="688"/>
      <c r="AP66" s="685"/>
      <c r="AQ66" s="686"/>
      <c r="AR66" s="687"/>
      <c r="AS66" s="688"/>
      <c r="AT66" s="685"/>
      <c r="AU66" s="686"/>
      <c r="AV66" s="687"/>
      <c r="AW66" s="688"/>
      <c r="AX66" s="685"/>
      <c r="AY66" s="686"/>
      <c r="AZ66" s="687"/>
      <c r="BA66" s="688"/>
      <c r="BB66" s="685"/>
      <c r="BC66" s="686"/>
      <c r="BD66" s="687"/>
      <c r="BE66" s="688"/>
      <c r="BF66" s="685"/>
      <c r="BG66" s="686"/>
      <c r="BH66" s="687"/>
      <c r="BI66" s="688"/>
      <c r="BJ66" s="685"/>
      <c r="BK66" s="686"/>
      <c r="BL66" s="687"/>
      <c r="BM66" s="688"/>
      <c r="BN66" s="685"/>
      <c r="BO66" s="686"/>
      <c r="BP66" s="687"/>
      <c r="BQ66" s="688"/>
      <c r="BR66" s="685"/>
      <c r="BS66" s="686"/>
      <c r="BT66" s="687"/>
      <c r="BU66" s="688"/>
      <c r="BV66" s="685"/>
      <c r="BW66" s="686"/>
      <c r="BX66" s="687"/>
      <c r="BY66" s="689"/>
      <c r="BZ66" s="690"/>
      <c r="CA66" s="691"/>
      <c r="CB66" s="692"/>
      <c r="CC66" s="693"/>
      <c r="CD66" s="690"/>
      <c r="CE66" s="691"/>
      <c r="CF66" s="692"/>
      <c r="CG66" s="693"/>
      <c r="CH66" s="690"/>
      <c r="CI66" s="691"/>
      <c r="CJ66" s="692"/>
      <c r="CK66" s="693"/>
      <c r="CL66" s="690"/>
      <c r="CM66" s="691"/>
      <c r="CN66" s="692"/>
      <c r="CO66" s="693"/>
      <c r="CP66" s="690"/>
      <c r="CQ66" s="691"/>
      <c r="CR66" s="692"/>
      <c r="CS66" s="693"/>
      <c r="CT66" s="690"/>
      <c r="CU66" s="691"/>
      <c r="CV66" s="692"/>
      <c r="CW66" s="693"/>
      <c r="CX66" s="690"/>
      <c r="CY66" s="691"/>
      <c r="CZ66" s="692"/>
      <c r="DA66" s="693"/>
      <c r="DB66" s="690"/>
      <c r="DC66" s="691"/>
      <c r="DD66" s="692"/>
      <c r="DE66" s="693"/>
      <c r="DF66" s="690"/>
      <c r="DG66" s="691"/>
      <c r="DH66" s="692"/>
      <c r="DI66" s="693"/>
      <c r="DJ66" s="690"/>
      <c r="DK66" s="691"/>
      <c r="DL66" s="692"/>
      <c r="DM66" s="693"/>
      <c r="DN66" s="690"/>
      <c r="DO66" s="691"/>
      <c r="DP66" s="692"/>
      <c r="DQ66" s="693"/>
      <c r="DR66" s="690"/>
      <c r="DS66" s="691"/>
      <c r="DT66" s="692"/>
      <c r="DU66" s="693"/>
      <c r="DV66" s="690"/>
      <c r="DW66" s="691"/>
      <c r="DX66" s="692"/>
      <c r="DY66" s="693"/>
      <c r="DZ66" s="690"/>
      <c r="EA66" s="691"/>
      <c r="EB66" s="692"/>
      <c r="EC66" s="693"/>
      <c r="ED66" s="690"/>
      <c r="EE66" s="691"/>
      <c r="EF66" s="692"/>
      <c r="EG66" s="693"/>
      <c r="EH66" s="690"/>
      <c r="EI66" s="691"/>
      <c r="EJ66" s="692"/>
      <c r="EK66" s="693"/>
      <c r="EL66" s="690"/>
      <c r="EM66" s="691"/>
      <c r="EN66" s="692"/>
      <c r="EO66" s="693"/>
      <c r="EP66" s="690"/>
      <c r="EQ66" s="691"/>
      <c r="ER66" s="692"/>
      <c r="ES66" s="693"/>
      <c r="ET66" s="690"/>
      <c r="EU66" s="691"/>
      <c r="EV66" s="692"/>
      <c r="EW66" s="693"/>
      <c r="EX66" s="690"/>
      <c r="EY66" s="691"/>
      <c r="EZ66" s="692"/>
      <c r="FA66" s="693"/>
      <c r="FB66" s="690"/>
      <c r="FC66" s="691"/>
      <c r="FD66" s="692"/>
      <c r="FE66" s="693"/>
      <c r="FF66" s="690"/>
      <c r="FG66" s="691"/>
      <c r="FH66" s="692"/>
      <c r="FI66" s="693"/>
      <c r="FJ66" s="690"/>
      <c r="FK66" s="691"/>
      <c r="FL66" s="692"/>
      <c r="FM66" s="693"/>
      <c r="FN66" s="690"/>
      <c r="FO66" s="691"/>
      <c r="FP66" s="692"/>
      <c r="FQ66" s="693"/>
      <c r="FR66" s="690"/>
      <c r="FS66" s="691"/>
      <c r="FT66" s="692"/>
      <c r="FU66" s="693"/>
      <c r="FV66" s="690"/>
      <c r="FW66" s="691"/>
      <c r="FX66" s="692"/>
      <c r="FY66" s="693"/>
      <c r="FZ66" s="690"/>
      <c r="GA66" s="691"/>
      <c r="GB66" s="692"/>
      <c r="GC66" s="693"/>
      <c r="GD66" s="690"/>
      <c r="GE66" s="691"/>
      <c r="GF66" s="692"/>
      <c r="GG66" s="693"/>
      <c r="GH66" s="690"/>
      <c r="GI66" s="691"/>
      <c r="GJ66" s="692"/>
      <c r="GK66" s="693"/>
      <c r="GL66" s="690"/>
      <c r="GM66" s="691"/>
      <c r="GN66" s="692"/>
      <c r="GO66" s="693"/>
      <c r="GP66" s="690"/>
      <c r="GQ66" s="691"/>
      <c r="GR66" s="692"/>
      <c r="GS66" s="693"/>
      <c r="GT66" s="690"/>
      <c r="GU66" s="691"/>
      <c r="GV66" s="692"/>
      <c r="GW66" s="693"/>
      <c r="GX66" s="690"/>
      <c r="GY66" s="691"/>
      <c r="GZ66" s="692"/>
      <c r="HA66" s="693"/>
      <c r="HB66" s="690"/>
      <c r="HC66" s="691"/>
      <c r="HD66" s="692"/>
      <c r="HE66" s="693"/>
      <c r="HF66" s="690"/>
      <c r="HG66" s="691"/>
      <c r="HH66" s="692"/>
      <c r="HI66" s="693"/>
      <c r="HJ66" s="690"/>
      <c r="HK66" s="691"/>
      <c r="HL66" s="692"/>
      <c r="HM66" s="693"/>
      <c r="HN66" s="690"/>
      <c r="HO66" s="691"/>
      <c r="HP66" s="692"/>
      <c r="HQ66" s="693"/>
      <c r="HR66" s="690"/>
      <c r="HS66" s="691"/>
      <c r="HT66" s="692"/>
      <c r="HU66" s="693"/>
      <c r="HV66" s="690"/>
      <c r="HW66" s="691"/>
      <c r="HX66" s="692"/>
      <c r="HY66" s="693"/>
      <c r="HZ66" s="690"/>
      <c r="IA66" s="691"/>
      <c r="IB66" s="692"/>
      <c r="IC66" s="693"/>
      <c r="ID66" s="690"/>
      <c r="IE66" s="691"/>
      <c r="IF66" s="692"/>
      <c r="IG66" s="693"/>
      <c r="IH66" s="690"/>
      <c r="II66" s="691"/>
      <c r="IJ66" s="692"/>
      <c r="IK66" s="693"/>
      <c r="IL66" s="690"/>
      <c r="IM66" s="691"/>
      <c r="IN66" s="692"/>
      <c r="IO66" s="693"/>
      <c r="IP66" s="690"/>
      <c r="IQ66" s="691"/>
      <c r="IR66" s="692"/>
      <c r="IS66" s="693"/>
      <c r="IT66" s="690"/>
      <c r="IU66" s="691"/>
      <c r="IV66" s="692"/>
    </row>
    <row r="67" spans="1:256" ht="67.150000000000006" customHeight="1" x14ac:dyDescent="1.65">
      <c r="A67" s="705"/>
      <c r="B67" s="701"/>
      <c r="C67" s="702"/>
      <c r="D67" s="703"/>
      <c r="E67" s="665"/>
      <c r="F67" s="690"/>
      <c r="G67" s="691"/>
      <c r="H67" s="692"/>
      <c r="I67" s="693"/>
      <c r="J67" s="685"/>
      <c r="K67" s="686"/>
      <c r="L67" s="687"/>
      <c r="M67" s="688"/>
      <c r="N67" s="685"/>
      <c r="O67" s="686"/>
      <c r="P67" s="687"/>
      <c r="Q67" s="688"/>
      <c r="R67" s="685"/>
      <c r="S67" s="686"/>
      <c r="T67" s="687"/>
      <c r="U67" s="688"/>
      <c r="V67" s="685"/>
      <c r="W67" s="686"/>
      <c r="X67" s="687"/>
      <c r="Y67" s="688"/>
      <c r="Z67" s="685"/>
      <c r="AA67" s="686"/>
      <c r="AB67" s="687"/>
      <c r="AC67" s="688"/>
      <c r="AD67" s="685"/>
      <c r="AE67" s="686"/>
      <c r="AF67" s="687"/>
      <c r="AG67" s="688"/>
      <c r="AH67" s="685"/>
      <c r="AI67" s="686"/>
      <c r="AJ67" s="687"/>
      <c r="AK67" s="688"/>
      <c r="AL67" s="685"/>
      <c r="AM67" s="686"/>
      <c r="AN67" s="687"/>
      <c r="AO67" s="688"/>
      <c r="AP67" s="685"/>
      <c r="AQ67" s="686"/>
      <c r="AR67" s="687"/>
      <c r="AS67" s="688"/>
      <c r="AT67" s="685"/>
      <c r="AU67" s="686"/>
      <c r="AV67" s="687"/>
      <c r="AW67" s="688"/>
      <c r="AX67" s="685"/>
      <c r="AY67" s="686"/>
      <c r="AZ67" s="687"/>
      <c r="BA67" s="688"/>
      <c r="BB67" s="685"/>
      <c r="BC67" s="686"/>
      <c r="BD67" s="687"/>
      <c r="BE67" s="688"/>
      <c r="BF67" s="685"/>
      <c r="BG67" s="686"/>
      <c r="BH67" s="687"/>
      <c r="BI67" s="688"/>
      <c r="BJ67" s="685"/>
      <c r="BK67" s="686"/>
      <c r="BL67" s="687"/>
      <c r="BM67" s="688"/>
      <c r="BN67" s="685"/>
      <c r="BO67" s="686"/>
      <c r="BP67" s="687"/>
      <c r="BQ67" s="688"/>
      <c r="BR67" s="685"/>
      <c r="BS67" s="686"/>
      <c r="BT67" s="687"/>
      <c r="BU67" s="688"/>
      <c r="BV67" s="685"/>
      <c r="BW67" s="686"/>
      <c r="BX67" s="687"/>
      <c r="BY67" s="689"/>
      <c r="BZ67" s="690"/>
      <c r="CA67" s="691"/>
      <c r="CB67" s="692"/>
      <c r="CC67" s="693"/>
      <c r="CD67" s="690"/>
      <c r="CE67" s="691"/>
      <c r="CF67" s="692"/>
      <c r="CG67" s="693"/>
      <c r="CH67" s="690"/>
      <c r="CI67" s="691"/>
      <c r="CJ67" s="692"/>
      <c r="CK67" s="693"/>
      <c r="CL67" s="690"/>
      <c r="CM67" s="691"/>
      <c r="CN67" s="692"/>
      <c r="CO67" s="693"/>
      <c r="CP67" s="690"/>
      <c r="CQ67" s="691"/>
      <c r="CR67" s="692"/>
      <c r="CS67" s="693"/>
      <c r="CT67" s="690"/>
      <c r="CU67" s="691"/>
      <c r="CV67" s="692"/>
      <c r="CW67" s="693"/>
      <c r="CX67" s="690"/>
      <c r="CY67" s="691"/>
      <c r="CZ67" s="692"/>
      <c r="DA67" s="693"/>
      <c r="DB67" s="690"/>
      <c r="DC67" s="691"/>
      <c r="DD67" s="692"/>
      <c r="DE67" s="693"/>
      <c r="DF67" s="690"/>
      <c r="DG67" s="691"/>
      <c r="DH67" s="692"/>
      <c r="DI67" s="693"/>
      <c r="DJ67" s="690"/>
      <c r="DK67" s="691"/>
      <c r="DL67" s="692"/>
      <c r="DM67" s="693"/>
      <c r="DN67" s="690"/>
      <c r="DO67" s="691"/>
      <c r="DP67" s="692"/>
      <c r="DQ67" s="693"/>
      <c r="DR67" s="690"/>
      <c r="DS67" s="691"/>
      <c r="DT67" s="692"/>
      <c r="DU67" s="693"/>
      <c r="DV67" s="690"/>
      <c r="DW67" s="691"/>
      <c r="DX67" s="692"/>
      <c r="DY67" s="693"/>
      <c r="DZ67" s="690"/>
      <c r="EA67" s="691"/>
      <c r="EB67" s="692"/>
      <c r="EC67" s="693"/>
      <c r="ED67" s="690"/>
      <c r="EE67" s="691"/>
      <c r="EF67" s="692"/>
      <c r="EG67" s="693"/>
      <c r="EH67" s="690"/>
      <c r="EI67" s="691"/>
      <c r="EJ67" s="692"/>
      <c r="EK67" s="693"/>
      <c r="EL67" s="690"/>
      <c r="EM67" s="691"/>
      <c r="EN67" s="692"/>
      <c r="EO67" s="693"/>
      <c r="EP67" s="690"/>
      <c r="EQ67" s="691"/>
      <c r="ER67" s="692"/>
      <c r="ES67" s="693"/>
      <c r="ET67" s="690"/>
      <c r="EU67" s="691"/>
      <c r="EV67" s="692"/>
      <c r="EW67" s="693"/>
      <c r="EX67" s="690"/>
      <c r="EY67" s="691"/>
      <c r="EZ67" s="692"/>
      <c r="FA67" s="693"/>
      <c r="FB67" s="690"/>
      <c r="FC67" s="691"/>
      <c r="FD67" s="692"/>
      <c r="FE67" s="693"/>
      <c r="FF67" s="690"/>
      <c r="FG67" s="691"/>
      <c r="FH67" s="692"/>
      <c r="FI67" s="693"/>
      <c r="FJ67" s="690"/>
      <c r="FK67" s="691"/>
      <c r="FL67" s="692"/>
      <c r="FM67" s="693"/>
      <c r="FN67" s="690"/>
      <c r="FO67" s="691"/>
      <c r="FP67" s="692"/>
      <c r="FQ67" s="693"/>
      <c r="FR67" s="690"/>
      <c r="FS67" s="691"/>
      <c r="FT67" s="692"/>
      <c r="FU67" s="693"/>
      <c r="FV67" s="690"/>
      <c r="FW67" s="691"/>
      <c r="FX67" s="692"/>
      <c r="FY67" s="693"/>
      <c r="FZ67" s="690"/>
      <c r="GA67" s="691"/>
      <c r="GB67" s="692"/>
      <c r="GC67" s="693"/>
      <c r="GD67" s="690"/>
      <c r="GE67" s="691"/>
      <c r="GF67" s="692"/>
      <c r="GG67" s="693"/>
      <c r="GH67" s="690"/>
      <c r="GI67" s="691"/>
      <c r="GJ67" s="692"/>
      <c r="GK67" s="693"/>
      <c r="GL67" s="690"/>
      <c r="GM67" s="691"/>
      <c r="GN67" s="692"/>
      <c r="GO67" s="693"/>
      <c r="GP67" s="690"/>
      <c r="GQ67" s="691"/>
      <c r="GR67" s="692"/>
      <c r="GS67" s="693"/>
      <c r="GT67" s="690"/>
      <c r="GU67" s="691"/>
      <c r="GV67" s="692"/>
      <c r="GW67" s="693"/>
      <c r="GX67" s="690"/>
      <c r="GY67" s="691"/>
      <c r="GZ67" s="692"/>
      <c r="HA67" s="693"/>
      <c r="HB67" s="690"/>
      <c r="HC67" s="691"/>
      <c r="HD67" s="692"/>
      <c r="HE67" s="693"/>
      <c r="HF67" s="690"/>
      <c r="HG67" s="691"/>
      <c r="HH67" s="692"/>
      <c r="HI67" s="693"/>
      <c r="HJ67" s="690"/>
      <c r="HK67" s="691"/>
      <c r="HL67" s="692"/>
      <c r="HM67" s="693"/>
      <c r="HN67" s="690"/>
      <c r="HO67" s="691"/>
      <c r="HP67" s="692"/>
      <c r="HQ67" s="693"/>
      <c r="HR67" s="690"/>
      <c r="HS67" s="691"/>
      <c r="HT67" s="692"/>
      <c r="HU67" s="693"/>
      <c r="HV67" s="690"/>
      <c r="HW67" s="691"/>
      <c r="HX67" s="692"/>
      <c r="HY67" s="693"/>
      <c r="HZ67" s="690"/>
      <c r="IA67" s="691"/>
      <c r="IB67" s="692"/>
      <c r="IC67" s="693"/>
      <c r="ID67" s="690"/>
      <c r="IE67" s="691"/>
      <c r="IF67" s="692"/>
      <c r="IG67" s="693"/>
      <c r="IH67" s="690"/>
      <c r="II67" s="691"/>
      <c r="IJ67" s="692"/>
      <c r="IK67" s="693"/>
      <c r="IL67" s="690"/>
      <c r="IM67" s="691"/>
      <c r="IN67" s="692"/>
      <c r="IO67" s="693"/>
      <c r="IP67" s="690"/>
      <c r="IQ67" s="691"/>
      <c r="IR67" s="692"/>
      <c r="IS67" s="693"/>
      <c r="IT67" s="690"/>
      <c r="IU67" s="691"/>
      <c r="IV67" s="692"/>
    </row>
    <row r="68" spans="1:256" ht="67.150000000000006" customHeight="1" x14ac:dyDescent="1.65">
      <c r="A68" s="683"/>
      <c r="B68" s="701"/>
      <c r="C68" s="702"/>
      <c r="D68" s="703"/>
      <c r="E68" s="665"/>
      <c r="F68" s="690"/>
      <c r="G68" s="691"/>
      <c r="H68" s="692"/>
      <c r="I68" s="693"/>
      <c r="J68" s="685"/>
      <c r="K68" s="686"/>
      <c r="L68" s="687"/>
      <c r="M68" s="688"/>
      <c r="N68" s="685"/>
      <c r="O68" s="686"/>
      <c r="P68" s="687"/>
      <c r="Q68" s="688"/>
      <c r="R68" s="685"/>
      <c r="S68" s="686"/>
      <c r="T68" s="687"/>
      <c r="U68" s="688"/>
      <c r="V68" s="685"/>
      <c r="W68" s="686"/>
      <c r="X68" s="687"/>
      <c r="Y68" s="688"/>
      <c r="Z68" s="685"/>
      <c r="AA68" s="686"/>
      <c r="AB68" s="687"/>
      <c r="AC68" s="688"/>
      <c r="AD68" s="685"/>
      <c r="AE68" s="686"/>
      <c r="AF68" s="687"/>
      <c r="AG68" s="688"/>
      <c r="AH68" s="685"/>
      <c r="AI68" s="686"/>
      <c r="AJ68" s="687"/>
      <c r="AK68" s="688"/>
      <c r="AL68" s="685"/>
      <c r="AM68" s="686"/>
      <c r="AN68" s="687"/>
      <c r="AO68" s="688"/>
      <c r="AP68" s="685"/>
      <c r="AQ68" s="686"/>
      <c r="AR68" s="687"/>
      <c r="AS68" s="688"/>
      <c r="AT68" s="685"/>
      <c r="AU68" s="686"/>
      <c r="AV68" s="687"/>
      <c r="AW68" s="688"/>
      <c r="AX68" s="685"/>
      <c r="AY68" s="686"/>
      <c r="AZ68" s="687"/>
      <c r="BA68" s="688"/>
      <c r="BB68" s="685"/>
      <c r="BC68" s="686"/>
      <c r="BD68" s="687"/>
      <c r="BE68" s="688"/>
      <c r="BF68" s="685"/>
      <c r="BG68" s="686"/>
      <c r="BH68" s="687"/>
      <c r="BI68" s="688"/>
      <c r="BJ68" s="685"/>
      <c r="BK68" s="686"/>
      <c r="BL68" s="687"/>
      <c r="BM68" s="688"/>
      <c r="BN68" s="685"/>
      <c r="BO68" s="686"/>
      <c r="BP68" s="687"/>
      <c r="BQ68" s="688"/>
      <c r="BR68" s="685"/>
      <c r="BS68" s="686"/>
      <c r="BT68" s="687"/>
      <c r="BU68" s="688"/>
      <c r="BV68" s="685"/>
      <c r="BW68" s="686"/>
      <c r="BX68" s="687"/>
      <c r="BY68" s="689"/>
      <c r="BZ68" s="690"/>
      <c r="CA68" s="691"/>
      <c r="CB68" s="692"/>
      <c r="CC68" s="693"/>
      <c r="CD68" s="690"/>
      <c r="CE68" s="691"/>
      <c r="CF68" s="692"/>
      <c r="CG68" s="693"/>
      <c r="CH68" s="690"/>
      <c r="CI68" s="691"/>
      <c r="CJ68" s="692"/>
      <c r="CK68" s="693"/>
      <c r="CL68" s="690"/>
      <c r="CM68" s="691"/>
      <c r="CN68" s="692"/>
      <c r="CO68" s="693"/>
      <c r="CP68" s="690"/>
      <c r="CQ68" s="691"/>
      <c r="CR68" s="692"/>
      <c r="CS68" s="693"/>
      <c r="CT68" s="690"/>
      <c r="CU68" s="691"/>
      <c r="CV68" s="692"/>
      <c r="CW68" s="693"/>
      <c r="CX68" s="690"/>
      <c r="CY68" s="691"/>
      <c r="CZ68" s="692"/>
      <c r="DA68" s="693"/>
      <c r="DB68" s="690"/>
      <c r="DC68" s="691"/>
      <c r="DD68" s="692"/>
      <c r="DE68" s="693"/>
      <c r="DF68" s="690"/>
      <c r="DG68" s="691"/>
      <c r="DH68" s="692"/>
      <c r="DI68" s="693"/>
      <c r="DJ68" s="690"/>
      <c r="DK68" s="691"/>
      <c r="DL68" s="692"/>
      <c r="DM68" s="693"/>
      <c r="DN68" s="690"/>
      <c r="DO68" s="691"/>
      <c r="DP68" s="692"/>
      <c r="DQ68" s="693"/>
      <c r="DR68" s="690"/>
      <c r="DS68" s="691"/>
      <c r="DT68" s="692"/>
      <c r="DU68" s="693"/>
      <c r="DV68" s="690"/>
      <c r="DW68" s="691"/>
      <c r="DX68" s="692"/>
      <c r="DY68" s="693"/>
      <c r="DZ68" s="690"/>
      <c r="EA68" s="691"/>
      <c r="EB68" s="692"/>
      <c r="EC68" s="693"/>
      <c r="ED68" s="690"/>
      <c r="EE68" s="691"/>
      <c r="EF68" s="692"/>
      <c r="EG68" s="693"/>
      <c r="EH68" s="690"/>
      <c r="EI68" s="691"/>
      <c r="EJ68" s="692"/>
      <c r="EK68" s="693"/>
      <c r="EL68" s="690"/>
      <c r="EM68" s="691"/>
      <c r="EN68" s="692"/>
      <c r="EO68" s="693"/>
      <c r="EP68" s="690"/>
      <c r="EQ68" s="691"/>
      <c r="ER68" s="692"/>
      <c r="ES68" s="693"/>
      <c r="ET68" s="690"/>
      <c r="EU68" s="691"/>
      <c r="EV68" s="692"/>
      <c r="EW68" s="693"/>
      <c r="EX68" s="690"/>
      <c r="EY68" s="691"/>
      <c r="EZ68" s="692"/>
      <c r="FA68" s="693"/>
      <c r="FB68" s="690"/>
      <c r="FC68" s="691"/>
      <c r="FD68" s="692"/>
      <c r="FE68" s="693"/>
      <c r="FF68" s="690"/>
      <c r="FG68" s="691"/>
      <c r="FH68" s="692"/>
      <c r="FI68" s="693"/>
      <c r="FJ68" s="690"/>
      <c r="FK68" s="691"/>
      <c r="FL68" s="692"/>
      <c r="FM68" s="693"/>
      <c r="FN68" s="690"/>
      <c r="FO68" s="691"/>
      <c r="FP68" s="692"/>
      <c r="FQ68" s="693"/>
      <c r="FR68" s="690"/>
      <c r="FS68" s="691"/>
      <c r="FT68" s="692"/>
      <c r="FU68" s="693"/>
      <c r="FV68" s="690"/>
      <c r="FW68" s="691"/>
      <c r="FX68" s="692"/>
      <c r="FY68" s="693"/>
      <c r="FZ68" s="690"/>
      <c r="GA68" s="691"/>
      <c r="GB68" s="692"/>
      <c r="GC68" s="693"/>
      <c r="GD68" s="690"/>
      <c r="GE68" s="691"/>
      <c r="GF68" s="692"/>
      <c r="GG68" s="693"/>
      <c r="GH68" s="690"/>
      <c r="GI68" s="691"/>
      <c r="GJ68" s="692"/>
      <c r="GK68" s="693"/>
      <c r="GL68" s="690"/>
      <c r="GM68" s="691"/>
      <c r="GN68" s="692"/>
      <c r="GO68" s="693"/>
      <c r="GP68" s="690"/>
      <c r="GQ68" s="691"/>
      <c r="GR68" s="692"/>
      <c r="GS68" s="693"/>
      <c r="GT68" s="690"/>
      <c r="GU68" s="691"/>
      <c r="GV68" s="692"/>
      <c r="GW68" s="693"/>
      <c r="GX68" s="690"/>
      <c r="GY68" s="691"/>
      <c r="GZ68" s="692"/>
      <c r="HA68" s="693"/>
      <c r="HB68" s="690"/>
      <c r="HC68" s="691"/>
      <c r="HD68" s="692"/>
      <c r="HE68" s="693"/>
      <c r="HF68" s="690"/>
      <c r="HG68" s="691"/>
      <c r="HH68" s="692"/>
      <c r="HI68" s="693"/>
      <c r="HJ68" s="690"/>
      <c r="HK68" s="691"/>
      <c r="HL68" s="692"/>
      <c r="HM68" s="693"/>
      <c r="HN68" s="690"/>
      <c r="HO68" s="691"/>
      <c r="HP68" s="692"/>
      <c r="HQ68" s="693"/>
      <c r="HR68" s="690"/>
      <c r="HS68" s="691"/>
      <c r="HT68" s="692"/>
      <c r="HU68" s="693"/>
      <c r="HV68" s="690"/>
      <c r="HW68" s="691"/>
      <c r="HX68" s="692"/>
      <c r="HY68" s="693"/>
      <c r="HZ68" s="690"/>
      <c r="IA68" s="691"/>
      <c r="IB68" s="692"/>
      <c r="IC68" s="693"/>
      <c r="ID68" s="690"/>
      <c r="IE68" s="691"/>
      <c r="IF68" s="692"/>
      <c r="IG68" s="693"/>
      <c r="IH68" s="690"/>
      <c r="II68" s="691"/>
      <c r="IJ68" s="692"/>
      <c r="IK68" s="693"/>
      <c r="IL68" s="690"/>
      <c r="IM68" s="691"/>
      <c r="IN68" s="692"/>
      <c r="IO68" s="693"/>
      <c r="IP68" s="690"/>
      <c r="IQ68" s="691"/>
      <c r="IR68" s="692"/>
      <c r="IS68" s="693"/>
      <c r="IT68" s="690"/>
      <c r="IU68" s="691"/>
      <c r="IV68" s="692"/>
    </row>
    <row r="69" spans="1:256" ht="67.150000000000006" customHeight="1" x14ac:dyDescent="1.65">
      <c r="A69" s="683"/>
      <c r="B69" s="701"/>
      <c r="C69" s="702"/>
      <c r="D69" s="703"/>
      <c r="E69" s="665"/>
      <c r="F69" s="690"/>
      <c r="G69" s="691"/>
      <c r="H69" s="692"/>
      <c r="I69" s="693"/>
      <c r="J69" s="685"/>
      <c r="K69" s="686"/>
      <c r="L69" s="687"/>
      <c r="M69" s="688"/>
      <c r="N69" s="685"/>
      <c r="O69" s="686"/>
      <c r="P69" s="687"/>
      <c r="Q69" s="688"/>
      <c r="R69" s="685"/>
      <c r="S69" s="686"/>
      <c r="T69" s="687"/>
      <c r="U69" s="688"/>
      <c r="V69" s="685"/>
      <c r="W69" s="686"/>
      <c r="X69" s="687"/>
      <c r="Y69" s="688"/>
      <c r="Z69" s="685"/>
      <c r="AA69" s="686"/>
      <c r="AB69" s="687"/>
      <c r="AC69" s="688"/>
      <c r="AD69" s="685"/>
      <c r="AE69" s="686"/>
      <c r="AF69" s="687"/>
      <c r="AG69" s="688"/>
      <c r="AH69" s="685"/>
      <c r="AI69" s="686"/>
      <c r="AJ69" s="687"/>
      <c r="AK69" s="688"/>
      <c r="AL69" s="685"/>
      <c r="AM69" s="686"/>
      <c r="AN69" s="687"/>
      <c r="AO69" s="688"/>
      <c r="AP69" s="685"/>
      <c r="AQ69" s="686"/>
      <c r="AR69" s="687"/>
      <c r="AS69" s="688"/>
      <c r="AT69" s="685"/>
      <c r="AU69" s="686"/>
      <c r="AV69" s="687"/>
      <c r="AW69" s="688"/>
      <c r="AX69" s="685"/>
      <c r="AY69" s="686"/>
      <c r="AZ69" s="687"/>
      <c r="BA69" s="688"/>
      <c r="BB69" s="685"/>
      <c r="BC69" s="686"/>
      <c r="BD69" s="687"/>
      <c r="BE69" s="688"/>
      <c r="BF69" s="685"/>
      <c r="BG69" s="686"/>
      <c r="BH69" s="687"/>
      <c r="BI69" s="688"/>
      <c r="BJ69" s="685"/>
      <c r="BK69" s="686"/>
      <c r="BL69" s="687"/>
      <c r="BM69" s="688"/>
      <c r="BN69" s="685"/>
      <c r="BO69" s="686"/>
      <c r="BP69" s="687"/>
      <c r="BQ69" s="688"/>
      <c r="BR69" s="685"/>
      <c r="BS69" s="686"/>
      <c r="BT69" s="687"/>
      <c r="BU69" s="688"/>
      <c r="BV69" s="685"/>
      <c r="BW69" s="686"/>
      <c r="BX69" s="687"/>
      <c r="BY69" s="689"/>
      <c r="BZ69" s="690"/>
      <c r="CA69" s="691"/>
      <c r="CB69" s="692"/>
      <c r="CC69" s="693"/>
      <c r="CD69" s="690"/>
      <c r="CE69" s="691"/>
      <c r="CF69" s="692"/>
      <c r="CG69" s="693"/>
      <c r="CH69" s="690"/>
      <c r="CI69" s="691"/>
      <c r="CJ69" s="692"/>
      <c r="CK69" s="693"/>
      <c r="CL69" s="690"/>
      <c r="CM69" s="691"/>
      <c r="CN69" s="692"/>
      <c r="CO69" s="693"/>
      <c r="CP69" s="690"/>
      <c r="CQ69" s="691"/>
      <c r="CR69" s="692"/>
      <c r="CS69" s="693"/>
      <c r="CT69" s="690"/>
      <c r="CU69" s="691"/>
      <c r="CV69" s="692"/>
      <c r="CW69" s="693"/>
      <c r="CX69" s="690"/>
      <c r="CY69" s="691"/>
      <c r="CZ69" s="692"/>
      <c r="DA69" s="693"/>
      <c r="DB69" s="690"/>
      <c r="DC69" s="691"/>
      <c r="DD69" s="692"/>
      <c r="DE69" s="693"/>
      <c r="DF69" s="690"/>
      <c r="DG69" s="691"/>
      <c r="DH69" s="692"/>
      <c r="DI69" s="693"/>
      <c r="DJ69" s="690"/>
      <c r="DK69" s="691"/>
      <c r="DL69" s="692"/>
      <c r="DM69" s="693"/>
      <c r="DN69" s="690"/>
      <c r="DO69" s="691"/>
      <c r="DP69" s="692"/>
      <c r="DQ69" s="693"/>
      <c r="DR69" s="690"/>
      <c r="DS69" s="691"/>
      <c r="DT69" s="692"/>
      <c r="DU69" s="693"/>
      <c r="DV69" s="690"/>
      <c r="DW69" s="691"/>
      <c r="DX69" s="692"/>
      <c r="DY69" s="693"/>
      <c r="DZ69" s="690"/>
      <c r="EA69" s="691"/>
      <c r="EB69" s="692"/>
      <c r="EC69" s="693"/>
      <c r="ED69" s="690"/>
      <c r="EE69" s="691"/>
      <c r="EF69" s="692"/>
      <c r="EG69" s="693"/>
      <c r="EH69" s="690"/>
      <c r="EI69" s="691"/>
      <c r="EJ69" s="692"/>
      <c r="EK69" s="693"/>
      <c r="EL69" s="690"/>
      <c r="EM69" s="691"/>
      <c r="EN69" s="692"/>
      <c r="EO69" s="693"/>
      <c r="EP69" s="690"/>
      <c r="EQ69" s="691"/>
      <c r="ER69" s="692"/>
      <c r="ES69" s="693"/>
      <c r="ET69" s="690"/>
      <c r="EU69" s="691"/>
      <c r="EV69" s="692"/>
      <c r="EW69" s="693"/>
      <c r="EX69" s="690"/>
      <c r="EY69" s="691"/>
      <c r="EZ69" s="692"/>
      <c r="FA69" s="693"/>
      <c r="FB69" s="690"/>
      <c r="FC69" s="691"/>
      <c r="FD69" s="692"/>
      <c r="FE69" s="693"/>
      <c r="FF69" s="690"/>
      <c r="FG69" s="691"/>
      <c r="FH69" s="692"/>
      <c r="FI69" s="693"/>
      <c r="FJ69" s="690"/>
      <c r="FK69" s="691"/>
      <c r="FL69" s="692"/>
      <c r="FM69" s="693"/>
      <c r="FN69" s="690"/>
      <c r="FO69" s="691"/>
      <c r="FP69" s="692"/>
      <c r="FQ69" s="693"/>
      <c r="FR69" s="690"/>
      <c r="FS69" s="691"/>
      <c r="FT69" s="692"/>
      <c r="FU69" s="693"/>
      <c r="FV69" s="690"/>
      <c r="FW69" s="691"/>
      <c r="FX69" s="692"/>
      <c r="FY69" s="693"/>
      <c r="FZ69" s="690"/>
      <c r="GA69" s="691"/>
      <c r="GB69" s="692"/>
      <c r="GC69" s="693"/>
      <c r="GD69" s="690"/>
      <c r="GE69" s="691"/>
      <c r="GF69" s="692"/>
      <c r="GG69" s="693"/>
      <c r="GH69" s="690"/>
      <c r="GI69" s="691"/>
      <c r="GJ69" s="692"/>
      <c r="GK69" s="693"/>
      <c r="GL69" s="690"/>
      <c r="GM69" s="691"/>
      <c r="GN69" s="692"/>
      <c r="GO69" s="693"/>
      <c r="GP69" s="690"/>
      <c r="GQ69" s="691"/>
      <c r="GR69" s="692"/>
      <c r="GS69" s="693"/>
      <c r="GT69" s="690"/>
      <c r="GU69" s="691"/>
      <c r="GV69" s="692"/>
      <c r="GW69" s="693"/>
      <c r="GX69" s="690"/>
      <c r="GY69" s="691"/>
      <c r="GZ69" s="692"/>
      <c r="HA69" s="693"/>
      <c r="HB69" s="690"/>
      <c r="HC69" s="691"/>
      <c r="HD69" s="692"/>
      <c r="HE69" s="693"/>
      <c r="HF69" s="690"/>
      <c r="HG69" s="691"/>
      <c r="HH69" s="692"/>
      <c r="HI69" s="693"/>
      <c r="HJ69" s="690"/>
      <c r="HK69" s="691"/>
      <c r="HL69" s="692"/>
      <c r="HM69" s="693"/>
      <c r="HN69" s="690"/>
      <c r="HO69" s="691"/>
      <c r="HP69" s="692"/>
      <c r="HQ69" s="693"/>
      <c r="HR69" s="690"/>
      <c r="HS69" s="691"/>
      <c r="HT69" s="692"/>
      <c r="HU69" s="693"/>
      <c r="HV69" s="690"/>
      <c r="HW69" s="691"/>
      <c r="HX69" s="692"/>
      <c r="HY69" s="693"/>
      <c r="HZ69" s="690"/>
      <c r="IA69" s="691"/>
      <c r="IB69" s="692"/>
      <c r="IC69" s="693"/>
      <c r="ID69" s="690"/>
      <c r="IE69" s="691"/>
      <c r="IF69" s="692"/>
      <c r="IG69" s="693"/>
      <c r="IH69" s="690"/>
      <c r="II69" s="691"/>
      <c r="IJ69" s="692"/>
      <c r="IK69" s="693"/>
      <c r="IL69" s="690"/>
      <c r="IM69" s="691"/>
      <c r="IN69" s="692"/>
      <c r="IO69" s="693"/>
      <c r="IP69" s="690"/>
      <c r="IQ69" s="691"/>
      <c r="IR69" s="692"/>
      <c r="IS69" s="693"/>
      <c r="IT69" s="690"/>
      <c r="IU69" s="691"/>
      <c r="IV69" s="692"/>
    </row>
    <row r="70" spans="1:256" ht="67.150000000000006" customHeight="1" x14ac:dyDescent="1.65">
      <c r="A70" s="683"/>
      <c r="B70" s="701"/>
      <c r="C70" s="702"/>
      <c r="D70" s="703"/>
      <c r="E70" s="665"/>
      <c r="F70" s="690"/>
      <c r="G70" s="691"/>
      <c r="H70" s="692"/>
      <c r="I70" s="693"/>
      <c r="J70" s="685"/>
      <c r="K70" s="686"/>
      <c r="L70" s="687"/>
      <c r="M70" s="688"/>
      <c r="N70" s="685"/>
      <c r="O70" s="686"/>
      <c r="P70" s="687"/>
      <c r="Q70" s="688"/>
      <c r="R70" s="685"/>
      <c r="S70" s="686"/>
      <c r="T70" s="687"/>
      <c r="U70" s="688"/>
      <c r="V70" s="685"/>
      <c r="W70" s="686"/>
      <c r="X70" s="687"/>
      <c r="Y70" s="688"/>
      <c r="Z70" s="685"/>
      <c r="AA70" s="686"/>
      <c r="AB70" s="687"/>
      <c r="AC70" s="688"/>
      <c r="AD70" s="685"/>
      <c r="AE70" s="686"/>
      <c r="AF70" s="687"/>
      <c r="AG70" s="688"/>
      <c r="AH70" s="685"/>
      <c r="AI70" s="686"/>
      <c r="AJ70" s="687"/>
      <c r="AK70" s="688"/>
      <c r="AL70" s="685"/>
      <c r="AM70" s="686"/>
      <c r="AN70" s="687"/>
      <c r="AO70" s="688"/>
      <c r="AP70" s="685"/>
      <c r="AQ70" s="686"/>
      <c r="AR70" s="687"/>
      <c r="AS70" s="688"/>
      <c r="AT70" s="685"/>
      <c r="AU70" s="686"/>
      <c r="AV70" s="687"/>
      <c r="AW70" s="688"/>
      <c r="AX70" s="685"/>
      <c r="AY70" s="686"/>
      <c r="AZ70" s="687"/>
      <c r="BA70" s="688"/>
      <c r="BB70" s="685"/>
      <c r="BC70" s="686"/>
      <c r="BD70" s="687"/>
      <c r="BE70" s="688"/>
      <c r="BF70" s="685"/>
      <c r="BG70" s="686"/>
      <c r="BH70" s="687"/>
      <c r="BI70" s="688"/>
      <c r="BJ70" s="685"/>
      <c r="BK70" s="686"/>
      <c r="BL70" s="687"/>
      <c r="BM70" s="688"/>
      <c r="BN70" s="685"/>
      <c r="BO70" s="686"/>
      <c r="BP70" s="687"/>
      <c r="BQ70" s="688"/>
      <c r="BR70" s="685"/>
      <c r="BS70" s="686"/>
      <c r="BT70" s="687"/>
      <c r="BU70" s="688"/>
      <c r="BV70" s="685"/>
      <c r="BW70" s="686"/>
      <c r="BX70" s="687"/>
      <c r="BY70" s="689"/>
      <c r="BZ70" s="690"/>
      <c r="CA70" s="691"/>
      <c r="CB70" s="692"/>
      <c r="CC70" s="693"/>
      <c r="CD70" s="690"/>
      <c r="CE70" s="691"/>
      <c r="CF70" s="692"/>
      <c r="CG70" s="693"/>
      <c r="CH70" s="690"/>
      <c r="CI70" s="691"/>
      <c r="CJ70" s="692"/>
      <c r="CK70" s="693"/>
      <c r="CL70" s="690"/>
      <c r="CM70" s="691"/>
      <c r="CN70" s="692"/>
      <c r="CO70" s="693"/>
      <c r="CP70" s="690"/>
      <c r="CQ70" s="691"/>
      <c r="CR70" s="692"/>
      <c r="CS70" s="693"/>
      <c r="CT70" s="690"/>
      <c r="CU70" s="691"/>
      <c r="CV70" s="692"/>
      <c r="CW70" s="693"/>
      <c r="CX70" s="690"/>
      <c r="CY70" s="691"/>
      <c r="CZ70" s="692"/>
      <c r="DA70" s="693"/>
      <c r="DB70" s="690"/>
      <c r="DC70" s="691"/>
      <c r="DD70" s="692"/>
      <c r="DE70" s="693"/>
      <c r="DF70" s="690"/>
      <c r="DG70" s="691"/>
      <c r="DH70" s="692"/>
      <c r="DI70" s="693"/>
      <c r="DJ70" s="690"/>
      <c r="DK70" s="691"/>
      <c r="DL70" s="692"/>
      <c r="DM70" s="693"/>
      <c r="DN70" s="690"/>
      <c r="DO70" s="691"/>
      <c r="DP70" s="692"/>
      <c r="DQ70" s="693"/>
      <c r="DR70" s="690"/>
      <c r="DS70" s="691"/>
      <c r="DT70" s="692"/>
      <c r="DU70" s="693"/>
      <c r="DV70" s="690"/>
      <c r="DW70" s="691"/>
      <c r="DX70" s="692"/>
      <c r="DY70" s="693"/>
      <c r="DZ70" s="690"/>
      <c r="EA70" s="691"/>
      <c r="EB70" s="692"/>
      <c r="EC70" s="693"/>
      <c r="ED70" s="690"/>
      <c r="EE70" s="691"/>
      <c r="EF70" s="692"/>
      <c r="EG70" s="693"/>
      <c r="EH70" s="690"/>
      <c r="EI70" s="691"/>
      <c r="EJ70" s="692"/>
      <c r="EK70" s="693"/>
      <c r="EL70" s="690"/>
      <c r="EM70" s="691"/>
      <c r="EN70" s="692"/>
      <c r="EO70" s="693"/>
      <c r="EP70" s="690"/>
      <c r="EQ70" s="691"/>
      <c r="ER70" s="692"/>
      <c r="ES70" s="693"/>
      <c r="ET70" s="690"/>
      <c r="EU70" s="691"/>
      <c r="EV70" s="692"/>
      <c r="EW70" s="693"/>
      <c r="EX70" s="690"/>
      <c r="EY70" s="691"/>
      <c r="EZ70" s="692"/>
      <c r="FA70" s="693"/>
      <c r="FB70" s="690"/>
      <c r="FC70" s="691"/>
      <c r="FD70" s="692"/>
      <c r="FE70" s="693"/>
      <c r="FF70" s="690"/>
      <c r="FG70" s="691"/>
      <c r="FH70" s="692"/>
      <c r="FI70" s="693"/>
      <c r="FJ70" s="690"/>
      <c r="FK70" s="691"/>
      <c r="FL70" s="692"/>
      <c r="FM70" s="693"/>
      <c r="FN70" s="690"/>
      <c r="FO70" s="691"/>
      <c r="FP70" s="692"/>
      <c r="FQ70" s="693"/>
      <c r="FR70" s="690"/>
      <c r="FS70" s="691"/>
      <c r="FT70" s="692"/>
      <c r="FU70" s="693"/>
      <c r="FV70" s="690"/>
      <c r="FW70" s="691"/>
      <c r="FX70" s="692"/>
      <c r="FY70" s="693"/>
      <c r="FZ70" s="690"/>
      <c r="GA70" s="691"/>
      <c r="GB70" s="692"/>
      <c r="GC70" s="693"/>
      <c r="GD70" s="690"/>
      <c r="GE70" s="691"/>
      <c r="GF70" s="692"/>
      <c r="GG70" s="693"/>
      <c r="GH70" s="690"/>
      <c r="GI70" s="691"/>
      <c r="GJ70" s="692"/>
      <c r="GK70" s="693"/>
      <c r="GL70" s="690"/>
      <c r="GM70" s="691"/>
      <c r="GN70" s="692"/>
      <c r="GO70" s="693"/>
      <c r="GP70" s="690"/>
      <c r="GQ70" s="691"/>
      <c r="GR70" s="692"/>
      <c r="GS70" s="693"/>
      <c r="GT70" s="690"/>
      <c r="GU70" s="691"/>
      <c r="GV70" s="692"/>
      <c r="GW70" s="693"/>
      <c r="GX70" s="690"/>
      <c r="GY70" s="691"/>
      <c r="GZ70" s="692"/>
      <c r="HA70" s="693"/>
      <c r="HB70" s="690"/>
      <c r="HC70" s="691"/>
      <c r="HD70" s="692"/>
      <c r="HE70" s="693"/>
      <c r="HF70" s="690"/>
      <c r="HG70" s="691"/>
      <c r="HH70" s="692"/>
      <c r="HI70" s="693"/>
      <c r="HJ70" s="690"/>
      <c r="HK70" s="691"/>
      <c r="HL70" s="692"/>
      <c r="HM70" s="693"/>
      <c r="HN70" s="690"/>
      <c r="HO70" s="691"/>
      <c r="HP70" s="692"/>
      <c r="HQ70" s="693"/>
      <c r="HR70" s="690"/>
      <c r="HS70" s="691"/>
      <c r="HT70" s="692"/>
      <c r="HU70" s="693"/>
      <c r="HV70" s="690"/>
      <c r="HW70" s="691"/>
      <c r="HX70" s="692"/>
      <c r="HY70" s="693"/>
      <c r="HZ70" s="690"/>
      <c r="IA70" s="691"/>
      <c r="IB70" s="692"/>
      <c r="IC70" s="693"/>
      <c r="ID70" s="690"/>
      <c r="IE70" s="691"/>
      <c r="IF70" s="692"/>
      <c r="IG70" s="693"/>
      <c r="IH70" s="690"/>
      <c r="II70" s="691"/>
      <c r="IJ70" s="692"/>
      <c r="IK70" s="693"/>
      <c r="IL70" s="690"/>
      <c r="IM70" s="691"/>
      <c r="IN70" s="692"/>
      <c r="IO70" s="693"/>
      <c r="IP70" s="690"/>
      <c r="IQ70" s="691"/>
      <c r="IR70" s="692"/>
      <c r="IS70" s="693"/>
      <c r="IT70" s="690"/>
      <c r="IU70" s="691"/>
      <c r="IV70" s="692"/>
    </row>
    <row r="71" spans="1:256" ht="67.150000000000006" customHeight="1" x14ac:dyDescent="1.65">
      <c r="A71" s="683"/>
      <c r="B71" s="701"/>
      <c r="C71" s="702"/>
      <c r="D71" s="703"/>
      <c r="E71" s="665"/>
      <c r="F71" s="690"/>
      <c r="G71" s="691"/>
      <c r="H71" s="692"/>
      <c r="I71" s="693"/>
      <c r="J71" s="685"/>
      <c r="K71" s="686"/>
      <c r="L71" s="687"/>
      <c r="M71" s="688"/>
      <c r="N71" s="685"/>
      <c r="O71" s="686"/>
      <c r="P71" s="687"/>
      <c r="Q71" s="688"/>
      <c r="R71" s="685"/>
      <c r="S71" s="686"/>
      <c r="T71" s="687"/>
      <c r="U71" s="688"/>
      <c r="V71" s="685"/>
      <c r="W71" s="686"/>
      <c r="X71" s="687"/>
      <c r="Y71" s="688"/>
      <c r="Z71" s="685"/>
      <c r="AA71" s="686"/>
      <c r="AB71" s="687"/>
      <c r="AC71" s="688"/>
      <c r="AD71" s="685"/>
      <c r="AE71" s="686"/>
      <c r="AF71" s="687"/>
      <c r="AG71" s="688"/>
      <c r="AH71" s="685"/>
      <c r="AI71" s="686"/>
      <c r="AJ71" s="687"/>
      <c r="AK71" s="688"/>
      <c r="AL71" s="685"/>
      <c r="AM71" s="686"/>
      <c r="AN71" s="687"/>
      <c r="AO71" s="688"/>
      <c r="AP71" s="685"/>
      <c r="AQ71" s="686"/>
      <c r="AR71" s="687"/>
      <c r="AS71" s="688"/>
      <c r="AT71" s="685"/>
      <c r="AU71" s="686"/>
      <c r="AV71" s="687"/>
      <c r="AW71" s="688"/>
      <c r="AX71" s="685"/>
      <c r="AY71" s="686"/>
      <c r="AZ71" s="687"/>
      <c r="BA71" s="688"/>
      <c r="BB71" s="685"/>
      <c r="BC71" s="686"/>
      <c r="BD71" s="687"/>
      <c r="BE71" s="688"/>
      <c r="BF71" s="685"/>
      <c r="BG71" s="686"/>
      <c r="BH71" s="687"/>
      <c r="BI71" s="688"/>
      <c r="BJ71" s="685"/>
      <c r="BK71" s="686"/>
      <c r="BL71" s="687"/>
      <c r="BM71" s="688"/>
      <c r="BN71" s="685"/>
      <c r="BO71" s="686"/>
      <c r="BP71" s="687"/>
      <c r="BQ71" s="688"/>
      <c r="BR71" s="685"/>
      <c r="BS71" s="686"/>
      <c r="BT71" s="687"/>
      <c r="BU71" s="688"/>
      <c r="BV71" s="685"/>
      <c r="BW71" s="686"/>
      <c r="BX71" s="687"/>
      <c r="BY71" s="689"/>
      <c r="BZ71" s="690"/>
      <c r="CA71" s="691"/>
      <c r="CB71" s="692"/>
      <c r="CC71" s="693"/>
      <c r="CD71" s="690"/>
      <c r="CE71" s="691"/>
      <c r="CF71" s="692"/>
      <c r="CG71" s="693"/>
      <c r="CH71" s="690"/>
      <c r="CI71" s="691"/>
      <c r="CJ71" s="692"/>
      <c r="CK71" s="693"/>
      <c r="CL71" s="690"/>
      <c r="CM71" s="691"/>
      <c r="CN71" s="692"/>
      <c r="CO71" s="693"/>
      <c r="CP71" s="690"/>
      <c r="CQ71" s="691"/>
      <c r="CR71" s="692"/>
      <c r="CS71" s="693"/>
      <c r="CT71" s="690"/>
      <c r="CU71" s="691"/>
      <c r="CV71" s="692"/>
      <c r="CW71" s="693"/>
      <c r="CX71" s="690"/>
      <c r="CY71" s="691"/>
      <c r="CZ71" s="692"/>
      <c r="DA71" s="693"/>
      <c r="DB71" s="690"/>
      <c r="DC71" s="691"/>
      <c r="DD71" s="692"/>
      <c r="DE71" s="693"/>
      <c r="DF71" s="690"/>
      <c r="DG71" s="691"/>
      <c r="DH71" s="692"/>
      <c r="DI71" s="693"/>
      <c r="DJ71" s="690"/>
      <c r="DK71" s="691"/>
      <c r="DL71" s="692"/>
      <c r="DM71" s="693"/>
      <c r="DN71" s="690"/>
      <c r="DO71" s="691"/>
      <c r="DP71" s="692"/>
      <c r="DQ71" s="693"/>
      <c r="DR71" s="690"/>
      <c r="DS71" s="691"/>
      <c r="DT71" s="692"/>
      <c r="DU71" s="693"/>
      <c r="DV71" s="690"/>
      <c r="DW71" s="691"/>
      <c r="DX71" s="692"/>
      <c r="DY71" s="693"/>
      <c r="DZ71" s="690"/>
      <c r="EA71" s="691"/>
      <c r="EB71" s="692"/>
      <c r="EC71" s="693"/>
      <c r="ED71" s="690"/>
      <c r="EE71" s="691"/>
      <c r="EF71" s="692"/>
      <c r="EG71" s="693"/>
      <c r="EH71" s="690"/>
      <c r="EI71" s="691"/>
      <c r="EJ71" s="692"/>
      <c r="EK71" s="693"/>
      <c r="EL71" s="690"/>
      <c r="EM71" s="691"/>
      <c r="EN71" s="692"/>
      <c r="EO71" s="693"/>
      <c r="EP71" s="690"/>
      <c r="EQ71" s="691"/>
      <c r="ER71" s="692"/>
      <c r="ES71" s="693"/>
      <c r="ET71" s="690"/>
      <c r="EU71" s="691"/>
      <c r="EV71" s="692"/>
      <c r="EW71" s="693"/>
      <c r="EX71" s="690"/>
      <c r="EY71" s="691"/>
      <c r="EZ71" s="692"/>
      <c r="FA71" s="693"/>
      <c r="FB71" s="690"/>
      <c r="FC71" s="691"/>
      <c r="FD71" s="692"/>
      <c r="FE71" s="693"/>
      <c r="FF71" s="690"/>
      <c r="FG71" s="691"/>
      <c r="FH71" s="692"/>
      <c r="FI71" s="693"/>
      <c r="FJ71" s="690"/>
      <c r="FK71" s="691"/>
      <c r="FL71" s="692"/>
      <c r="FM71" s="693"/>
      <c r="FN71" s="690"/>
      <c r="FO71" s="691"/>
      <c r="FP71" s="692"/>
      <c r="FQ71" s="693"/>
      <c r="FR71" s="690"/>
      <c r="FS71" s="691"/>
      <c r="FT71" s="692"/>
      <c r="FU71" s="693"/>
      <c r="FV71" s="690"/>
      <c r="FW71" s="691"/>
      <c r="FX71" s="692"/>
      <c r="FY71" s="693"/>
      <c r="FZ71" s="690"/>
      <c r="GA71" s="691"/>
      <c r="GB71" s="692"/>
      <c r="GC71" s="693"/>
      <c r="GD71" s="690"/>
      <c r="GE71" s="691"/>
      <c r="GF71" s="692"/>
      <c r="GG71" s="693"/>
      <c r="GH71" s="690"/>
      <c r="GI71" s="691"/>
      <c r="GJ71" s="692"/>
      <c r="GK71" s="693"/>
      <c r="GL71" s="690"/>
      <c r="GM71" s="691"/>
      <c r="GN71" s="692"/>
      <c r="GO71" s="693"/>
      <c r="GP71" s="690"/>
      <c r="GQ71" s="691"/>
      <c r="GR71" s="692"/>
      <c r="GS71" s="693"/>
      <c r="GT71" s="690"/>
      <c r="GU71" s="691"/>
      <c r="GV71" s="692"/>
      <c r="GW71" s="693"/>
      <c r="GX71" s="690"/>
      <c r="GY71" s="691"/>
      <c r="GZ71" s="692"/>
      <c r="HA71" s="693"/>
      <c r="HB71" s="690"/>
      <c r="HC71" s="691"/>
      <c r="HD71" s="692"/>
      <c r="HE71" s="693"/>
      <c r="HF71" s="690"/>
      <c r="HG71" s="691"/>
      <c r="HH71" s="692"/>
      <c r="HI71" s="693"/>
      <c r="HJ71" s="690"/>
      <c r="HK71" s="691"/>
      <c r="HL71" s="692"/>
      <c r="HM71" s="693"/>
      <c r="HN71" s="690"/>
      <c r="HO71" s="691"/>
      <c r="HP71" s="692"/>
      <c r="HQ71" s="693"/>
      <c r="HR71" s="690"/>
      <c r="HS71" s="691"/>
      <c r="HT71" s="692"/>
      <c r="HU71" s="693"/>
      <c r="HV71" s="690"/>
      <c r="HW71" s="691"/>
      <c r="HX71" s="692"/>
      <c r="HY71" s="693"/>
      <c r="HZ71" s="690"/>
      <c r="IA71" s="691"/>
      <c r="IB71" s="692"/>
      <c r="IC71" s="693"/>
      <c r="ID71" s="690"/>
      <c r="IE71" s="691"/>
      <c r="IF71" s="692"/>
      <c r="IG71" s="693"/>
      <c r="IH71" s="690"/>
      <c r="II71" s="691"/>
      <c r="IJ71" s="692"/>
      <c r="IK71" s="693"/>
      <c r="IL71" s="690"/>
      <c r="IM71" s="691"/>
      <c r="IN71" s="692"/>
      <c r="IO71" s="693"/>
      <c r="IP71" s="690"/>
      <c r="IQ71" s="691"/>
      <c r="IR71" s="692"/>
      <c r="IS71" s="693"/>
      <c r="IT71" s="690"/>
      <c r="IU71" s="691"/>
      <c r="IV71" s="692"/>
    </row>
    <row r="72" spans="1:256" ht="67.150000000000006" customHeight="1" x14ac:dyDescent="1.65">
      <c r="A72" s="683"/>
      <c r="B72" s="701"/>
      <c r="C72" s="702"/>
      <c r="D72" s="703"/>
      <c r="E72" s="665"/>
      <c r="F72" s="690"/>
      <c r="G72" s="691"/>
      <c r="H72" s="692"/>
      <c r="I72" s="693"/>
      <c r="J72" s="685"/>
      <c r="K72" s="686"/>
      <c r="L72" s="687"/>
      <c r="M72" s="688"/>
      <c r="N72" s="685"/>
      <c r="O72" s="686"/>
      <c r="P72" s="687"/>
      <c r="Q72" s="688"/>
      <c r="R72" s="685"/>
      <c r="S72" s="686"/>
      <c r="T72" s="687"/>
      <c r="U72" s="688"/>
      <c r="V72" s="685"/>
      <c r="W72" s="686"/>
      <c r="X72" s="687"/>
      <c r="Y72" s="688"/>
      <c r="Z72" s="685"/>
      <c r="AA72" s="686"/>
      <c r="AB72" s="687"/>
      <c r="AC72" s="688"/>
      <c r="AD72" s="685"/>
      <c r="AE72" s="686"/>
      <c r="AF72" s="687"/>
      <c r="AG72" s="688"/>
      <c r="AH72" s="685"/>
      <c r="AI72" s="686"/>
      <c r="AJ72" s="687"/>
      <c r="AK72" s="688"/>
      <c r="AL72" s="685"/>
      <c r="AM72" s="686"/>
      <c r="AN72" s="687"/>
      <c r="AO72" s="688"/>
      <c r="AP72" s="685"/>
      <c r="AQ72" s="686"/>
      <c r="AR72" s="687"/>
      <c r="AS72" s="688"/>
      <c r="AT72" s="685"/>
      <c r="AU72" s="686"/>
      <c r="AV72" s="687"/>
      <c r="AW72" s="688"/>
      <c r="AX72" s="685"/>
      <c r="AY72" s="686"/>
      <c r="AZ72" s="687"/>
      <c r="BA72" s="688"/>
      <c r="BB72" s="685"/>
      <c r="BC72" s="686"/>
      <c r="BD72" s="687"/>
      <c r="BE72" s="688"/>
      <c r="BF72" s="685"/>
      <c r="BG72" s="686"/>
      <c r="BH72" s="687"/>
      <c r="BI72" s="688"/>
      <c r="BJ72" s="685"/>
      <c r="BK72" s="686"/>
      <c r="BL72" s="687"/>
      <c r="BM72" s="688"/>
      <c r="BN72" s="685"/>
      <c r="BO72" s="686"/>
      <c r="BP72" s="687"/>
      <c r="BQ72" s="688"/>
      <c r="BR72" s="685"/>
      <c r="BS72" s="686"/>
      <c r="BT72" s="687"/>
      <c r="BU72" s="688"/>
      <c r="BV72" s="685"/>
      <c r="BW72" s="686"/>
      <c r="BX72" s="687"/>
      <c r="BY72" s="689"/>
      <c r="BZ72" s="690"/>
      <c r="CA72" s="691"/>
      <c r="CB72" s="692"/>
      <c r="CC72" s="693"/>
      <c r="CD72" s="690"/>
      <c r="CE72" s="691"/>
      <c r="CF72" s="692"/>
      <c r="CG72" s="693"/>
      <c r="CH72" s="690"/>
      <c r="CI72" s="691"/>
      <c r="CJ72" s="692"/>
      <c r="CK72" s="693"/>
      <c r="CL72" s="690"/>
      <c r="CM72" s="691"/>
      <c r="CN72" s="692"/>
      <c r="CO72" s="693"/>
      <c r="CP72" s="690"/>
      <c r="CQ72" s="691"/>
      <c r="CR72" s="692"/>
      <c r="CS72" s="693"/>
      <c r="CT72" s="690"/>
      <c r="CU72" s="691"/>
      <c r="CV72" s="692"/>
      <c r="CW72" s="693"/>
      <c r="CX72" s="690"/>
      <c r="CY72" s="691"/>
      <c r="CZ72" s="692"/>
      <c r="DA72" s="693"/>
      <c r="DB72" s="690"/>
      <c r="DC72" s="691"/>
      <c r="DD72" s="692"/>
      <c r="DE72" s="693"/>
      <c r="DF72" s="690"/>
      <c r="DG72" s="691"/>
      <c r="DH72" s="692"/>
      <c r="DI72" s="693"/>
      <c r="DJ72" s="690"/>
      <c r="DK72" s="691"/>
      <c r="DL72" s="692"/>
      <c r="DM72" s="693"/>
      <c r="DN72" s="690"/>
      <c r="DO72" s="691"/>
      <c r="DP72" s="692"/>
      <c r="DQ72" s="693"/>
      <c r="DR72" s="690"/>
      <c r="DS72" s="691"/>
      <c r="DT72" s="692"/>
      <c r="DU72" s="693"/>
      <c r="DV72" s="690"/>
      <c r="DW72" s="691"/>
      <c r="DX72" s="692"/>
      <c r="DY72" s="693"/>
      <c r="DZ72" s="690"/>
      <c r="EA72" s="691"/>
      <c r="EB72" s="692"/>
      <c r="EC72" s="693"/>
      <c r="ED72" s="690"/>
      <c r="EE72" s="691"/>
      <c r="EF72" s="692"/>
      <c r="EG72" s="693"/>
      <c r="EH72" s="690"/>
      <c r="EI72" s="691"/>
      <c r="EJ72" s="692"/>
      <c r="EK72" s="693"/>
      <c r="EL72" s="690"/>
      <c r="EM72" s="691"/>
      <c r="EN72" s="692"/>
      <c r="EO72" s="693"/>
      <c r="EP72" s="690"/>
      <c r="EQ72" s="691"/>
      <c r="ER72" s="692"/>
      <c r="ES72" s="693"/>
      <c r="ET72" s="690"/>
      <c r="EU72" s="691"/>
      <c r="EV72" s="692"/>
      <c r="EW72" s="693"/>
      <c r="EX72" s="690"/>
      <c r="EY72" s="691"/>
      <c r="EZ72" s="692"/>
      <c r="FA72" s="693"/>
      <c r="FB72" s="690"/>
      <c r="FC72" s="691"/>
      <c r="FD72" s="692"/>
      <c r="FE72" s="693"/>
      <c r="FF72" s="690"/>
      <c r="FG72" s="691"/>
      <c r="FH72" s="692"/>
      <c r="FI72" s="693"/>
      <c r="FJ72" s="690"/>
      <c r="FK72" s="691"/>
      <c r="FL72" s="692"/>
      <c r="FM72" s="693"/>
      <c r="FN72" s="690"/>
      <c r="FO72" s="691"/>
      <c r="FP72" s="692"/>
      <c r="FQ72" s="693"/>
      <c r="FR72" s="690"/>
      <c r="FS72" s="691"/>
      <c r="FT72" s="692"/>
      <c r="FU72" s="693"/>
      <c r="FV72" s="690"/>
      <c r="FW72" s="691"/>
      <c r="FX72" s="692"/>
      <c r="FY72" s="693"/>
      <c r="FZ72" s="690"/>
      <c r="GA72" s="691"/>
      <c r="GB72" s="692"/>
      <c r="GC72" s="693"/>
      <c r="GD72" s="690"/>
      <c r="GE72" s="691"/>
      <c r="GF72" s="692"/>
      <c r="GG72" s="693"/>
      <c r="GH72" s="690"/>
      <c r="GI72" s="691"/>
      <c r="GJ72" s="692"/>
      <c r="GK72" s="693"/>
      <c r="GL72" s="690"/>
      <c r="GM72" s="691"/>
      <c r="GN72" s="692"/>
      <c r="GO72" s="693"/>
      <c r="GP72" s="690"/>
      <c r="GQ72" s="691"/>
      <c r="GR72" s="692"/>
      <c r="GS72" s="693"/>
      <c r="GT72" s="690"/>
      <c r="GU72" s="691"/>
      <c r="GV72" s="692"/>
      <c r="GW72" s="693"/>
      <c r="GX72" s="690"/>
      <c r="GY72" s="691"/>
      <c r="GZ72" s="692"/>
      <c r="HA72" s="693"/>
      <c r="HB72" s="690"/>
      <c r="HC72" s="691"/>
      <c r="HD72" s="692"/>
      <c r="HE72" s="693"/>
      <c r="HF72" s="690"/>
      <c r="HG72" s="691"/>
      <c r="HH72" s="692"/>
      <c r="HI72" s="693"/>
      <c r="HJ72" s="690"/>
      <c r="HK72" s="691"/>
      <c r="HL72" s="692"/>
      <c r="HM72" s="693"/>
      <c r="HN72" s="690"/>
      <c r="HO72" s="691"/>
      <c r="HP72" s="692"/>
      <c r="HQ72" s="693"/>
      <c r="HR72" s="690"/>
      <c r="HS72" s="691"/>
      <c r="HT72" s="692"/>
      <c r="HU72" s="693"/>
      <c r="HV72" s="690"/>
      <c r="HW72" s="691"/>
      <c r="HX72" s="692"/>
      <c r="HY72" s="693"/>
      <c r="HZ72" s="690"/>
      <c r="IA72" s="691"/>
      <c r="IB72" s="692"/>
      <c r="IC72" s="693"/>
      <c r="ID72" s="690"/>
      <c r="IE72" s="691"/>
      <c r="IF72" s="692"/>
      <c r="IG72" s="693"/>
      <c r="IH72" s="690"/>
      <c r="II72" s="691"/>
      <c r="IJ72" s="692"/>
      <c r="IK72" s="693"/>
      <c r="IL72" s="690"/>
      <c r="IM72" s="691"/>
      <c r="IN72" s="692"/>
      <c r="IO72" s="693"/>
      <c r="IP72" s="690"/>
      <c r="IQ72" s="691"/>
      <c r="IR72" s="692"/>
      <c r="IS72" s="693"/>
      <c r="IT72" s="690"/>
      <c r="IU72" s="691"/>
      <c r="IV72" s="692"/>
    </row>
    <row r="73" spans="1:256" ht="67.150000000000006" customHeight="1" x14ac:dyDescent="1.65">
      <c r="A73" s="683"/>
      <c r="B73" s="701"/>
      <c r="C73" s="702"/>
      <c r="D73" s="703"/>
      <c r="E73" s="665"/>
      <c r="F73" s="690"/>
      <c r="G73" s="691"/>
      <c r="H73" s="692"/>
      <c r="I73" s="693"/>
      <c r="J73" s="685"/>
      <c r="K73" s="686"/>
      <c r="L73" s="687"/>
      <c r="M73" s="688"/>
      <c r="N73" s="685"/>
      <c r="O73" s="686"/>
      <c r="P73" s="687"/>
      <c r="Q73" s="688"/>
      <c r="R73" s="685"/>
      <c r="S73" s="686"/>
      <c r="T73" s="687"/>
      <c r="U73" s="688"/>
      <c r="V73" s="685"/>
      <c r="W73" s="686"/>
      <c r="X73" s="687"/>
      <c r="Y73" s="688"/>
      <c r="Z73" s="685"/>
      <c r="AA73" s="686"/>
      <c r="AB73" s="687"/>
      <c r="AC73" s="688"/>
      <c r="AD73" s="685"/>
      <c r="AE73" s="686"/>
      <c r="AF73" s="687"/>
      <c r="AG73" s="688"/>
      <c r="AH73" s="685"/>
      <c r="AI73" s="686"/>
      <c r="AJ73" s="687"/>
      <c r="AK73" s="688"/>
      <c r="AL73" s="685"/>
      <c r="AM73" s="686"/>
      <c r="AN73" s="687"/>
      <c r="AO73" s="688"/>
      <c r="AP73" s="685"/>
      <c r="AQ73" s="686"/>
      <c r="AR73" s="687"/>
      <c r="AS73" s="688"/>
      <c r="AT73" s="685"/>
      <c r="AU73" s="686"/>
      <c r="AV73" s="687"/>
      <c r="AW73" s="688"/>
      <c r="AX73" s="685"/>
      <c r="AY73" s="686"/>
      <c r="AZ73" s="687"/>
      <c r="BA73" s="688"/>
      <c r="BB73" s="685"/>
      <c r="BC73" s="686"/>
      <c r="BD73" s="687"/>
      <c r="BE73" s="688"/>
      <c r="BF73" s="685"/>
      <c r="BG73" s="686"/>
      <c r="BH73" s="687"/>
      <c r="BI73" s="688"/>
      <c r="BJ73" s="685"/>
      <c r="BK73" s="686"/>
      <c r="BL73" s="687"/>
      <c r="BM73" s="688"/>
      <c r="BN73" s="685"/>
      <c r="BO73" s="686"/>
      <c r="BP73" s="687"/>
      <c r="BQ73" s="688"/>
      <c r="BR73" s="685"/>
      <c r="BS73" s="686"/>
      <c r="BT73" s="687"/>
      <c r="BU73" s="688"/>
      <c r="BV73" s="685"/>
      <c r="BW73" s="686"/>
      <c r="BX73" s="687"/>
      <c r="BY73" s="689"/>
      <c r="BZ73" s="690"/>
      <c r="CA73" s="691"/>
      <c r="CB73" s="692"/>
      <c r="CC73" s="693"/>
      <c r="CD73" s="690"/>
      <c r="CE73" s="691"/>
      <c r="CF73" s="692"/>
      <c r="CG73" s="693"/>
      <c r="CH73" s="690"/>
      <c r="CI73" s="691"/>
      <c r="CJ73" s="692"/>
      <c r="CK73" s="693"/>
      <c r="CL73" s="690"/>
      <c r="CM73" s="691"/>
      <c r="CN73" s="692"/>
      <c r="CO73" s="693"/>
      <c r="CP73" s="690"/>
      <c r="CQ73" s="691"/>
      <c r="CR73" s="692"/>
      <c r="CS73" s="693"/>
      <c r="CT73" s="690"/>
      <c r="CU73" s="691"/>
      <c r="CV73" s="692"/>
      <c r="CW73" s="693"/>
      <c r="CX73" s="690"/>
      <c r="CY73" s="691"/>
      <c r="CZ73" s="692"/>
      <c r="DA73" s="693"/>
      <c r="DB73" s="690"/>
      <c r="DC73" s="691"/>
      <c r="DD73" s="692"/>
      <c r="DE73" s="693"/>
      <c r="DF73" s="690"/>
      <c r="DG73" s="691"/>
      <c r="DH73" s="692"/>
      <c r="DI73" s="693"/>
      <c r="DJ73" s="690"/>
      <c r="DK73" s="691"/>
      <c r="DL73" s="692"/>
      <c r="DM73" s="693"/>
      <c r="DN73" s="690"/>
      <c r="DO73" s="691"/>
      <c r="DP73" s="692"/>
      <c r="DQ73" s="693"/>
      <c r="DR73" s="690"/>
      <c r="DS73" s="691"/>
      <c r="DT73" s="692"/>
      <c r="DU73" s="693"/>
      <c r="DV73" s="690"/>
      <c r="DW73" s="691"/>
      <c r="DX73" s="692"/>
      <c r="DY73" s="693"/>
      <c r="DZ73" s="690"/>
      <c r="EA73" s="691"/>
      <c r="EB73" s="692"/>
      <c r="EC73" s="693"/>
      <c r="ED73" s="690"/>
      <c r="EE73" s="691"/>
      <c r="EF73" s="692"/>
      <c r="EG73" s="693"/>
      <c r="EH73" s="690"/>
      <c r="EI73" s="691"/>
      <c r="EJ73" s="692"/>
      <c r="EK73" s="693"/>
      <c r="EL73" s="690"/>
      <c r="EM73" s="691"/>
      <c r="EN73" s="692"/>
      <c r="EO73" s="693"/>
      <c r="EP73" s="690"/>
      <c r="EQ73" s="691"/>
      <c r="ER73" s="692"/>
      <c r="ES73" s="693"/>
      <c r="ET73" s="690"/>
      <c r="EU73" s="691"/>
      <c r="EV73" s="692"/>
      <c r="EW73" s="693"/>
      <c r="EX73" s="690"/>
      <c r="EY73" s="691"/>
      <c r="EZ73" s="692"/>
      <c r="FA73" s="693"/>
      <c r="FB73" s="690"/>
      <c r="FC73" s="691"/>
      <c r="FD73" s="692"/>
      <c r="FE73" s="693"/>
      <c r="FF73" s="690"/>
      <c r="FG73" s="691"/>
      <c r="FH73" s="692"/>
      <c r="FI73" s="693"/>
      <c r="FJ73" s="690"/>
      <c r="FK73" s="691"/>
      <c r="FL73" s="692"/>
      <c r="FM73" s="693"/>
      <c r="FN73" s="690"/>
      <c r="FO73" s="691"/>
      <c r="FP73" s="692"/>
      <c r="FQ73" s="693"/>
      <c r="FR73" s="690"/>
      <c r="FS73" s="691"/>
      <c r="FT73" s="692"/>
      <c r="FU73" s="693"/>
      <c r="FV73" s="690"/>
      <c r="FW73" s="691"/>
      <c r="FX73" s="692"/>
      <c r="FY73" s="693"/>
      <c r="FZ73" s="690"/>
      <c r="GA73" s="691"/>
      <c r="GB73" s="692"/>
      <c r="GC73" s="693"/>
      <c r="GD73" s="690"/>
      <c r="GE73" s="691"/>
      <c r="GF73" s="692"/>
      <c r="GG73" s="693"/>
      <c r="GH73" s="690"/>
      <c r="GI73" s="691"/>
      <c r="GJ73" s="692"/>
      <c r="GK73" s="693"/>
      <c r="GL73" s="690"/>
      <c r="GM73" s="691"/>
      <c r="GN73" s="692"/>
      <c r="GO73" s="693"/>
      <c r="GP73" s="690"/>
      <c r="GQ73" s="691"/>
      <c r="GR73" s="692"/>
      <c r="GS73" s="693"/>
      <c r="GT73" s="690"/>
      <c r="GU73" s="691"/>
      <c r="GV73" s="692"/>
      <c r="GW73" s="693"/>
      <c r="GX73" s="690"/>
      <c r="GY73" s="691"/>
      <c r="GZ73" s="692"/>
      <c r="HA73" s="693"/>
      <c r="HB73" s="690"/>
      <c r="HC73" s="691"/>
      <c r="HD73" s="692"/>
      <c r="HE73" s="693"/>
      <c r="HF73" s="690"/>
      <c r="HG73" s="691"/>
      <c r="HH73" s="692"/>
      <c r="HI73" s="693"/>
      <c r="HJ73" s="690"/>
      <c r="HK73" s="691"/>
      <c r="HL73" s="692"/>
      <c r="HM73" s="693"/>
      <c r="HN73" s="690"/>
      <c r="HO73" s="691"/>
      <c r="HP73" s="692"/>
      <c r="HQ73" s="693"/>
      <c r="HR73" s="690"/>
      <c r="HS73" s="691"/>
      <c r="HT73" s="692"/>
      <c r="HU73" s="693"/>
      <c r="HV73" s="690"/>
      <c r="HW73" s="691"/>
      <c r="HX73" s="692"/>
      <c r="HY73" s="693"/>
      <c r="HZ73" s="690"/>
      <c r="IA73" s="691"/>
      <c r="IB73" s="692"/>
      <c r="IC73" s="693"/>
      <c r="ID73" s="690"/>
      <c r="IE73" s="691"/>
      <c r="IF73" s="692"/>
      <c r="IG73" s="693"/>
      <c r="IH73" s="690"/>
      <c r="II73" s="691"/>
      <c r="IJ73" s="692"/>
      <c r="IK73" s="693"/>
      <c r="IL73" s="690"/>
      <c r="IM73" s="691"/>
      <c r="IN73" s="692"/>
      <c r="IO73" s="693"/>
      <c r="IP73" s="690"/>
      <c r="IQ73" s="691"/>
      <c r="IR73" s="692"/>
      <c r="IS73" s="693"/>
      <c r="IT73" s="690"/>
      <c r="IU73" s="691"/>
      <c r="IV73" s="692"/>
    </row>
    <row r="74" spans="1:256" ht="67.150000000000006" customHeight="1" x14ac:dyDescent="1.65">
      <c r="A74" s="683"/>
      <c r="B74" s="701"/>
      <c r="C74" s="702"/>
      <c r="D74" s="703"/>
      <c r="E74" s="665"/>
      <c r="F74" s="690"/>
      <c r="G74" s="691"/>
      <c r="H74" s="692"/>
      <c r="I74" s="693"/>
      <c r="J74" s="685"/>
      <c r="K74" s="686"/>
      <c r="L74" s="687"/>
      <c r="M74" s="688"/>
      <c r="N74" s="685"/>
      <c r="O74" s="686"/>
      <c r="P74" s="687"/>
      <c r="Q74" s="688"/>
      <c r="R74" s="685"/>
      <c r="S74" s="686"/>
      <c r="T74" s="687"/>
      <c r="U74" s="688"/>
      <c r="V74" s="685"/>
      <c r="W74" s="686"/>
      <c r="X74" s="687"/>
      <c r="Y74" s="688"/>
      <c r="Z74" s="685"/>
      <c r="AA74" s="686"/>
      <c r="AB74" s="687"/>
      <c r="AC74" s="688"/>
      <c r="AD74" s="685"/>
      <c r="AE74" s="686"/>
      <c r="AF74" s="687"/>
      <c r="AG74" s="688"/>
      <c r="AH74" s="685"/>
      <c r="AI74" s="686"/>
      <c r="AJ74" s="687"/>
      <c r="AK74" s="688"/>
      <c r="AL74" s="685"/>
      <c r="AM74" s="686"/>
      <c r="AN74" s="687"/>
      <c r="AO74" s="688"/>
      <c r="AP74" s="685"/>
      <c r="AQ74" s="686"/>
      <c r="AR74" s="687"/>
      <c r="AS74" s="688"/>
      <c r="AT74" s="685"/>
      <c r="AU74" s="686"/>
      <c r="AV74" s="687"/>
      <c r="AW74" s="688"/>
      <c r="AX74" s="685"/>
      <c r="AY74" s="686"/>
      <c r="AZ74" s="687"/>
      <c r="BA74" s="688"/>
      <c r="BB74" s="685"/>
      <c r="BC74" s="686"/>
      <c r="BD74" s="687"/>
      <c r="BE74" s="688"/>
      <c r="BF74" s="685"/>
      <c r="BG74" s="686"/>
      <c r="BH74" s="687"/>
      <c r="BI74" s="688"/>
      <c r="BJ74" s="685"/>
      <c r="BK74" s="686"/>
      <c r="BL74" s="687"/>
      <c r="BM74" s="688"/>
      <c r="BN74" s="685"/>
      <c r="BO74" s="686"/>
      <c r="BP74" s="687"/>
      <c r="BQ74" s="688"/>
      <c r="BR74" s="685"/>
      <c r="BS74" s="686"/>
      <c r="BT74" s="687"/>
      <c r="BU74" s="688"/>
      <c r="BV74" s="685"/>
      <c r="BW74" s="686"/>
      <c r="BX74" s="687"/>
      <c r="BY74" s="689"/>
      <c r="BZ74" s="690"/>
      <c r="CA74" s="691"/>
      <c r="CB74" s="692"/>
      <c r="CC74" s="693"/>
      <c r="CD74" s="690"/>
      <c r="CE74" s="691"/>
      <c r="CF74" s="692"/>
      <c r="CG74" s="693"/>
      <c r="CH74" s="690"/>
      <c r="CI74" s="691"/>
      <c r="CJ74" s="692"/>
      <c r="CK74" s="693"/>
      <c r="CL74" s="690"/>
      <c r="CM74" s="691"/>
      <c r="CN74" s="692"/>
      <c r="CO74" s="693"/>
      <c r="CP74" s="690"/>
      <c r="CQ74" s="691"/>
      <c r="CR74" s="692"/>
      <c r="CS74" s="693"/>
      <c r="CT74" s="690"/>
      <c r="CU74" s="691"/>
      <c r="CV74" s="692"/>
      <c r="CW74" s="693"/>
      <c r="CX74" s="690"/>
      <c r="CY74" s="691"/>
      <c r="CZ74" s="692"/>
      <c r="DA74" s="693"/>
      <c r="DB74" s="690"/>
      <c r="DC74" s="691"/>
      <c r="DD74" s="692"/>
      <c r="DE74" s="693"/>
      <c r="DF74" s="690"/>
      <c r="DG74" s="691"/>
      <c r="DH74" s="692"/>
      <c r="DI74" s="693"/>
      <c r="DJ74" s="690"/>
      <c r="DK74" s="691"/>
      <c r="DL74" s="692"/>
      <c r="DM74" s="693"/>
      <c r="DN74" s="690"/>
      <c r="DO74" s="691"/>
      <c r="DP74" s="692"/>
      <c r="DQ74" s="693"/>
      <c r="DR74" s="690"/>
      <c r="DS74" s="691"/>
      <c r="DT74" s="692"/>
      <c r="DU74" s="693"/>
      <c r="DV74" s="690"/>
      <c r="DW74" s="691"/>
      <c r="DX74" s="692"/>
      <c r="DY74" s="693"/>
      <c r="DZ74" s="690"/>
      <c r="EA74" s="691"/>
      <c r="EB74" s="692"/>
      <c r="EC74" s="693"/>
      <c r="ED74" s="690"/>
      <c r="EE74" s="691"/>
      <c r="EF74" s="692"/>
      <c r="EG74" s="693"/>
      <c r="EH74" s="690"/>
      <c r="EI74" s="691"/>
      <c r="EJ74" s="692"/>
      <c r="EK74" s="693"/>
      <c r="EL74" s="690"/>
      <c r="EM74" s="691"/>
      <c r="EN74" s="692"/>
      <c r="EO74" s="693"/>
      <c r="EP74" s="690"/>
      <c r="EQ74" s="691"/>
      <c r="ER74" s="692"/>
      <c r="ES74" s="693"/>
      <c r="ET74" s="690"/>
      <c r="EU74" s="691"/>
      <c r="EV74" s="692"/>
      <c r="EW74" s="693"/>
      <c r="EX74" s="690"/>
      <c r="EY74" s="691"/>
      <c r="EZ74" s="692"/>
      <c r="FA74" s="693"/>
      <c r="FB74" s="690"/>
      <c r="FC74" s="691"/>
      <c r="FD74" s="692"/>
      <c r="FE74" s="693"/>
      <c r="FF74" s="690"/>
      <c r="FG74" s="691"/>
      <c r="FH74" s="692"/>
      <c r="FI74" s="693"/>
      <c r="FJ74" s="690"/>
      <c r="FK74" s="691"/>
      <c r="FL74" s="692"/>
      <c r="FM74" s="693"/>
      <c r="FN74" s="690"/>
      <c r="FO74" s="691"/>
      <c r="FP74" s="692"/>
      <c r="FQ74" s="693"/>
      <c r="FR74" s="690"/>
      <c r="FS74" s="691"/>
      <c r="FT74" s="692"/>
      <c r="FU74" s="693"/>
      <c r="FV74" s="690"/>
      <c r="FW74" s="691"/>
      <c r="FX74" s="692"/>
      <c r="FY74" s="693"/>
      <c r="FZ74" s="690"/>
      <c r="GA74" s="691"/>
      <c r="GB74" s="692"/>
      <c r="GC74" s="693"/>
      <c r="GD74" s="690"/>
      <c r="GE74" s="691"/>
      <c r="GF74" s="692"/>
      <c r="GG74" s="693"/>
      <c r="GH74" s="690"/>
      <c r="GI74" s="691"/>
      <c r="GJ74" s="692"/>
      <c r="GK74" s="693"/>
      <c r="GL74" s="690"/>
      <c r="GM74" s="691"/>
      <c r="GN74" s="692"/>
      <c r="GO74" s="693"/>
      <c r="GP74" s="690"/>
      <c r="GQ74" s="691"/>
      <c r="GR74" s="692"/>
      <c r="GS74" s="693"/>
      <c r="GT74" s="690"/>
      <c r="GU74" s="691"/>
      <c r="GV74" s="692"/>
      <c r="GW74" s="693"/>
      <c r="GX74" s="690"/>
      <c r="GY74" s="691"/>
      <c r="GZ74" s="692"/>
      <c r="HA74" s="693"/>
      <c r="HB74" s="690"/>
      <c r="HC74" s="691"/>
      <c r="HD74" s="692"/>
      <c r="HE74" s="693"/>
      <c r="HF74" s="690"/>
      <c r="HG74" s="691"/>
      <c r="HH74" s="692"/>
      <c r="HI74" s="693"/>
      <c r="HJ74" s="690"/>
      <c r="HK74" s="691"/>
      <c r="HL74" s="692"/>
      <c r="HM74" s="693"/>
      <c r="HN74" s="690"/>
      <c r="HO74" s="691"/>
      <c r="HP74" s="692"/>
      <c r="HQ74" s="693"/>
      <c r="HR74" s="690"/>
      <c r="HS74" s="691"/>
      <c r="HT74" s="692"/>
      <c r="HU74" s="693"/>
      <c r="HV74" s="690"/>
      <c r="HW74" s="691"/>
      <c r="HX74" s="692"/>
      <c r="HY74" s="693"/>
      <c r="HZ74" s="690"/>
      <c r="IA74" s="691"/>
      <c r="IB74" s="692"/>
      <c r="IC74" s="693"/>
      <c r="ID74" s="690"/>
      <c r="IE74" s="691"/>
      <c r="IF74" s="692"/>
      <c r="IG74" s="693"/>
      <c r="IH74" s="690"/>
      <c r="II74" s="691"/>
      <c r="IJ74" s="692"/>
      <c r="IK74" s="693"/>
      <c r="IL74" s="690"/>
      <c r="IM74" s="691"/>
      <c r="IN74" s="692"/>
      <c r="IO74" s="693"/>
      <c r="IP74" s="690"/>
      <c r="IQ74" s="691"/>
      <c r="IR74" s="692"/>
      <c r="IS74" s="693"/>
      <c r="IT74" s="690"/>
      <c r="IU74" s="691"/>
      <c r="IV74" s="692"/>
    </row>
    <row r="75" spans="1:256" ht="67.150000000000006" customHeight="1" x14ac:dyDescent="1.65">
      <c r="A75" s="683"/>
      <c r="B75" s="701"/>
      <c r="C75" s="702"/>
      <c r="D75" s="703"/>
      <c r="E75" s="665"/>
      <c r="F75" s="690"/>
      <c r="G75" s="691"/>
      <c r="H75" s="692"/>
      <c r="I75" s="693"/>
      <c r="J75" s="685"/>
      <c r="K75" s="686"/>
      <c r="L75" s="687"/>
      <c r="M75" s="688"/>
      <c r="N75" s="685"/>
      <c r="O75" s="686"/>
      <c r="P75" s="687"/>
      <c r="Q75" s="688"/>
      <c r="R75" s="685"/>
      <c r="S75" s="686"/>
      <c r="T75" s="687"/>
      <c r="U75" s="688"/>
      <c r="V75" s="685"/>
      <c r="W75" s="686"/>
      <c r="X75" s="687"/>
      <c r="Y75" s="688"/>
      <c r="Z75" s="685"/>
      <c r="AA75" s="686"/>
      <c r="AB75" s="687"/>
      <c r="AC75" s="688"/>
      <c r="AD75" s="685"/>
      <c r="AE75" s="686"/>
      <c r="AF75" s="687"/>
      <c r="AG75" s="688"/>
      <c r="AH75" s="685"/>
      <c r="AI75" s="686"/>
      <c r="AJ75" s="687"/>
      <c r="AK75" s="688"/>
      <c r="AL75" s="685"/>
      <c r="AM75" s="686"/>
      <c r="AN75" s="687"/>
      <c r="AO75" s="688"/>
      <c r="AP75" s="685"/>
      <c r="AQ75" s="686"/>
      <c r="AR75" s="687"/>
      <c r="AS75" s="688"/>
      <c r="AT75" s="685"/>
      <c r="AU75" s="686"/>
      <c r="AV75" s="687"/>
      <c r="AW75" s="688"/>
      <c r="AX75" s="685"/>
      <c r="AY75" s="686"/>
      <c r="AZ75" s="687"/>
      <c r="BA75" s="688"/>
      <c r="BB75" s="685"/>
      <c r="BC75" s="686"/>
      <c r="BD75" s="687"/>
      <c r="BE75" s="688"/>
      <c r="BF75" s="685"/>
      <c r="BG75" s="686"/>
      <c r="BH75" s="687"/>
      <c r="BI75" s="688"/>
      <c r="BJ75" s="685"/>
      <c r="BK75" s="686"/>
      <c r="BL75" s="687"/>
      <c r="BM75" s="688"/>
      <c r="BN75" s="685"/>
      <c r="BO75" s="686"/>
      <c r="BP75" s="687"/>
      <c r="BQ75" s="688"/>
      <c r="BR75" s="685"/>
      <c r="BS75" s="686"/>
      <c r="BT75" s="687"/>
      <c r="BU75" s="688"/>
      <c r="BV75" s="685"/>
      <c r="BW75" s="686"/>
      <c r="BX75" s="687"/>
      <c r="BY75" s="689"/>
      <c r="BZ75" s="690"/>
      <c r="CA75" s="691"/>
      <c r="CB75" s="692"/>
      <c r="CC75" s="693"/>
      <c r="CD75" s="690"/>
      <c r="CE75" s="691"/>
      <c r="CF75" s="692"/>
      <c r="CG75" s="693"/>
      <c r="CH75" s="690"/>
      <c r="CI75" s="691"/>
      <c r="CJ75" s="692"/>
      <c r="CK75" s="693"/>
      <c r="CL75" s="690"/>
      <c r="CM75" s="691"/>
      <c r="CN75" s="692"/>
      <c r="CO75" s="693"/>
      <c r="CP75" s="690"/>
      <c r="CQ75" s="691"/>
      <c r="CR75" s="692"/>
      <c r="CS75" s="693"/>
      <c r="CT75" s="690"/>
      <c r="CU75" s="691"/>
      <c r="CV75" s="692"/>
      <c r="CW75" s="693"/>
      <c r="CX75" s="690"/>
      <c r="CY75" s="691"/>
      <c r="CZ75" s="692"/>
      <c r="DA75" s="693"/>
      <c r="DB75" s="690"/>
      <c r="DC75" s="691"/>
      <c r="DD75" s="692"/>
      <c r="DE75" s="693"/>
      <c r="DF75" s="690"/>
      <c r="DG75" s="691"/>
      <c r="DH75" s="692"/>
      <c r="DI75" s="693"/>
      <c r="DJ75" s="690"/>
      <c r="DK75" s="691"/>
      <c r="DL75" s="692"/>
      <c r="DM75" s="693"/>
      <c r="DN75" s="690"/>
      <c r="DO75" s="691"/>
      <c r="DP75" s="692"/>
      <c r="DQ75" s="693"/>
      <c r="DR75" s="690"/>
      <c r="DS75" s="691"/>
      <c r="DT75" s="692"/>
      <c r="DU75" s="693"/>
      <c r="DV75" s="690"/>
      <c r="DW75" s="691"/>
      <c r="DX75" s="692"/>
      <c r="DY75" s="693"/>
      <c r="DZ75" s="690"/>
      <c r="EA75" s="691"/>
      <c r="EB75" s="692"/>
      <c r="EC75" s="693"/>
      <c r="ED75" s="690"/>
      <c r="EE75" s="691"/>
      <c r="EF75" s="692"/>
      <c r="EG75" s="693"/>
      <c r="EH75" s="690"/>
      <c r="EI75" s="691"/>
      <c r="EJ75" s="692"/>
      <c r="EK75" s="693"/>
      <c r="EL75" s="690"/>
      <c r="EM75" s="691"/>
      <c r="EN75" s="692"/>
      <c r="EO75" s="693"/>
      <c r="EP75" s="690"/>
      <c r="EQ75" s="691"/>
      <c r="ER75" s="692"/>
      <c r="ES75" s="693"/>
      <c r="ET75" s="690"/>
      <c r="EU75" s="691"/>
      <c r="EV75" s="692"/>
      <c r="EW75" s="693"/>
      <c r="EX75" s="690"/>
      <c r="EY75" s="691"/>
      <c r="EZ75" s="692"/>
      <c r="FA75" s="693"/>
      <c r="FB75" s="690"/>
      <c r="FC75" s="691"/>
      <c r="FD75" s="692"/>
      <c r="FE75" s="693"/>
      <c r="FF75" s="690"/>
      <c r="FG75" s="691"/>
      <c r="FH75" s="692"/>
      <c r="FI75" s="693"/>
      <c r="FJ75" s="690"/>
      <c r="FK75" s="691"/>
      <c r="FL75" s="692"/>
      <c r="FM75" s="693"/>
      <c r="FN75" s="690"/>
      <c r="FO75" s="691"/>
      <c r="FP75" s="692"/>
      <c r="FQ75" s="693"/>
      <c r="FR75" s="690"/>
      <c r="FS75" s="691"/>
      <c r="FT75" s="692"/>
      <c r="FU75" s="693"/>
      <c r="FV75" s="690"/>
      <c r="FW75" s="691"/>
      <c r="FX75" s="692"/>
      <c r="FY75" s="693"/>
      <c r="FZ75" s="690"/>
      <c r="GA75" s="691"/>
      <c r="GB75" s="692"/>
      <c r="GC75" s="693"/>
      <c r="GD75" s="690"/>
      <c r="GE75" s="691"/>
      <c r="GF75" s="692"/>
      <c r="GG75" s="693"/>
      <c r="GH75" s="690"/>
      <c r="GI75" s="691"/>
      <c r="GJ75" s="692"/>
      <c r="GK75" s="693"/>
      <c r="GL75" s="690"/>
      <c r="GM75" s="691"/>
      <c r="GN75" s="692"/>
      <c r="GO75" s="693"/>
      <c r="GP75" s="690"/>
      <c r="GQ75" s="691"/>
      <c r="GR75" s="692"/>
      <c r="GS75" s="693"/>
      <c r="GT75" s="690"/>
      <c r="GU75" s="691"/>
      <c r="GV75" s="692"/>
      <c r="GW75" s="693"/>
      <c r="GX75" s="690"/>
      <c r="GY75" s="691"/>
      <c r="GZ75" s="692"/>
      <c r="HA75" s="693"/>
      <c r="HB75" s="690"/>
      <c r="HC75" s="691"/>
      <c r="HD75" s="692"/>
      <c r="HE75" s="693"/>
      <c r="HF75" s="690"/>
      <c r="HG75" s="691"/>
      <c r="HH75" s="692"/>
      <c r="HI75" s="693"/>
      <c r="HJ75" s="690"/>
      <c r="HK75" s="691"/>
      <c r="HL75" s="692"/>
      <c r="HM75" s="693"/>
      <c r="HN75" s="690"/>
      <c r="HO75" s="691"/>
      <c r="HP75" s="692"/>
      <c r="HQ75" s="693"/>
      <c r="HR75" s="690"/>
      <c r="HS75" s="691"/>
      <c r="HT75" s="692"/>
      <c r="HU75" s="693"/>
      <c r="HV75" s="690"/>
      <c r="HW75" s="691"/>
      <c r="HX75" s="692"/>
      <c r="HY75" s="693"/>
      <c r="HZ75" s="690"/>
      <c r="IA75" s="691"/>
      <c r="IB75" s="692"/>
      <c r="IC75" s="693"/>
      <c r="ID75" s="690"/>
      <c r="IE75" s="691"/>
      <c r="IF75" s="692"/>
      <c r="IG75" s="693"/>
      <c r="IH75" s="690"/>
      <c r="II75" s="691"/>
      <c r="IJ75" s="692"/>
      <c r="IK75" s="693"/>
      <c r="IL75" s="690"/>
      <c r="IM75" s="691"/>
      <c r="IN75" s="692"/>
      <c r="IO75" s="693"/>
      <c r="IP75" s="690"/>
      <c r="IQ75" s="691"/>
      <c r="IR75" s="692"/>
      <c r="IS75" s="693"/>
      <c r="IT75" s="690"/>
      <c r="IU75" s="691"/>
      <c r="IV75" s="692"/>
    </row>
    <row r="76" spans="1:256" ht="67.150000000000006" customHeight="1" x14ac:dyDescent="1.65">
      <c r="A76" s="683"/>
      <c r="B76" s="701"/>
      <c r="C76" s="702"/>
      <c r="D76" s="706"/>
      <c r="E76" s="665"/>
      <c r="F76" s="690"/>
      <c r="G76" s="691"/>
      <c r="H76" s="691"/>
      <c r="I76" s="693"/>
      <c r="J76" s="685"/>
      <c r="K76" s="686"/>
      <c r="L76" s="686"/>
      <c r="M76" s="688"/>
      <c r="N76" s="685"/>
      <c r="O76" s="686"/>
      <c r="P76" s="686"/>
      <c r="Q76" s="688"/>
      <c r="R76" s="685"/>
      <c r="S76" s="686"/>
      <c r="T76" s="686"/>
      <c r="U76" s="688"/>
      <c r="V76" s="685"/>
      <c r="W76" s="686"/>
      <c r="X76" s="686"/>
      <c r="Y76" s="688"/>
      <c r="Z76" s="685"/>
      <c r="AA76" s="686"/>
      <c r="AB76" s="686"/>
      <c r="AC76" s="688"/>
      <c r="AD76" s="685"/>
      <c r="AE76" s="686"/>
      <c r="AF76" s="686"/>
      <c r="AG76" s="688"/>
      <c r="AH76" s="685"/>
      <c r="AI76" s="686"/>
      <c r="AJ76" s="686"/>
      <c r="AK76" s="688"/>
      <c r="AL76" s="685"/>
      <c r="AM76" s="686"/>
      <c r="AN76" s="686"/>
      <c r="AO76" s="688"/>
      <c r="AP76" s="685"/>
      <c r="AQ76" s="686"/>
      <c r="AR76" s="686"/>
      <c r="AS76" s="688"/>
      <c r="AT76" s="685"/>
      <c r="AU76" s="686"/>
      <c r="AV76" s="686"/>
      <c r="AW76" s="688"/>
      <c r="AX76" s="685"/>
      <c r="AY76" s="686"/>
      <c r="AZ76" s="686"/>
      <c r="BA76" s="688"/>
      <c r="BB76" s="685"/>
      <c r="BC76" s="686"/>
      <c r="BD76" s="686"/>
      <c r="BE76" s="688"/>
      <c r="BF76" s="685"/>
      <c r="BG76" s="686"/>
      <c r="BH76" s="686"/>
      <c r="BI76" s="688"/>
      <c r="BJ76" s="685"/>
      <c r="BK76" s="686"/>
      <c r="BL76" s="686"/>
      <c r="BM76" s="688"/>
      <c r="BN76" s="685"/>
      <c r="BO76" s="686"/>
      <c r="BP76" s="686"/>
      <c r="BQ76" s="688"/>
      <c r="BR76" s="685"/>
      <c r="BS76" s="686"/>
      <c r="BT76" s="686"/>
      <c r="BU76" s="688"/>
      <c r="BV76" s="685"/>
      <c r="BW76" s="686"/>
      <c r="BX76" s="686"/>
      <c r="BY76" s="689"/>
      <c r="BZ76" s="690"/>
      <c r="CA76" s="691"/>
      <c r="CB76" s="691"/>
      <c r="CC76" s="693"/>
      <c r="CD76" s="690"/>
      <c r="CE76" s="691"/>
      <c r="CF76" s="691"/>
      <c r="CG76" s="693"/>
      <c r="CH76" s="690"/>
      <c r="CI76" s="691"/>
      <c r="CJ76" s="691"/>
      <c r="CK76" s="693"/>
      <c r="CL76" s="690"/>
      <c r="CM76" s="691"/>
      <c r="CN76" s="691"/>
      <c r="CO76" s="693"/>
      <c r="CP76" s="690"/>
      <c r="CQ76" s="691"/>
      <c r="CR76" s="691"/>
      <c r="CS76" s="693"/>
      <c r="CT76" s="690"/>
      <c r="CU76" s="691"/>
      <c r="CV76" s="691"/>
      <c r="CW76" s="693"/>
      <c r="CX76" s="690"/>
      <c r="CY76" s="691"/>
      <c r="CZ76" s="691"/>
      <c r="DA76" s="693"/>
      <c r="DB76" s="690"/>
      <c r="DC76" s="691"/>
      <c r="DD76" s="691"/>
      <c r="DE76" s="693"/>
      <c r="DF76" s="690"/>
      <c r="DG76" s="691"/>
      <c r="DH76" s="691"/>
      <c r="DI76" s="693"/>
      <c r="DJ76" s="690"/>
      <c r="DK76" s="691"/>
      <c r="DL76" s="691"/>
      <c r="DM76" s="693"/>
      <c r="DN76" s="690"/>
      <c r="DO76" s="691"/>
      <c r="DP76" s="691"/>
      <c r="DQ76" s="693"/>
      <c r="DR76" s="690"/>
      <c r="DS76" s="691"/>
      <c r="DT76" s="691"/>
      <c r="DU76" s="693"/>
      <c r="DV76" s="690"/>
      <c r="DW76" s="691"/>
      <c r="DX76" s="691"/>
      <c r="DY76" s="693"/>
      <c r="DZ76" s="690"/>
      <c r="EA76" s="691"/>
      <c r="EB76" s="691"/>
      <c r="EC76" s="693"/>
      <c r="ED76" s="690"/>
      <c r="EE76" s="691"/>
      <c r="EF76" s="691"/>
      <c r="EG76" s="693"/>
      <c r="EH76" s="690"/>
      <c r="EI76" s="691"/>
      <c r="EJ76" s="691"/>
      <c r="EK76" s="693"/>
      <c r="EL76" s="690"/>
      <c r="EM76" s="691"/>
      <c r="EN76" s="691"/>
      <c r="EO76" s="693"/>
      <c r="EP76" s="690"/>
      <c r="EQ76" s="691"/>
      <c r="ER76" s="691"/>
      <c r="ES76" s="693"/>
      <c r="ET76" s="690"/>
      <c r="EU76" s="691"/>
      <c r="EV76" s="691"/>
      <c r="EW76" s="693"/>
      <c r="EX76" s="690"/>
      <c r="EY76" s="691"/>
      <c r="EZ76" s="691"/>
      <c r="FA76" s="693"/>
      <c r="FB76" s="690"/>
      <c r="FC76" s="691"/>
      <c r="FD76" s="691"/>
      <c r="FE76" s="693"/>
      <c r="FF76" s="690"/>
      <c r="FG76" s="691"/>
      <c r="FH76" s="691"/>
      <c r="FI76" s="693"/>
      <c r="FJ76" s="690"/>
      <c r="FK76" s="691"/>
      <c r="FL76" s="691"/>
      <c r="FM76" s="693"/>
      <c r="FN76" s="690"/>
      <c r="FO76" s="691"/>
      <c r="FP76" s="691"/>
      <c r="FQ76" s="693"/>
      <c r="FR76" s="690"/>
      <c r="FS76" s="691"/>
      <c r="FT76" s="691"/>
      <c r="FU76" s="693"/>
      <c r="FV76" s="690"/>
      <c r="FW76" s="691"/>
      <c r="FX76" s="691"/>
      <c r="FY76" s="693"/>
      <c r="FZ76" s="690"/>
      <c r="GA76" s="691"/>
      <c r="GB76" s="691"/>
      <c r="GC76" s="693"/>
      <c r="GD76" s="690"/>
      <c r="GE76" s="691"/>
      <c r="GF76" s="691"/>
      <c r="GG76" s="693"/>
      <c r="GH76" s="690"/>
      <c r="GI76" s="691"/>
      <c r="GJ76" s="691"/>
      <c r="GK76" s="693"/>
      <c r="GL76" s="690"/>
      <c r="GM76" s="691"/>
      <c r="GN76" s="691"/>
      <c r="GO76" s="693"/>
      <c r="GP76" s="690"/>
      <c r="GQ76" s="691"/>
      <c r="GR76" s="691"/>
      <c r="GS76" s="693"/>
      <c r="GT76" s="690"/>
      <c r="GU76" s="691"/>
      <c r="GV76" s="691"/>
      <c r="GW76" s="693"/>
      <c r="GX76" s="690"/>
      <c r="GY76" s="691"/>
      <c r="GZ76" s="691"/>
      <c r="HA76" s="693"/>
      <c r="HB76" s="690"/>
      <c r="HC76" s="691"/>
      <c r="HD76" s="691"/>
      <c r="HE76" s="693"/>
      <c r="HF76" s="690"/>
      <c r="HG76" s="691"/>
      <c r="HH76" s="691"/>
      <c r="HI76" s="693"/>
      <c r="HJ76" s="690"/>
      <c r="HK76" s="691"/>
      <c r="HL76" s="691"/>
      <c r="HM76" s="693"/>
      <c r="HN76" s="690"/>
      <c r="HO76" s="691"/>
      <c r="HP76" s="691"/>
      <c r="HQ76" s="693"/>
      <c r="HR76" s="690"/>
      <c r="HS76" s="691"/>
      <c r="HT76" s="691"/>
      <c r="HU76" s="693"/>
      <c r="HV76" s="690"/>
      <c r="HW76" s="691"/>
      <c r="HX76" s="691"/>
      <c r="HY76" s="693"/>
      <c r="HZ76" s="690"/>
      <c r="IA76" s="691"/>
      <c r="IB76" s="691"/>
      <c r="IC76" s="693"/>
      <c r="ID76" s="690"/>
      <c r="IE76" s="691"/>
      <c r="IF76" s="691"/>
      <c r="IG76" s="693"/>
      <c r="IH76" s="690"/>
      <c r="II76" s="691"/>
      <c r="IJ76" s="691"/>
      <c r="IK76" s="693"/>
      <c r="IL76" s="690"/>
      <c r="IM76" s="691"/>
      <c r="IN76" s="691"/>
      <c r="IO76" s="693"/>
      <c r="IP76" s="690"/>
      <c r="IQ76" s="691"/>
      <c r="IR76" s="691"/>
      <c r="IS76" s="693"/>
      <c r="IT76" s="690"/>
      <c r="IU76" s="691"/>
      <c r="IV76" s="691"/>
    </row>
    <row r="77" spans="1:256" ht="67.150000000000006" customHeight="1" x14ac:dyDescent="1.65">
      <c r="A77" s="683"/>
      <c r="B77" s="701"/>
      <c r="C77" s="702"/>
      <c r="D77" s="703"/>
      <c r="E77" s="665"/>
      <c r="F77" s="690"/>
      <c r="G77" s="691"/>
      <c r="H77" s="692"/>
      <c r="I77" s="693"/>
      <c r="J77" s="685"/>
      <c r="K77" s="686"/>
      <c r="L77" s="687"/>
      <c r="M77" s="688"/>
      <c r="N77" s="685"/>
      <c r="O77" s="686"/>
      <c r="P77" s="687"/>
      <c r="Q77" s="688"/>
      <c r="R77" s="685"/>
      <c r="S77" s="686"/>
      <c r="T77" s="687"/>
      <c r="U77" s="688"/>
      <c r="V77" s="685"/>
      <c r="W77" s="686"/>
      <c r="X77" s="687"/>
      <c r="Y77" s="688"/>
      <c r="Z77" s="685"/>
      <c r="AA77" s="686"/>
      <c r="AB77" s="687"/>
      <c r="AC77" s="688"/>
      <c r="AD77" s="685"/>
      <c r="AE77" s="686"/>
      <c r="AF77" s="687"/>
      <c r="AG77" s="688"/>
      <c r="AH77" s="685"/>
      <c r="AI77" s="686"/>
      <c r="AJ77" s="687"/>
      <c r="AK77" s="688"/>
      <c r="AL77" s="685"/>
      <c r="AM77" s="686"/>
      <c r="AN77" s="687"/>
      <c r="AO77" s="688"/>
      <c r="AP77" s="685"/>
      <c r="AQ77" s="686"/>
      <c r="AR77" s="687"/>
      <c r="AS77" s="688"/>
      <c r="AT77" s="685"/>
      <c r="AU77" s="686"/>
      <c r="AV77" s="687"/>
      <c r="AW77" s="688"/>
      <c r="AX77" s="685"/>
      <c r="AY77" s="686"/>
      <c r="AZ77" s="687"/>
      <c r="BA77" s="688"/>
      <c r="BB77" s="685"/>
      <c r="BC77" s="686"/>
      <c r="BD77" s="687"/>
      <c r="BE77" s="688"/>
      <c r="BF77" s="685"/>
      <c r="BG77" s="686"/>
      <c r="BH77" s="687"/>
      <c r="BI77" s="688"/>
      <c r="BJ77" s="685"/>
      <c r="BK77" s="686"/>
      <c r="BL77" s="687"/>
      <c r="BM77" s="688"/>
      <c r="BN77" s="685"/>
      <c r="BO77" s="686"/>
      <c r="BP77" s="687"/>
      <c r="BQ77" s="688"/>
      <c r="BR77" s="685"/>
      <c r="BS77" s="686"/>
      <c r="BT77" s="687"/>
      <c r="BU77" s="688"/>
      <c r="BV77" s="685"/>
      <c r="BW77" s="686"/>
      <c r="BX77" s="687"/>
      <c r="BY77" s="689"/>
      <c r="BZ77" s="690"/>
      <c r="CA77" s="691"/>
      <c r="CB77" s="692"/>
      <c r="CC77" s="693"/>
      <c r="CD77" s="690"/>
      <c r="CE77" s="691"/>
      <c r="CF77" s="692"/>
      <c r="CG77" s="693"/>
      <c r="CH77" s="690"/>
      <c r="CI77" s="691"/>
      <c r="CJ77" s="692"/>
      <c r="CK77" s="693"/>
      <c r="CL77" s="690"/>
      <c r="CM77" s="691"/>
      <c r="CN77" s="692"/>
      <c r="CO77" s="693"/>
      <c r="CP77" s="690"/>
      <c r="CQ77" s="691"/>
      <c r="CR77" s="692"/>
      <c r="CS77" s="693"/>
      <c r="CT77" s="690"/>
      <c r="CU77" s="691"/>
      <c r="CV77" s="692"/>
      <c r="CW77" s="693"/>
      <c r="CX77" s="690"/>
      <c r="CY77" s="691"/>
      <c r="CZ77" s="692"/>
      <c r="DA77" s="693"/>
      <c r="DB77" s="690"/>
      <c r="DC77" s="691"/>
      <c r="DD77" s="692"/>
      <c r="DE77" s="693"/>
      <c r="DF77" s="690"/>
      <c r="DG77" s="691"/>
      <c r="DH77" s="692"/>
      <c r="DI77" s="693"/>
      <c r="DJ77" s="690"/>
      <c r="DK77" s="691"/>
      <c r="DL77" s="692"/>
      <c r="DM77" s="693"/>
      <c r="DN77" s="690"/>
      <c r="DO77" s="691"/>
      <c r="DP77" s="692"/>
      <c r="DQ77" s="693"/>
      <c r="DR77" s="690"/>
      <c r="DS77" s="691"/>
      <c r="DT77" s="692"/>
      <c r="DU77" s="693"/>
      <c r="DV77" s="690"/>
      <c r="DW77" s="691"/>
      <c r="DX77" s="692"/>
      <c r="DY77" s="693"/>
      <c r="DZ77" s="690"/>
      <c r="EA77" s="691"/>
      <c r="EB77" s="692"/>
      <c r="EC77" s="693"/>
      <c r="ED77" s="690"/>
      <c r="EE77" s="691"/>
      <c r="EF77" s="692"/>
      <c r="EG77" s="693"/>
      <c r="EH77" s="690"/>
      <c r="EI77" s="691"/>
      <c r="EJ77" s="692"/>
      <c r="EK77" s="693"/>
      <c r="EL77" s="690"/>
      <c r="EM77" s="691"/>
      <c r="EN77" s="692"/>
      <c r="EO77" s="693"/>
      <c r="EP77" s="690"/>
      <c r="EQ77" s="691"/>
      <c r="ER77" s="692"/>
      <c r="ES77" s="693"/>
      <c r="ET77" s="690"/>
      <c r="EU77" s="691"/>
      <c r="EV77" s="692"/>
      <c r="EW77" s="693"/>
      <c r="EX77" s="690"/>
      <c r="EY77" s="691"/>
      <c r="EZ77" s="692"/>
      <c r="FA77" s="693"/>
      <c r="FB77" s="690"/>
      <c r="FC77" s="691"/>
      <c r="FD77" s="692"/>
      <c r="FE77" s="693"/>
      <c r="FF77" s="690"/>
      <c r="FG77" s="691"/>
      <c r="FH77" s="692"/>
      <c r="FI77" s="693"/>
      <c r="FJ77" s="690"/>
      <c r="FK77" s="691"/>
      <c r="FL77" s="692"/>
      <c r="FM77" s="693"/>
      <c r="FN77" s="690"/>
      <c r="FO77" s="691"/>
      <c r="FP77" s="692"/>
      <c r="FQ77" s="693"/>
      <c r="FR77" s="690"/>
      <c r="FS77" s="691"/>
      <c r="FT77" s="692"/>
      <c r="FU77" s="693"/>
      <c r="FV77" s="690"/>
      <c r="FW77" s="691"/>
      <c r="FX77" s="692"/>
      <c r="FY77" s="693"/>
      <c r="FZ77" s="690"/>
      <c r="GA77" s="691"/>
      <c r="GB77" s="692"/>
      <c r="GC77" s="693"/>
      <c r="GD77" s="690"/>
      <c r="GE77" s="691"/>
      <c r="GF77" s="692"/>
      <c r="GG77" s="693"/>
      <c r="GH77" s="690"/>
      <c r="GI77" s="691"/>
      <c r="GJ77" s="692"/>
      <c r="GK77" s="693"/>
      <c r="GL77" s="690"/>
      <c r="GM77" s="691"/>
      <c r="GN77" s="692"/>
      <c r="GO77" s="693"/>
      <c r="GP77" s="690"/>
      <c r="GQ77" s="691"/>
      <c r="GR77" s="692"/>
      <c r="GS77" s="693"/>
      <c r="GT77" s="690"/>
      <c r="GU77" s="691"/>
      <c r="GV77" s="692"/>
      <c r="GW77" s="693"/>
      <c r="GX77" s="690"/>
      <c r="GY77" s="691"/>
      <c r="GZ77" s="692"/>
      <c r="HA77" s="693"/>
      <c r="HB77" s="690"/>
      <c r="HC77" s="691"/>
      <c r="HD77" s="692"/>
      <c r="HE77" s="693"/>
      <c r="HF77" s="690"/>
      <c r="HG77" s="691"/>
      <c r="HH77" s="692"/>
      <c r="HI77" s="693"/>
      <c r="HJ77" s="690"/>
      <c r="HK77" s="691"/>
      <c r="HL77" s="692"/>
      <c r="HM77" s="693"/>
      <c r="HN77" s="690"/>
      <c r="HO77" s="691"/>
      <c r="HP77" s="692"/>
      <c r="HQ77" s="693"/>
      <c r="HR77" s="690"/>
      <c r="HS77" s="691"/>
      <c r="HT77" s="692"/>
      <c r="HU77" s="693"/>
      <c r="HV77" s="690"/>
      <c r="HW77" s="691"/>
      <c r="HX77" s="692"/>
      <c r="HY77" s="693"/>
      <c r="HZ77" s="690"/>
      <c r="IA77" s="691"/>
      <c r="IB77" s="692"/>
      <c r="IC77" s="693"/>
      <c r="ID77" s="690"/>
      <c r="IE77" s="691"/>
      <c r="IF77" s="692"/>
      <c r="IG77" s="693"/>
      <c r="IH77" s="690"/>
      <c r="II77" s="691"/>
      <c r="IJ77" s="692"/>
      <c r="IK77" s="693"/>
      <c r="IL77" s="690"/>
      <c r="IM77" s="691"/>
      <c r="IN77" s="692"/>
      <c r="IO77" s="693"/>
      <c r="IP77" s="690"/>
      <c r="IQ77" s="691"/>
      <c r="IR77" s="692"/>
      <c r="IS77" s="693"/>
      <c r="IT77" s="690"/>
      <c r="IU77" s="691"/>
      <c r="IV77" s="692"/>
    </row>
    <row r="78" spans="1:256" ht="67.150000000000006" customHeight="1" x14ac:dyDescent="1.65">
      <c r="A78" s="683"/>
      <c r="B78" s="701"/>
      <c r="C78" s="702"/>
      <c r="D78" s="703"/>
      <c r="E78" s="665"/>
      <c r="F78" s="690"/>
      <c r="G78" s="691"/>
      <c r="H78" s="692"/>
      <c r="I78" s="693"/>
      <c r="J78" s="685"/>
      <c r="K78" s="686"/>
      <c r="L78" s="687"/>
      <c r="M78" s="688"/>
      <c r="N78" s="685"/>
      <c r="O78" s="686"/>
      <c r="P78" s="687"/>
      <c r="Q78" s="688"/>
      <c r="R78" s="685"/>
      <c r="S78" s="686"/>
      <c r="T78" s="687"/>
      <c r="U78" s="688"/>
      <c r="V78" s="685"/>
      <c r="W78" s="686"/>
      <c r="X78" s="687"/>
      <c r="Y78" s="688"/>
      <c r="Z78" s="685"/>
      <c r="AA78" s="686"/>
      <c r="AB78" s="687"/>
      <c r="AC78" s="688"/>
      <c r="AD78" s="685"/>
      <c r="AE78" s="686"/>
      <c r="AF78" s="687"/>
      <c r="AG78" s="688"/>
      <c r="AH78" s="685"/>
      <c r="AI78" s="686"/>
      <c r="AJ78" s="687"/>
      <c r="AK78" s="688"/>
      <c r="AL78" s="685"/>
      <c r="AM78" s="686"/>
      <c r="AN78" s="687"/>
      <c r="AO78" s="688"/>
      <c r="AP78" s="685"/>
      <c r="AQ78" s="686"/>
      <c r="AR78" s="687"/>
      <c r="AS78" s="688"/>
      <c r="AT78" s="685"/>
      <c r="AU78" s="686"/>
      <c r="AV78" s="687"/>
      <c r="AW78" s="688"/>
      <c r="AX78" s="685"/>
      <c r="AY78" s="686"/>
      <c r="AZ78" s="687"/>
      <c r="BA78" s="688"/>
      <c r="BB78" s="685"/>
      <c r="BC78" s="686"/>
      <c r="BD78" s="687"/>
      <c r="BE78" s="688"/>
      <c r="BF78" s="685"/>
      <c r="BG78" s="686"/>
      <c r="BH78" s="687"/>
      <c r="BI78" s="688"/>
      <c r="BJ78" s="685"/>
      <c r="BK78" s="686"/>
      <c r="BL78" s="687"/>
      <c r="BM78" s="688"/>
      <c r="BN78" s="685"/>
      <c r="BO78" s="686"/>
      <c r="BP78" s="687"/>
      <c r="BQ78" s="688"/>
      <c r="BR78" s="685"/>
      <c r="BS78" s="686"/>
      <c r="BT78" s="687"/>
      <c r="BU78" s="688"/>
      <c r="BV78" s="685"/>
      <c r="BW78" s="686"/>
      <c r="BX78" s="687"/>
      <c r="BY78" s="689"/>
      <c r="BZ78" s="690"/>
      <c r="CA78" s="691"/>
      <c r="CB78" s="692"/>
      <c r="CC78" s="693"/>
      <c r="CD78" s="690"/>
      <c r="CE78" s="691"/>
      <c r="CF78" s="692"/>
      <c r="CG78" s="693"/>
      <c r="CH78" s="690"/>
      <c r="CI78" s="691"/>
      <c r="CJ78" s="692"/>
      <c r="CK78" s="693"/>
      <c r="CL78" s="690"/>
      <c r="CM78" s="691"/>
      <c r="CN78" s="692"/>
      <c r="CO78" s="693"/>
      <c r="CP78" s="690"/>
      <c r="CQ78" s="691"/>
      <c r="CR78" s="692"/>
      <c r="CS78" s="693"/>
      <c r="CT78" s="690"/>
      <c r="CU78" s="691"/>
      <c r="CV78" s="692"/>
      <c r="CW78" s="693"/>
      <c r="CX78" s="690"/>
      <c r="CY78" s="691"/>
      <c r="CZ78" s="692"/>
      <c r="DA78" s="693"/>
      <c r="DB78" s="690"/>
      <c r="DC78" s="691"/>
      <c r="DD78" s="692"/>
      <c r="DE78" s="693"/>
      <c r="DF78" s="690"/>
      <c r="DG78" s="691"/>
      <c r="DH78" s="692"/>
      <c r="DI78" s="693"/>
      <c r="DJ78" s="690"/>
      <c r="DK78" s="691"/>
      <c r="DL78" s="692"/>
      <c r="DM78" s="693"/>
      <c r="DN78" s="690"/>
      <c r="DO78" s="691"/>
      <c r="DP78" s="692"/>
      <c r="DQ78" s="693"/>
      <c r="DR78" s="690"/>
      <c r="DS78" s="691"/>
      <c r="DT78" s="692"/>
      <c r="DU78" s="693"/>
      <c r="DV78" s="690"/>
      <c r="DW78" s="691"/>
      <c r="DX78" s="692"/>
      <c r="DY78" s="693"/>
      <c r="DZ78" s="690"/>
      <c r="EA78" s="691"/>
      <c r="EB78" s="692"/>
      <c r="EC78" s="693"/>
      <c r="ED78" s="690"/>
      <c r="EE78" s="691"/>
      <c r="EF78" s="692"/>
      <c r="EG78" s="693"/>
      <c r="EH78" s="690"/>
      <c r="EI78" s="691"/>
      <c r="EJ78" s="692"/>
      <c r="EK78" s="693"/>
      <c r="EL78" s="690"/>
      <c r="EM78" s="691"/>
      <c r="EN78" s="692"/>
      <c r="EO78" s="693"/>
      <c r="EP78" s="690"/>
      <c r="EQ78" s="691"/>
      <c r="ER78" s="692"/>
      <c r="ES78" s="693"/>
      <c r="ET78" s="690"/>
      <c r="EU78" s="691"/>
      <c r="EV78" s="692"/>
      <c r="EW78" s="693"/>
      <c r="EX78" s="690"/>
      <c r="EY78" s="691"/>
      <c r="EZ78" s="692"/>
      <c r="FA78" s="693"/>
      <c r="FB78" s="690"/>
      <c r="FC78" s="691"/>
      <c r="FD78" s="692"/>
      <c r="FE78" s="693"/>
      <c r="FF78" s="690"/>
      <c r="FG78" s="691"/>
      <c r="FH78" s="692"/>
      <c r="FI78" s="693"/>
      <c r="FJ78" s="690"/>
      <c r="FK78" s="691"/>
      <c r="FL78" s="692"/>
      <c r="FM78" s="693"/>
      <c r="FN78" s="690"/>
      <c r="FO78" s="691"/>
      <c r="FP78" s="692"/>
      <c r="FQ78" s="693"/>
      <c r="FR78" s="690"/>
      <c r="FS78" s="691"/>
      <c r="FT78" s="692"/>
      <c r="FU78" s="693"/>
      <c r="FV78" s="690"/>
      <c r="FW78" s="691"/>
      <c r="FX78" s="692"/>
      <c r="FY78" s="693"/>
      <c r="FZ78" s="690"/>
      <c r="GA78" s="691"/>
      <c r="GB78" s="692"/>
      <c r="GC78" s="693"/>
      <c r="GD78" s="690"/>
      <c r="GE78" s="691"/>
      <c r="GF78" s="692"/>
      <c r="GG78" s="693"/>
      <c r="GH78" s="690"/>
      <c r="GI78" s="691"/>
      <c r="GJ78" s="692"/>
      <c r="GK78" s="693"/>
      <c r="GL78" s="690"/>
      <c r="GM78" s="691"/>
      <c r="GN78" s="692"/>
      <c r="GO78" s="693"/>
      <c r="GP78" s="690"/>
      <c r="GQ78" s="691"/>
      <c r="GR78" s="692"/>
      <c r="GS78" s="693"/>
      <c r="GT78" s="690"/>
      <c r="GU78" s="691"/>
      <c r="GV78" s="692"/>
      <c r="GW78" s="693"/>
      <c r="GX78" s="690"/>
      <c r="GY78" s="691"/>
      <c r="GZ78" s="692"/>
      <c r="HA78" s="693"/>
      <c r="HB78" s="690"/>
      <c r="HC78" s="691"/>
      <c r="HD78" s="692"/>
      <c r="HE78" s="693"/>
      <c r="HF78" s="690"/>
      <c r="HG78" s="691"/>
      <c r="HH78" s="692"/>
      <c r="HI78" s="693"/>
      <c r="HJ78" s="690"/>
      <c r="HK78" s="691"/>
      <c r="HL78" s="692"/>
      <c r="HM78" s="693"/>
      <c r="HN78" s="690"/>
      <c r="HO78" s="691"/>
      <c r="HP78" s="692"/>
      <c r="HQ78" s="693"/>
      <c r="HR78" s="690"/>
      <c r="HS78" s="691"/>
      <c r="HT78" s="692"/>
      <c r="HU78" s="693"/>
      <c r="HV78" s="690"/>
      <c r="HW78" s="691"/>
      <c r="HX78" s="692"/>
      <c r="HY78" s="693"/>
      <c r="HZ78" s="690"/>
      <c r="IA78" s="691"/>
      <c r="IB78" s="692"/>
      <c r="IC78" s="693"/>
      <c r="ID78" s="690"/>
      <c r="IE78" s="691"/>
      <c r="IF78" s="692"/>
      <c r="IG78" s="693"/>
      <c r="IH78" s="690"/>
      <c r="II78" s="691"/>
      <c r="IJ78" s="692"/>
      <c r="IK78" s="693"/>
      <c r="IL78" s="690"/>
      <c r="IM78" s="691"/>
      <c r="IN78" s="692"/>
      <c r="IO78" s="693"/>
      <c r="IP78" s="690"/>
      <c r="IQ78" s="691"/>
      <c r="IR78" s="692"/>
      <c r="IS78" s="693"/>
      <c r="IT78" s="690"/>
      <c r="IU78" s="691"/>
      <c r="IV78" s="692"/>
    </row>
    <row r="79" spans="1:256" ht="67.150000000000006" customHeight="1" x14ac:dyDescent="1.65">
      <c r="A79" s="683"/>
      <c r="B79" s="701"/>
      <c r="C79" s="702"/>
      <c r="D79" s="703"/>
      <c r="E79" s="665"/>
      <c r="F79" s="690"/>
      <c r="G79" s="691"/>
      <c r="H79" s="692"/>
      <c r="I79" s="693"/>
      <c r="J79" s="685"/>
      <c r="K79" s="686"/>
      <c r="L79" s="687"/>
      <c r="M79" s="688"/>
      <c r="N79" s="685"/>
      <c r="O79" s="686"/>
      <c r="P79" s="687"/>
      <c r="Q79" s="688"/>
      <c r="R79" s="685"/>
      <c r="S79" s="686"/>
      <c r="T79" s="687"/>
      <c r="U79" s="688"/>
      <c r="V79" s="685"/>
      <c r="W79" s="686"/>
      <c r="X79" s="687"/>
      <c r="Y79" s="688"/>
      <c r="Z79" s="685"/>
      <c r="AA79" s="686"/>
      <c r="AB79" s="687"/>
      <c r="AC79" s="688"/>
      <c r="AD79" s="685"/>
      <c r="AE79" s="686"/>
      <c r="AF79" s="687"/>
      <c r="AG79" s="688"/>
      <c r="AH79" s="685"/>
      <c r="AI79" s="686"/>
      <c r="AJ79" s="687"/>
      <c r="AK79" s="688"/>
      <c r="AL79" s="685"/>
      <c r="AM79" s="686"/>
      <c r="AN79" s="687"/>
      <c r="AO79" s="688"/>
      <c r="AP79" s="685"/>
      <c r="AQ79" s="686"/>
      <c r="AR79" s="687"/>
      <c r="AS79" s="688"/>
      <c r="AT79" s="685"/>
      <c r="AU79" s="686"/>
      <c r="AV79" s="687"/>
      <c r="AW79" s="688"/>
      <c r="AX79" s="685"/>
      <c r="AY79" s="686"/>
      <c r="AZ79" s="687"/>
      <c r="BA79" s="688"/>
      <c r="BB79" s="685"/>
      <c r="BC79" s="686"/>
      <c r="BD79" s="687"/>
      <c r="BE79" s="688"/>
      <c r="BF79" s="685"/>
      <c r="BG79" s="686"/>
      <c r="BH79" s="687"/>
      <c r="BI79" s="688"/>
      <c r="BJ79" s="685"/>
      <c r="BK79" s="686"/>
      <c r="BL79" s="687"/>
      <c r="BM79" s="688"/>
      <c r="BN79" s="685"/>
      <c r="BO79" s="686"/>
      <c r="BP79" s="687"/>
      <c r="BQ79" s="688"/>
      <c r="BR79" s="685"/>
      <c r="BS79" s="686"/>
      <c r="BT79" s="687"/>
      <c r="BU79" s="688"/>
      <c r="BV79" s="685"/>
      <c r="BW79" s="686"/>
      <c r="BX79" s="687"/>
      <c r="BY79" s="689"/>
      <c r="BZ79" s="690"/>
      <c r="CA79" s="691"/>
      <c r="CB79" s="692"/>
      <c r="CC79" s="693"/>
      <c r="CD79" s="690"/>
      <c r="CE79" s="691"/>
      <c r="CF79" s="692"/>
      <c r="CG79" s="693"/>
      <c r="CH79" s="690"/>
      <c r="CI79" s="691"/>
      <c r="CJ79" s="692"/>
      <c r="CK79" s="693"/>
      <c r="CL79" s="690"/>
      <c r="CM79" s="691"/>
      <c r="CN79" s="692"/>
      <c r="CO79" s="693"/>
      <c r="CP79" s="690"/>
      <c r="CQ79" s="691"/>
      <c r="CR79" s="692"/>
      <c r="CS79" s="693"/>
      <c r="CT79" s="690"/>
      <c r="CU79" s="691"/>
      <c r="CV79" s="692"/>
      <c r="CW79" s="693"/>
      <c r="CX79" s="690"/>
      <c r="CY79" s="691"/>
      <c r="CZ79" s="692"/>
      <c r="DA79" s="693"/>
      <c r="DB79" s="690"/>
      <c r="DC79" s="691"/>
      <c r="DD79" s="692"/>
      <c r="DE79" s="693"/>
      <c r="DF79" s="690"/>
      <c r="DG79" s="691"/>
      <c r="DH79" s="692"/>
      <c r="DI79" s="693"/>
      <c r="DJ79" s="690"/>
      <c r="DK79" s="691"/>
      <c r="DL79" s="692"/>
      <c r="DM79" s="693"/>
      <c r="DN79" s="690"/>
      <c r="DO79" s="691"/>
      <c r="DP79" s="692"/>
      <c r="DQ79" s="693"/>
      <c r="DR79" s="690"/>
      <c r="DS79" s="691"/>
      <c r="DT79" s="692"/>
      <c r="DU79" s="693"/>
      <c r="DV79" s="690"/>
      <c r="DW79" s="691"/>
      <c r="DX79" s="692"/>
      <c r="DY79" s="693"/>
      <c r="DZ79" s="690"/>
      <c r="EA79" s="691"/>
      <c r="EB79" s="692"/>
      <c r="EC79" s="693"/>
      <c r="ED79" s="690"/>
      <c r="EE79" s="691"/>
      <c r="EF79" s="692"/>
      <c r="EG79" s="693"/>
      <c r="EH79" s="690"/>
      <c r="EI79" s="691"/>
      <c r="EJ79" s="692"/>
      <c r="EK79" s="693"/>
      <c r="EL79" s="690"/>
      <c r="EM79" s="691"/>
      <c r="EN79" s="692"/>
      <c r="EO79" s="693"/>
      <c r="EP79" s="690"/>
      <c r="EQ79" s="691"/>
      <c r="ER79" s="692"/>
      <c r="ES79" s="693"/>
      <c r="ET79" s="690"/>
      <c r="EU79" s="691"/>
      <c r="EV79" s="692"/>
      <c r="EW79" s="693"/>
      <c r="EX79" s="690"/>
      <c r="EY79" s="691"/>
      <c r="EZ79" s="692"/>
      <c r="FA79" s="693"/>
      <c r="FB79" s="690"/>
      <c r="FC79" s="691"/>
      <c r="FD79" s="692"/>
      <c r="FE79" s="693"/>
      <c r="FF79" s="690"/>
      <c r="FG79" s="691"/>
      <c r="FH79" s="692"/>
      <c r="FI79" s="693"/>
      <c r="FJ79" s="690"/>
      <c r="FK79" s="691"/>
      <c r="FL79" s="692"/>
      <c r="FM79" s="693"/>
      <c r="FN79" s="690"/>
      <c r="FO79" s="691"/>
      <c r="FP79" s="692"/>
      <c r="FQ79" s="693"/>
      <c r="FR79" s="690"/>
      <c r="FS79" s="691"/>
      <c r="FT79" s="692"/>
      <c r="FU79" s="693"/>
      <c r="FV79" s="690"/>
      <c r="FW79" s="691"/>
      <c r="FX79" s="692"/>
      <c r="FY79" s="693"/>
      <c r="FZ79" s="690"/>
      <c r="GA79" s="691"/>
      <c r="GB79" s="692"/>
      <c r="GC79" s="693"/>
      <c r="GD79" s="690"/>
      <c r="GE79" s="691"/>
      <c r="GF79" s="692"/>
      <c r="GG79" s="693"/>
      <c r="GH79" s="690"/>
      <c r="GI79" s="691"/>
      <c r="GJ79" s="692"/>
      <c r="GK79" s="693"/>
      <c r="GL79" s="690"/>
      <c r="GM79" s="691"/>
      <c r="GN79" s="692"/>
      <c r="GO79" s="693"/>
      <c r="GP79" s="690"/>
      <c r="GQ79" s="691"/>
      <c r="GR79" s="692"/>
      <c r="GS79" s="693"/>
      <c r="GT79" s="690"/>
      <c r="GU79" s="691"/>
      <c r="GV79" s="692"/>
      <c r="GW79" s="693"/>
      <c r="GX79" s="690"/>
      <c r="GY79" s="691"/>
      <c r="GZ79" s="692"/>
      <c r="HA79" s="693"/>
      <c r="HB79" s="690"/>
      <c r="HC79" s="691"/>
      <c r="HD79" s="692"/>
      <c r="HE79" s="693"/>
      <c r="HF79" s="690"/>
      <c r="HG79" s="691"/>
      <c r="HH79" s="692"/>
      <c r="HI79" s="693"/>
      <c r="HJ79" s="690"/>
      <c r="HK79" s="691"/>
      <c r="HL79" s="692"/>
      <c r="HM79" s="693"/>
      <c r="HN79" s="690"/>
      <c r="HO79" s="691"/>
      <c r="HP79" s="692"/>
      <c r="HQ79" s="693"/>
      <c r="HR79" s="690"/>
      <c r="HS79" s="691"/>
      <c r="HT79" s="692"/>
      <c r="HU79" s="693"/>
      <c r="HV79" s="690"/>
      <c r="HW79" s="691"/>
      <c r="HX79" s="692"/>
      <c r="HY79" s="693"/>
      <c r="HZ79" s="690"/>
      <c r="IA79" s="691"/>
      <c r="IB79" s="692"/>
      <c r="IC79" s="693"/>
      <c r="ID79" s="690"/>
      <c r="IE79" s="691"/>
      <c r="IF79" s="692"/>
      <c r="IG79" s="693"/>
      <c r="IH79" s="690"/>
      <c r="II79" s="691"/>
      <c r="IJ79" s="692"/>
      <c r="IK79" s="693"/>
      <c r="IL79" s="690"/>
      <c r="IM79" s="691"/>
      <c r="IN79" s="692"/>
      <c r="IO79" s="693"/>
      <c r="IP79" s="690"/>
      <c r="IQ79" s="691"/>
      <c r="IR79" s="692"/>
      <c r="IS79" s="693"/>
      <c r="IT79" s="690"/>
      <c r="IU79" s="691"/>
      <c r="IV79" s="692"/>
    </row>
    <row r="80" spans="1:256" ht="67.150000000000006" customHeight="1" x14ac:dyDescent="1.65">
      <c r="A80" s="683"/>
      <c r="B80" s="701"/>
      <c r="C80" s="702"/>
      <c r="D80" s="703"/>
      <c r="E80" s="665"/>
      <c r="F80" s="690"/>
      <c r="G80" s="691"/>
      <c r="H80" s="692"/>
      <c r="I80" s="693"/>
      <c r="J80" s="685"/>
      <c r="K80" s="686"/>
      <c r="L80" s="687"/>
      <c r="M80" s="688"/>
      <c r="N80" s="685"/>
      <c r="O80" s="686"/>
      <c r="P80" s="687"/>
      <c r="Q80" s="688"/>
      <c r="R80" s="685"/>
      <c r="S80" s="686"/>
      <c r="T80" s="687"/>
      <c r="U80" s="688"/>
      <c r="V80" s="685"/>
      <c r="W80" s="686"/>
      <c r="X80" s="687"/>
      <c r="Y80" s="688"/>
      <c r="Z80" s="685"/>
      <c r="AA80" s="686"/>
      <c r="AB80" s="687"/>
      <c r="AC80" s="688"/>
      <c r="AD80" s="685"/>
      <c r="AE80" s="686"/>
      <c r="AF80" s="687"/>
      <c r="AG80" s="688"/>
      <c r="AH80" s="685"/>
      <c r="AI80" s="686"/>
      <c r="AJ80" s="687"/>
      <c r="AK80" s="688"/>
      <c r="AL80" s="685"/>
      <c r="AM80" s="686"/>
      <c r="AN80" s="687"/>
      <c r="AO80" s="688"/>
      <c r="AP80" s="685"/>
      <c r="AQ80" s="686"/>
      <c r="AR80" s="687"/>
      <c r="AS80" s="688"/>
      <c r="AT80" s="685"/>
      <c r="AU80" s="686"/>
      <c r="AV80" s="687"/>
      <c r="AW80" s="688"/>
      <c r="AX80" s="685"/>
      <c r="AY80" s="686"/>
      <c r="AZ80" s="687"/>
      <c r="BA80" s="688"/>
      <c r="BB80" s="685"/>
      <c r="BC80" s="686"/>
      <c r="BD80" s="687"/>
      <c r="BE80" s="688"/>
      <c r="BF80" s="685"/>
      <c r="BG80" s="686"/>
      <c r="BH80" s="687"/>
      <c r="BI80" s="688"/>
      <c r="BJ80" s="685"/>
      <c r="BK80" s="686"/>
      <c r="BL80" s="687"/>
      <c r="BM80" s="688"/>
      <c r="BN80" s="685"/>
      <c r="BO80" s="686"/>
      <c r="BP80" s="687"/>
      <c r="BQ80" s="688"/>
      <c r="BR80" s="685"/>
      <c r="BS80" s="686"/>
      <c r="BT80" s="687"/>
      <c r="BU80" s="688"/>
      <c r="BV80" s="685"/>
      <c r="BW80" s="686"/>
      <c r="BX80" s="687"/>
      <c r="BY80" s="689"/>
      <c r="BZ80" s="690"/>
      <c r="CA80" s="691"/>
      <c r="CB80" s="692"/>
      <c r="CC80" s="693"/>
      <c r="CD80" s="690"/>
      <c r="CE80" s="691"/>
      <c r="CF80" s="692"/>
      <c r="CG80" s="693"/>
      <c r="CH80" s="690"/>
      <c r="CI80" s="691"/>
      <c r="CJ80" s="692"/>
      <c r="CK80" s="693"/>
      <c r="CL80" s="690"/>
      <c r="CM80" s="691"/>
      <c r="CN80" s="692"/>
      <c r="CO80" s="693"/>
      <c r="CP80" s="690"/>
      <c r="CQ80" s="691"/>
      <c r="CR80" s="692"/>
      <c r="CS80" s="693"/>
      <c r="CT80" s="690"/>
      <c r="CU80" s="691"/>
      <c r="CV80" s="692"/>
      <c r="CW80" s="693"/>
      <c r="CX80" s="690"/>
      <c r="CY80" s="691"/>
      <c r="CZ80" s="692"/>
      <c r="DA80" s="693"/>
      <c r="DB80" s="690"/>
      <c r="DC80" s="691"/>
      <c r="DD80" s="692"/>
      <c r="DE80" s="693"/>
      <c r="DF80" s="690"/>
      <c r="DG80" s="691"/>
      <c r="DH80" s="692"/>
      <c r="DI80" s="693"/>
      <c r="DJ80" s="690"/>
      <c r="DK80" s="691"/>
      <c r="DL80" s="692"/>
      <c r="DM80" s="693"/>
      <c r="DN80" s="690"/>
      <c r="DO80" s="691"/>
      <c r="DP80" s="692"/>
      <c r="DQ80" s="693"/>
      <c r="DR80" s="690"/>
      <c r="DS80" s="691"/>
      <c r="DT80" s="692"/>
      <c r="DU80" s="693"/>
      <c r="DV80" s="690"/>
      <c r="DW80" s="691"/>
      <c r="DX80" s="692"/>
      <c r="DY80" s="693"/>
      <c r="DZ80" s="690"/>
      <c r="EA80" s="691"/>
      <c r="EB80" s="692"/>
      <c r="EC80" s="693"/>
      <c r="ED80" s="690"/>
      <c r="EE80" s="691"/>
      <c r="EF80" s="692"/>
      <c r="EG80" s="693"/>
      <c r="EH80" s="690"/>
      <c r="EI80" s="691"/>
      <c r="EJ80" s="692"/>
      <c r="EK80" s="693"/>
      <c r="EL80" s="690"/>
      <c r="EM80" s="691"/>
      <c r="EN80" s="692"/>
      <c r="EO80" s="693"/>
      <c r="EP80" s="690"/>
      <c r="EQ80" s="691"/>
      <c r="ER80" s="692"/>
      <c r="ES80" s="693"/>
      <c r="ET80" s="690"/>
      <c r="EU80" s="691"/>
      <c r="EV80" s="692"/>
      <c r="EW80" s="693"/>
      <c r="EX80" s="690"/>
      <c r="EY80" s="691"/>
      <c r="EZ80" s="692"/>
      <c r="FA80" s="693"/>
      <c r="FB80" s="690"/>
      <c r="FC80" s="691"/>
      <c r="FD80" s="692"/>
      <c r="FE80" s="693"/>
      <c r="FF80" s="690"/>
      <c r="FG80" s="691"/>
      <c r="FH80" s="692"/>
      <c r="FI80" s="693"/>
      <c r="FJ80" s="690"/>
      <c r="FK80" s="691"/>
      <c r="FL80" s="692"/>
      <c r="FM80" s="693"/>
      <c r="FN80" s="690"/>
      <c r="FO80" s="691"/>
      <c r="FP80" s="692"/>
      <c r="FQ80" s="693"/>
      <c r="FR80" s="690"/>
      <c r="FS80" s="691"/>
      <c r="FT80" s="692"/>
      <c r="FU80" s="693"/>
      <c r="FV80" s="690"/>
      <c r="FW80" s="691"/>
      <c r="FX80" s="692"/>
      <c r="FY80" s="693"/>
      <c r="FZ80" s="690"/>
      <c r="GA80" s="691"/>
      <c r="GB80" s="692"/>
      <c r="GC80" s="693"/>
      <c r="GD80" s="690"/>
      <c r="GE80" s="691"/>
      <c r="GF80" s="692"/>
      <c r="GG80" s="693"/>
      <c r="GH80" s="690"/>
      <c r="GI80" s="691"/>
      <c r="GJ80" s="692"/>
      <c r="GK80" s="693"/>
      <c r="GL80" s="690"/>
      <c r="GM80" s="691"/>
      <c r="GN80" s="692"/>
      <c r="GO80" s="693"/>
      <c r="GP80" s="690"/>
      <c r="GQ80" s="691"/>
      <c r="GR80" s="692"/>
      <c r="GS80" s="693"/>
      <c r="GT80" s="690"/>
      <c r="GU80" s="691"/>
      <c r="GV80" s="692"/>
      <c r="GW80" s="693"/>
      <c r="GX80" s="690"/>
      <c r="GY80" s="691"/>
      <c r="GZ80" s="692"/>
      <c r="HA80" s="693"/>
      <c r="HB80" s="690"/>
      <c r="HC80" s="691"/>
      <c r="HD80" s="692"/>
      <c r="HE80" s="693"/>
      <c r="HF80" s="690"/>
      <c r="HG80" s="691"/>
      <c r="HH80" s="692"/>
      <c r="HI80" s="693"/>
      <c r="HJ80" s="690"/>
      <c r="HK80" s="691"/>
      <c r="HL80" s="692"/>
      <c r="HM80" s="693"/>
      <c r="HN80" s="690"/>
      <c r="HO80" s="691"/>
      <c r="HP80" s="692"/>
      <c r="HQ80" s="693"/>
      <c r="HR80" s="690"/>
      <c r="HS80" s="691"/>
      <c r="HT80" s="692"/>
      <c r="HU80" s="693"/>
      <c r="HV80" s="690"/>
      <c r="HW80" s="691"/>
      <c r="HX80" s="692"/>
      <c r="HY80" s="693"/>
      <c r="HZ80" s="690"/>
      <c r="IA80" s="691"/>
      <c r="IB80" s="692"/>
      <c r="IC80" s="693"/>
      <c r="ID80" s="690"/>
      <c r="IE80" s="691"/>
      <c r="IF80" s="692"/>
      <c r="IG80" s="693"/>
      <c r="IH80" s="690"/>
      <c r="II80" s="691"/>
      <c r="IJ80" s="692"/>
      <c r="IK80" s="693"/>
      <c r="IL80" s="690"/>
      <c r="IM80" s="691"/>
      <c r="IN80" s="692"/>
      <c r="IO80" s="693"/>
      <c r="IP80" s="690"/>
      <c r="IQ80" s="691"/>
      <c r="IR80" s="692"/>
      <c r="IS80" s="693"/>
      <c r="IT80" s="690"/>
      <c r="IU80" s="691"/>
      <c r="IV80" s="692"/>
    </row>
    <row r="81" spans="1:256" ht="67.150000000000006" customHeight="1" x14ac:dyDescent="0.2">
      <c r="A81" s="1230" t="s">
        <v>926</v>
      </c>
      <c r="B81" s="1231"/>
      <c r="C81" s="1231"/>
      <c r="D81" s="1232"/>
      <c r="E81" s="662">
        <f>SUM(E8:E37)+SUM(E51:E80)</f>
        <v>19000</v>
      </c>
      <c r="F81" s="1233"/>
      <c r="G81" s="1234"/>
      <c r="H81" s="1234"/>
      <c r="I81" s="1235"/>
      <c r="J81" s="685"/>
      <c r="K81" s="686"/>
      <c r="L81" s="687"/>
      <c r="M81" s="688"/>
      <c r="N81" s="685"/>
      <c r="O81" s="686"/>
      <c r="P81" s="687"/>
      <c r="Q81" s="688"/>
      <c r="R81" s="685"/>
      <c r="S81" s="686"/>
      <c r="T81" s="687"/>
      <c r="U81" s="688"/>
      <c r="V81" s="685"/>
      <c r="W81" s="686"/>
      <c r="X81" s="687"/>
      <c r="Y81" s="688"/>
      <c r="Z81" s="685"/>
      <c r="AA81" s="686"/>
      <c r="AB81" s="687"/>
      <c r="AC81" s="688"/>
      <c r="AD81" s="685"/>
      <c r="AE81" s="686"/>
      <c r="AF81" s="687"/>
      <c r="AG81" s="688"/>
      <c r="AH81" s="685"/>
      <c r="AI81" s="686"/>
      <c r="AJ81" s="687"/>
      <c r="AK81" s="688"/>
      <c r="AL81" s="685"/>
      <c r="AM81" s="686"/>
      <c r="AN81" s="687"/>
      <c r="AO81" s="688"/>
      <c r="AP81" s="685"/>
      <c r="AQ81" s="686"/>
      <c r="AR81" s="687"/>
      <c r="AS81" s="688"/>
      <c r="AT81" s="685"/>
      <c r="AU81" s="686"/>
      <c r="AV81" s="687"/>
      <c r="AW81" s="688"/>
      <c r="AX81" s="685"/>
      <c r="AY81" s="686"/>
      <c r="AZ81" s="687"/>
      <c r="BA81" s="688"/>
      <c r="BB81" s="685"/>
      <c r="BC81" s="686"/>
      <c r="BD81" s="687"/>
      <c r="BE81" s="688"/>
      <c r="BF81" s="685"/>
      <c r="BG81" s="686"/>
      <c r="BH81" s="687"/>
      <c r="BI81" s="688"/>
      <c r="BJ81" s="685"/>
      <c r="BK81" s="686"/>
      <c r="BL81" s="687"/>
      <c r="BM81" s="688"/>
      <c r="BN81" s="685"/>
      <c r="BO81" s="686"/>
      <c r="BP81" s="687"/>
      <c r="BQ81" s="688"/>
      <c r="BR81" s="685"/>
      <c r="BS81" s="686"/>
      <c r="BT81" s="687"/>
      <c r="BU81" s="688"/>
      <c r="BV81" s="685"/>
      <c r="BW81" s="686"/>
      <c r="BX81" s="687"/>
      <c r="BY81" s="689"/>
      <c r="BZ81" s="690"/>
      <c r="CA81" s="691"/>
      <c r="CB81" s="692"/>
      <c r="CC81" s="693"/>
      <c r="CD81" s="690"/>
      <c r="CE81" s="691"/>
      <c r="CF81" s="692"/>
      <c r="CG81" s="693"/>
      <c r="CH81" s="690"/>
      <c r="CI81" s="691"/>
      <c r="CJ81" s="692"/>
      <c r="CK81" s="693"/>
      <c r="CL81" s="690"/>
      <c r="CM81" s="691"/>
      <c r="CN81" s="692"/>
      <c r="CO81" s="693"/>
      <c r="CP81" s="690"/>
      <c r="CQ81" s="691"/>
      <c r="CR81" s="692"/>
      <c r="CS81" s="693"/>
      <c r="CT81" s="690"/>
      <c r="CU81" s="691"/>
      <c r="CV81" s="692"/>
      <c r="CW81" s="693"/>
      <c r="CX81" s="690"/>
      <c r="CY81" s="691"/>
      <c r="CZ81" s="692"/>
      <c r="DA81" s="693"/>
      <c r="DB81" s="690"/>
      <c r="DC81" s="691"/>
      <c r="DD81" s="692"/>
      <c r="DE81" s="693"/>
      <c r="DF81" s="690"/>
      <c r="DG81" s="691"/>
      <c r="DH81" s="692"/>
      <c r="DI81" s="693"/>
      <c r="DJ81" s="690"/>
      <c r="DK81" s="691"/>
      <c r="DL81" s="692"/>
      <c r="DM81" s="693"/>
      <c r="DN81" s="690"/>
      <c r="DO81" s="691"/>
      <c r="DP81" s="692"/>
      <c r="DQ81" s="693"/>
      <c r="DR81" s="690"/>
      <c r="DS81" s="691"/>
      <c r="DT81" s="692"/>
      <c r="DU81" s="693"/>
      <c r="DV81" s="690"/>
      <c r="DW81" s="691"/>
      <c r="DX81" s="692"/>
      <c r="DY81" s="693"/>
      <c r="DZ81" s="690"/>
      <c r="EA81" s="691"/>
      <c r="EB81" s="692"/>
      <c r="EC81" s="693"/>
      <c r="ED81" s="690"/>
      <c r="EE81" s="691"/>
      <c r="EF81" s="692"/>
      <c r="EG81" s="693"/>
      <c r="EH81" s="690"/>
      <c r="EI81" s="691"/>
      <c r="EJ81" s="692"/>
      <c r="EK81" s="693"/>
      <c r="EL81" s="690"/>
      <c r="EM81" s="691"/>
      <c r="EN81" s="692"/>
      <c r="EO81" s="693"/>
      <c r="EP81" s="690"/>
      <c r="EQ81" s="691"/>
      <c r="ER81" s="692"/>
      <c r="ES81" s="693"/>
      <c r="ET81" s="690"/>
      <c r="EU81" s="691"/>
      <c r="EV81" s="692"/>
      <c r="EW81" s="693"/>
      <c r="EX81" s="690"/>
      <c r="EY81" s="691"/>
      <c r="EZ81" s="692"/>
      <c r="FA81" s="693"/>
      <c r="FB81" s="690"/>
      <c r="FC81" s="691"/>
      <c r="FD81" s="692"/>
      <c r="FE81" s="693"/>
      <c r="FF81" s="690"/>
      <c r="FG81" s="691"/>
      <c r="FH81" s="692"/>
      <c r="FI81" s="693"/>
      <c r="FJ81" s="690"/>
      <c r="FK81" s="691"/>
      <c r="FL81" s="692"/>
      <c r="FM81" s="693"/>
      <c r="FN81" s="690"/>
      <c r="FO81" s="691"/>
      <c r="FP81" s="692"/>
      <c r="FQ81" s="693"/>
      <c r="FR81" s="690"/>
      <c r="FS81" s="691"/>
      <c r="FT81" s="692"/>
      <c r="FU81" s="693"/>
      <c r="FV81" s="690"/>
      <c r="FW81" s="691"/>
      <c r="FX81" s="692"/>
      <c r="FY81" s="693"/>
      <c r="FZ81" s="690"/>
      <c r="GA81" s="691"/>
      <c r="GB81" s="692"/>
      <c r="GC81" s="693"/>
      <c r="GD81" s="690"/>
      <c r="GE81" s="691"/>
      <c r="GF81" s="692"/>
      <c r="GG81" s="693"/>
      <c r="GH81" s="690"/>
      <c r="GI81" s="691"/>
      <c r="GJ81" s="692"/>
      <c r="GK81" s="693"/>
      <c r="GL81" s="690"/>
      <c r="GM81" s="691"/>
      <c r="GN81" s="692"/>
      <c r="GO81" s="693"/>
      <c r="GP81" s="690"/>
      <c r="GQ81" s="691"/>
      <c r="GR81" s="692"/>
      <c r="GS81" s="693"/>
      <c r="GT81" s="690"/>
      <c r="GU81" s="691"/>
      <c r="GV81" s="692"/>
      <c r="GW81" s="693"/>
      <c r="GX81" s="690"/>
      <c r="GY81" s="691"/>
      <c r="GZ81" s="692"/>
      <c r="HA81" s="693"/>
      <c r="HB81" s="690"/>
      <c r="HC81" s="691"/>
      <c r="HD81" s="692"/>
      <c r="HE81" s="693"/>
      <c r="HF81" s="690"/>
      <c r="HG81" s="691"/>
      <c r="HH81" s="692"/>
      <c r="HI81" s="693"/>
      <c r="HJ81" s="690"/>
      <c r="HK81" s="691"/>
      <c r="HL81" s="692"/>
      <c r="HM81" s="693"/>
      <c r="HN81" s="690"/>
      <c r="HO81" s="691"/>
      <c r="HP81" s="692"/>
      <c r="HQ81" s="693"/>
      <c r="HR81" s="690"/>
      <c r="HS81" s="691"/>
      <c r="HT81" s="692"/>
      <c r="HU81" s="693"/>
      <c r="HV81" s="690"/>
      <c r="HW81" s="691"/>
      <c r="HX81" s="692"/>
      <c r="HY81" s="693"/>
      <c r="HZ81" s="690"/>
      <c r="IA81" s="691"/>
      <c r="IB81" s="692"/>
      <c r="IC81" s="693"/>
      <c r="ID81" s="690"/>
      <c r="IE81" s="691"/>
      <c r="IF81" s="692"/>
      <c r="IG81" s="693"/>
      <c r="IH81" s="690"/>
      <c r="II81" s="691"/>
      <c r="IJ81" s="692"/>
      <c r="IK81" s="693"/>
      <c r="IL81" s="690"/>
      <c r="IM81" s="691"/>
      <c r="IN81" s="692"/>
      <c r="IO81" s="693"/>
      <c r="IP81" s="690"/>
      <c r="IQ81" s="691"/>
      <c r="IR81" s="692"/>
      <c r="IS81" s="693"/>
      <c r="IT81" s="690"/>
      <c r="IU81" s="691"/>
      <c r="IV81" s="692"/>
    </row>
    <row r="82" spans="1:256" ht="52.5" customHeight="1" x14ac:dyDescent="0.2">
      <c r="A82" s="1246" t="s">
        <v>958</v>
      </c>
      <c r="B82" s="1246"/>
      <c r="C82" s="1246"/>
      <c r="D82" s="1246"/>
      <c r="E82" s="1246"/>
      <c r="F82" s="1248" t="s">
        <v>959</v>
      </c>
      <c r="G82" s="1248"/>
      <c r="H82" s="1248"/>
      <c r="I82" s="1248"/>
    </row>
    <row r="83" spans="1:256" ht="52.5" customHeight="1" x14ac:dyDescent="0.2">
      <c r="A83" s="1247"/>
      <c r="B83" s="1247"/>
      <c r="C83" s="1247"/>
      <c r="D83" s="1247"/>
      <c r="E83" s="1247"/>
      <c r="F83" s="1249"/>
      <c r="G83" s="1249"/>
      <c r="H83" s="1249"/>
      <c r="I83" s="1249"/>
    </row>
    <row r="84" spans="1:256" ht="27.75" customHeight="1" x14ac:dyDescent="0.2">
      <c r="A84" s="1247" t="s">
        <v>960</v>
      </c>
      <c r="B84" s="1247"/>
      <c r="C84" s="1247"/>
      <c r="D84" s="1247"/>
      <c r="E84" s="1247"/>
      <c r="F84" s="1247"/>
      <c r="G84" s="1247"/>
      <c r="H84" s="1247"/>
      <c r="I84" s="1247"/>
    </row>
    <row r="85" spans="1:256" ht="27.75" customHeight="1" x14ac:dyDescent="0.2">
      <c r="A85" s="1247"/>
      <c r="B85" s="1247"/>
      <c r="C85" s="1247"/>
      <c r="D85" s="1247"/>
      <c r="E85" s="1247"/>
      <c r="F85" s="1247"/>
      <c r="G85" s="1247"/>
      <c r="H85" s="1247"/>
      <c r="I85" s="1247"/>
    </row>
    <row r="86" spans="1:256" ht="27.75" customHeight="1" x14ac:dyDescent="0.2">
      <c r="A86" s="1247"/>
      <c r="B86" s="1247"/>
      <c r="C86" s="1247"/>
      <c r="D86" s="1247"/>
      <c r="E86" s="1247"/>
      <c r="F86" s="1247"/>
      <c r="G86" s="1247"/>
      <c r="H86" s="1247"/>
      <c r="I86" s="1247"/>
    </row>
    <row r="87" spans="1:256" ht="9.75" customHeight="1" x14ac:dyDescent="0.2">
      <c r="A87" s="673"/>
      <c r="B87" s="673"/>
      <c r="C87" s="673"/>
      <c r="D87" s="673"/>
      <c r="E87" s="673"/>
      <c r="F87" s="673"/>
      <c r="G87" s="673"/>
      <c r="H87" s="673"/>
      <c r="I87" s="673"/>
    </row>
    <row r="88" spans="1:256" ht="35.25" customHeight="1" x14ac:dyDescent="0.2">
      <c r="A88" s="1250" t="s">
        <v>961</v>
      </c>
      <c r="B88" s="1250"/>
      <c r="C88" s="1250"/>
      <c r="D88" s="1250"/>
      <c r="E88" s="1250"/>
      <c r="F88" s="1251" t="s">
        <v>962</v>
      </c>
      <c r="G88" s="1251"/>
      <c r="H88" s="1254" t="s">
        <v>1070</v>
      </c>
      <c r="I88" s="1254"/>
    </row>
    <row r="89" spans="1:256" ht="35.25" customHeight="1" x14ac:dyDescent="0.2">
      <c r="A89" s="1250"/>
      <c r="B89" s="1250"/>
      <c r="C89" s="1250"/>
      <c r="D89" s="1250"/>
      <c r="E89" s="1250"/>
      <c r="F89" s="1251"/>
      <c r="G89" s="1251"/>
      <c r="H89" s="1254"/>
      <c r="I89" s="1254"/>
    </row>
    <row r="90" spans="1:256" ht="56.25" customHeight="1" x14ac:dyDescent="0.8">
      <c r="A90" s="1250"/>
      <c r="B90" s="1250"/>
      <c r="C90" s="1250"/>
      <c r="D90" s="1250"/>
      <c r="E90" s="1250"/>
      <c r="F90" s="1251"/>
      <c r="G90" s="1251"/>
      <c r="H90" s="1236" t="s">
        <v>1071</v>
      </c>
      <c r="I90" s="1236"/>
    </row>
    <row r="91" spans="1:256" ht="35.25" customHeight="1" x14ac:dyDescent="0.6">
      <c r="A91" s="674"/>
      <c r="B91" s="674"/>
      <c r="C91" s="674"/>
      <c r="D91" s="674"/>
      <c r="E91" s="674"/>
      <c r="F91" s="675"/>
      <c r="G91" s="675"/>
      <c r="H91" s="676"/>
      <c r="I91" s="676"/>
    </row>
    <row r="92" spans="1:256" ht="35.25" customHeight="1" x14ac:dyDescent="0.2">
      <c r="A92" s="677"/>
      <c r="B92" s="677"/>
      <c r="C92" s="677"/>
      <c r="D92" s="677"/>
      <c r="E92" s="677"/>
      <c r="F92" s="678"/>
      <c r="G92" s="1253" t="s">
        <v>1068</v>
      </c>
      <c r="H92" s="1253"/>
      <c r="I92" s="1253"/>
    </row>
  </sheetData>
  <mergeCells count="30">
    <mergeCell ref="G92:I92"/>
    <mergeCell ref="A82:E83"/>
    <mergeCell ref="F82:I83"/>
    <mergeCell ref="A84:I86"/>
    <mergeCell ref="A88:E90"/>
    <mergeCell ref="F88:G90"/>
    <mergeCell ref="H88:I89"/>
    <mergeCell ref="H90:I90"/>
    <mergeCell ref="A81:D81"/>
    <mergeCell ref="F81:I81"/>
    <mergeCell ref="H47:I47"/>
    <mergeCell ref="A5:I5"/>
    <mergeCell ref="A6:B6"/>
    <mergeCell ref="G6:H6"/>
    <mergeCell ref="A38:D38"/>
    <mergeCell ref="F38:I38"/>
    <mergeCell ref="A39:E40"/>
    <mergeCell ref="F39:I40"/>
    <mergeCell ref="A41:I43"/>
    <mergeCell ref="A45:E47"/>
    <mergeCell ref="F45:G47"/>
    <mergeCell ref="H45:I46"/>
    <mergeCell ref="G49:I49"/>
    <mergeCell ref="A4:B4"/>
    <mergeCell ref="D4:I4"/>
    <mergeCell ref="A1:I1"/>
    <mergeCell ref="A2:C2"/>
    <mergeCell ref="E2:I2"/>
    <mergeCell ref="A3:B3"/>
    <mergeCell ref="E3:I3"/>
  </mergeCells>
  <pageMargins left="0" right="0" top="0" bottom="0" header="0" footer="0"/>
  <pageSetup paperSize="9" scale="26" orientation="portrait" r:id="rId1"/>
  <headerFooter alignWithMargins="0"/>
  <rowBreaks count="1" manualBreakCount="1">
    <brk id="49" max="8"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9B476-0B71-4A8F-AAE6-89E2A09AEAAF}">
  <sheetPr>
    <tabColor indexed="21"/>
  </sheetPr>
  <dimension ref="A2:Q124"/>
  <sheetViews>
    <sheetView rightToLeft="1" topLeftCell="D1" zoomScale="115" zoomScaleNormal="115" workbookViewId="0">
      <selection activeCell="F1" sqref="F1"/>
    </sheetView>
  </sheetViews>
  <sheetFormatPr defaultColWidth="8.7109375" defaultRowHeight="15" x14ac:dyDescent="0.25"/>
  <cols>
    <col min="1" max="1" width="4.7109375" style="782" customWidth="1"/>
    <col min="2" max="2" width="28.28515625" style="782" customWidth="1"/>
    <col min="3" max="3" width="12.7109375" style="863" customWidth="1"/>
    <col min="4" max="4" width="18.5703125" style="782" customWidth="1"/>
    <col min="5" max="5" width="10.28515625" style="782" customWidth="1"/>
    <col min="6" max="6" width="8.7109375" style="782"/>
    <col min="7" max="8" width="15.42578125" style="782" customWidth="1"/>
    <col min="9" max="9" width="12.5703125" style="782" customWidth="1"/>
    <col min="10" max="10" width="23.42578125" style="782" customWidth="1"/>
    <col min="11" max="11" width="12.28515625" style="782" bestFit="1" customWidth="1"/>
    <col min="12" max="12" width="12.28515625" style="782" customWidth="1"/>
    <col min="13" max="13" width="8.7109375" style="782"/>
    <col min="14" max="14" width="11.7109375" style="782" bestFit="1" customWidth="1"/>
    <col min="15" max="15" width="13.42578125" style="782" customWidth="1"/>
    <col min="16" max="16" width="41.28515625" style="782" customWidth="1"/>
    <col min="17" max="17" width="14.5703125" style="782" customWidth="1"/>
    <col min="18" max="16384" width="8.7109375" style="782"/>
  </cols>
  <sheetData>
    <row r="2" spans="1:17" ht="15.75" x14ac:dyDescent="0.25">
      <c r="A2" s="780"/>
      <c r="B2" s="1272" t="s">
        <v>610</v>
      </c>
      <c r="C2" s="1272"/>
      <c r="D2" s="1272"/>
      <c r="E2" s="1272"/>
      <c r="F2" s="780"/>
      <c r="G2" s="780"/>
      <c r="H2" s="780"/>
      <c r="I2" s="781"/>
      <c r="J2" s="780"/>
      <c r="K2" s="780"/>
      <c r="L2" s="780"/>
      <c r="M2" s="1272" t="s">
        <v>1088</v>
      </c>
      <c r="N2" s="1272"/>
      <c r="O2" s="1272"/>
      <c r="P2" s="780"/>
      <c r="Q2" s="780"/>
    </row>
    <row r="3" spans="1:17" ht="15.75" x14ac:dyDescent="0.25">
      <c r="A3" s="780"/>
      <c r="B3" s="1272" t="s">
        <v>636</v>
      </c>
      <c r="C3" s="1272"/>
      <c r="D3" s="780"/>
      <c r="E3" s="780"/>
      <c r="F3" s="780"/>
      <c r="G3" s="780"/>
      <c r="H3" s="780"/>
      <c r="I3" s="781"/>
      <c r="J3" s="780"/>
      <c r="K3" s="780"/>
      <c r="L3" s="780"/>
      <c r="M3" s="1272" t="s">
        <v>637</v>
      </c>
      <c r="N3" s="1272"/>
      <c r="O3" s="1272"/>
      <c r="P3" s="780"/>
      <c r="Q3" s="780"/>
    </row>
    <row r="4" spans="1:17" ht="15.75" x14ac:dyDescent="0.25">
      <c r="A4" s="780"/>
      <c r="B4" s="1272" t="s">
        <v>1089</v>
      </c>
      <c r="C4" s="1272"/>
      <c r="D4" s="780"/>
      <c r="E4" s="780"/>
      <c r="F4" s="780"/>
      <c r="G4" s="780"/>
      <c r="H4" s="780"/>
      <c r="I4" s="783"/>
      <c r="J4" s="780"/>
      <c r="K4" s="780"/>
      <c r="L4" s="780"/>
      <c r="M4" s="1272" t="s">
        <v>1090</v>
      </c>
      <c r="N4" s="1272"/>
      <c r="O4" s="1272"/>
      <c r="P4" s="780"/>
      <c r="Q4" s="780"/>
    </row>
    <row r="5" spans="1:17" ht="15.75" x14ac:dyDescent="0.25">
      <c r="A5" s="780"/>
      <c r="B5" s="1272" t="s">
        <v>1091</v>
      </c>
      <c r="C5" s="1272"/>
      <c r="D5" s="780"/>
      <c r="E5" s="780"/>
      <c r="F5" s="1272"/>
      <c r="G5" s="1272"/>
      <c r="H5" s="780"/>
      <c r="I5" s="783"/>
      <c r="J5" s="780"/>
      <c r="K5" s="780"/>
      <c r="L5" s="780"/>
      <c r="M5" s="780"/>
      <c r="N5" s="780" t="s">
        <v>1092</v>
      </c>
      <c r="O5" s="780"/>
      <c r="P5" s="780"/>
      <c r="Q5" s="780"/>
    </row>
    <row r="6" spans="1:17" ht="15.75" thickBot="1" x14ac:dyDescent="0.3">
      <c r="A6" s="784"/>
      <c r="B6" s="784"/>
      <c r="C6" s="862"/>
      <c r="D6" s="784"/>
      <c r="E6" s="784"/>
      <c r="F6" s="784"/>
      <c r="G6" s="784"/>
      <c r="H6" s="784"/>
      <c r="I6" s="785"/>
      <c r="J6" s="784"/>
      <c r="K6" s="784"/>
      <c r="L6" s="784"/>
      <c r="M6" s="784"/>
      <c r="N6" s="784"/>
      <c r="O6" s="784"/>
      <c r="P6" s="784"/>
      <c r="Q6" s="784"/>
    </row>
    <row r="7" spans="1:17" ht="16.5" thickBot="1" x14ac:dyDescent="0.3">
      <c r="B7" s="786"/>
      <c r="C7" s="787"/>
      <c r="G7" s="788"/>
      <c r="H7" s="788"/>
      <c r="I7" s="789"/>
      <c r="J7" s="789"/>
      <c r="M7" s="789"/>
      <c r="N7" s="790"/>
    </row>
    <row r="8" spans="1:17" ht="29.25" thickTop="1" thickBot="1" x14ac:dyDescent="0.45">
      <c r="B8" s="786" t="s">
        <v>1093</v>
      </c>
      <c r="C8" s="787"/>
      <c r="D8" s="1273" t="s">
        <v>1147</v>
      </c>
      <c r="E8" s="1274"/>
      <c r="F8" s="1274"/>
      <c r="G8" s="1274"/>
      <c r="H8" s="1274"/>
      <c r="I8" s="1274"/>
      <c r="J8" s="1274"/>
      <c r="K8" s="1275"/>
    </row>
    <row r="9" spans="1:17" ht="19.5" thickTop="1" thickBot="1" x14ac:dyDescent="0.3">
      <c r="A9" s="791"/>
      <c r="B9" s="792" t="s">
        <v>1094</v>
      </c>
      <c r="C9" s="791"/>
      <c r="D9" s="791"/>
      <c r="E9" s="791"/>
      <c r="F9" s="791"/>
      <c r="G9" s="791"/>
      <c r="H9" s="791"/>
      <c r="I9" s="793"/>
      <c r="J9" s="791"/>
      <c r="K9" s="791"/>
      <c r="L9" s="791"/>
      <c r="M9" s="793"/>
      <c r="N9" s="1255"/>
      <c r="O9" s="1256"/>
      <c r="P9" s="1256"/>
      <c r="Q9" s="1257"/>
    </row>
    <row r="10" spans="1:17" ht="16.5" thickTop="1" thickBot="1" x14ac:dyDescent="0.3">
      <c r="I10" s="789"/>
    </row>
    <row r="11" spans="1:17" ht="15.75" thickBot="1" x14ac:dyDescent="0.3">
      <c r="A11" s="794"/>
      <c r="B11" s="795" t="s">
        <v>1095</v>
      </c>
      <c r="C11" s="864" t="str">
        <f>Menu!$C$2</f>
        <v>اللغة العربية</v>
      </c>
      <c r="D11" s="797"/>
      <c r="E11" s="1268" t="s">
        <v>1117</v>
      </c>
      <c r="F11" s="1269"/>
      <c r="G11" s="1258" t="str">
        <f>Menu!$C$6</f>
        <v>سمية الشوابكة</v>
      </c>
      <c r="H11" s="1259"/>
      <c r="I11" s="1259"/>
      <c r="J11" s="1260"/>
      <c r="K11" s="794"/>
      <c r="L11" s="1270" t="s">
        <v>1118</v>
      </c>
      <c r="M11" s="1271"/>
      <c r="N11" s="796" t="s">
        <v>11</v>
      </c>
      <c r="O11" s="794"/>
      <c r="P11" s="794"/>
      <c r="Q11" s="794"/>
    </row>
    <row r="12" spans="1:17" ht="15.75" thickBot="1" x14ac:dyDescent="0.3">
      <c r="A12" s="794"/>
      <c r="B12" s="795" t="s">
        <v>1096</v>
      </c>
      <c r="C12" s="865">
        <f>Menu!$C$14</f>
        <v>100</v>
      </c>
      <c r="D12" s="1265" t="s">
        <v>1097</v>
      </c>
      <c r="E12" s="1266"/>
      <c r="F12" s="1267"/>
      <c r="G12" s="859">
        <f>hours!$J$15</f>
        <v>9807.5</v>
      </c>
      <c r="H12" s="875"/>
      <c r="I12" s="798"/>
      <c r="J12" s="794"/>
      <c r="K12" s="794"/>
      <c r="L12" s="794"/>
      <c r="M12" s="794" t="s">
        <v>1098</v>
      </c>
      <c r="N12" s="799">
        <f>hours!$H$15</f>
        <v>17252</v>
      </c>
      <c r="O12" s="794"/>
      <c r="P12" s="794"/>
      <c r="Q12" s="794"/>
    </row>
    <row r="13" spans="1:17" ht="15.75" thickBot="1" x14ac:dyDescent="0.3">
      <c r="A13" s="794"/>
      <c r="B13" s="795"/>
      <c r="C13" s="866"/>
      <c r="D13" s="794"/>
      <c r="E13" s="794"/>
      <c r="F13" s="794"/>
      <c r="G13" s="794"/>
      <c r="H13" s="794"/>
      <c r="I13" s="798"/>
      <c r="J13" s="794"/>
      <c r="K13" s="794">
        <f>hours!$J$14</f>
        <v>24.626840000000001</v>
      </c>
      <c r="L13" s="794"/>
      <c r="M13" s="794"/>
      <c r="N13" s="800"/>
      <c r="O13" s="794"/>
      <c r="P13" s="794"/>
      <c r="Q13" s="794"/>
    </row>
    <row r="14" spans="1:17" ht="17.25" thickTop="1" thickBot="1" x14ac:dyDescent="0.3">
      <c r="A14" s="801"/>
      <c r="B14" s="860" t="s">
        <v>1116</v>
      </c>
      <c r="C14" s="867">
        <f>$C$12+1</f>
        <v>101</v>
      </c>
      <c r="D14" s="802" t="s">
        <v>1099</v>
      </c>
      <c r="E14" s="1264" t="s">
        <v>1115</v>
      </c>
      <c r="F14" s="1264"/>
      <c r="G14" s="1264"/>
      <c r="H14" s="872"/>
      <c r="I14" s="804"/>
      <c r="J14" s="803"/>
      <c r="K14" s="805">
        <f>E15*F15/(G15)</f>
        <v>24.626867193474382</v>
      </c>
      <c r="L14" s="806" t="s">
        <v>1100</v>
      </c>
      <c r="M14" s="801"/>
      <c r="N14" s="801"/>
      <c r="O14" s="801"/>
      <c r="P14" s="801"/>
      <c r="Q14" s="801"/>
    </row>
    <row r="15" spans="1:17" ht="17.25" thickTop="1" thickBot="1" x14ac:dyDescent="0.3">
      <c r="A15" s="801"/>
      <c r="B15" s="800"/>
      <c r="C15" s="868"/>
      <c r="D15" s="801"/>
      <c r="E15" s="861">
        <f>N12</f>
        <v>17252</v>
      </c>
      <c r="F15" s="861">
        <v>14</v>
      </c>
      <c r="G15" s="861">
        <v>9807.5</v>
      </c>
      <c r="H15" s="861"/>
      <c r="I15" s="807"/>
      <c r="J15" s="801"/>
      <c r="K15" s="801"/>
      <c r="L15" s="801"/>
      <c r="M15" s="801"/>
      <c r="N15" s="801"/>
      <c r="O15" s="801"/>
      <c r="P15" s="801"/>
      <c r="Q15" s="801"/>
    </row>
    <row r="16" spans="1:17" ht="26.25" thickTop="1" thickBot="1" x14ac:dyDescent="0.3">
      <c r="A16" s="901" t="s">
        <v>0</v>
      </c>
      <c r="B16" s="902" t="s">
        <v>1101</v>
      </c>
      <c r="C16" s="902" t="s">
        <v>3</v>
      </c>
      <c r="D16" s="902" t="s">
        <v>1102</v>
      </c>
      <c r="E16" s="902" t="s">
        <v>38</v>
      </c>
      <c r="F16" s="902" t="s">
        <v>956</v>
      </c>
      <c r="G16" s="903" t="s">
        <v>1103</v>
      </c>
      <c r="H16" s="903" t="s">
        <v>1146</v>
      </c>
      <c r="I16" s="903" t="s">
        <v>1104</v>
      </c>
      <c r="J16" s="903" t="s">
        <v>1105</v>
      </c>
      <c r="K16" s="901" t="s">
        <v>1106</v>
      </c>
      <c r="L16" s="901" t="s">
        <v>1107</v>
      </c>
      <c r="M16" s="904" t="s">
        <v>1108</v>
      </c>
      <c r="N16" s="901" t="s">
        <v>1109</v>
      </c>
      <c r="O16" s="901" t="s">
        <v>1110</v>
      </c>
      <c r="P16" s="901" t="s">
        <v>1111</v>
      </c>
      <c r="Q16" s="901" t="s">
        <v>155</v>
      </c>
    </row>
    <row r="17" spans="1:17" ht="31.5" x14ac:dyDescent="0.25">
      <c r="A17" s="922">
        <v>1</v>
      </c>
      <c r="B17" s="923" t="str">
        <f>inf!B2</f>
        <v>احلام عبد السلام عبد الموجود النتشة</v>
      </c>
      <c r="C17" s="924">
        <f>inf!$C$2</f>
        <v>901145722</v>
      </c>
      <c r="D17" s="925" t="str">
        <f>Menu!$C$2</f>
        <v>اللغة العربية</v>
      </c>
      <c r="E17" s="925" t="str">
        <f>Menu!$C$4</f>
        <v>الخليل</v>
      </c>
      <c r="F17" s="925" t="s">
        <v>83</v>
      </c>
      <c r="G17" s="926">
        <f>dwam1!AQ11</f>
        <v>112.5</v>
      </c>
      <c r="H17" s="926">
        <f>G17/7</f>
        <v>16.071428571428573</v>
      </c>
      <c r="I17" s="927">
        <v>145</v>
      </c>
      <c r="J17" s="927">
        <f>H17*I17</f>
        <v>2330.3571428571431</v>
      </c>
      <c r="K17" s="928">
        <f>J17*0.05</f>
        <v>116.51785714285717</v>
      </c>
      <c r="L17" s="928">
        <f>J17-K17</f>
        <v>2213.8392857142858</v>
      </c>
      <c r="M17" s="929">
        <v>108</v>
      </c>
      <c r="N17" s="930">
        <v>500</v>
      </c>
      <c r="O17" s="928">
        <f>(L17+M17-N17)</f>
        <v>1821.8392857142858</v>
      </c>
      <c r="P17" s="931"/>
      <c r="Q17" s="932"/>
    </row>
    <row r="18" spans="1:17" ht="24.75" x14ac:dyDescent="0.25">
      <c r="A18" s="808">
        <v>2</v>
      </c>
      <c r="B18" s="905" t="str">
        <f>inf!B3</f>
        <v>أحمد محمد أحمد الدباس</v>
      </c>
      <c r="C18" s="906">
        <f>inf!C3</f>
        <v>929904969</v>
      </c>
      <c r="D18" s="810" t="str">
        <f>Menu!$C$2</f>
        <v>اللغة العربية</v>
      </c>
      <c r="E18" s="810" t="str">
        <f>Menu!$C$4</f>
        <v>الخليل</v>
      </c>
      <c r="F18" s="810" t="s">
        <v>83</v>
      </c>
      <c r="G18" s="811">
        <f>dwam1!AQ12</f>
        <v>120</v>
      </c>
      <c r="H18" s="811">
        <f t="shared" ref="H18:H62" si="0">G18/7</f>
        <v>17.142857142857142</v>
      </c>
      <c r="I18" s="812">
        <v>145</v>
      </c>
      <c r="J18" s="812">
        <f t="shared" ref="J18:J62" si="1">H18*I18</f>
        <v>2485.7142857142858</v>
      </c>
      <c r="K18" s="814">
        <f t="shared" ref="K18:K62" si="2">J18*0.05</f>
        <v>124.28571428571429</v>
      </c>
      <c r="L18" s="814">
        <f t="shared" ref="L18:L62" si="3">J18-K18</f>
        <v>2361.4285714285716</v>
      </c>
      <c r="M18" s="815">
        <f>inf!S3*num!AD12</f>
        <v>320</v>
      </c>
      <c r="N18" s="816">
        <v>500</v>
      </c>
      <c r="O18" s="814">
        <f t="shared" ref="O18:O62" si="4">(L18+M18-N18)</f>
        <v>2181.4285714285716</v>
      </c>
      <c r="P18" s="833"/>
      <c r="Q18" s="933"/>
    </row>
    <row r="19" spans="1:17" ht="31.5" x14ac:dyDescent="0.25">
      <c r="A19" s="808">
        <v>3</v>
      </c>
      <c r="B19" s="905" t="str">
        <f>inf!B4</f>
        <v>اريج محمد زهير محمد شفيق مسك</v>
      </c>
      <c r="C19" s="906">
        <f>inf!C4</f>
        <v>913980496</v>
      </c>
      <c r="D19" s="810" t="str">
        <f>Menu!$C$2</f>
        <v>اللغة العربية</v>
      </c>
      <c r="E19" s="810" t="str">
        <f>Menu!$C$4</f>
        <v>الخليل</v>
      </c>
      <c r="F19" s="810" t="s">
        <v>83</v>
      </c>
      <c r="G19" s="811">
        <f>dwam1!AQ13</f>
        <v>97.5</v>
      </c>
      <c r="H19" s="811">
        <f t="shared" si="0"/>
        <v>13.928571428571429</v>
      </c>
      <c r="I19" s="812">
        <v>145</v>
      </c>
      <c r="J19" s="812">
        <f t="shared" si="1"/>
        <v>2019.6428571428571</v>
      </c>
      <c r="K19" s="814">
        <f t="shared" si="2"/>
        <v>100.98214285714286</v>
      </c>
      <c r="L19" s="814">
        <f t="shared" si="3"/>
        <v>1918.6607142857142</v>
      </c>
      <c r="M19" s="815">
        <f>inf!S4*num!AD13</f>
        <v>156</v>
      </c>
      <c r="N19" s="816">
        <v>500</v>
      </c>
      <c r="O19" s="814">
        <f t="shared" si="4"/>
        <v>1574.6607142857142</v>
      </c>
      <c r="P19" s="833"/>
      <c r="Q19" s="933"/>
    </row>
    <row r="20" spans="1:17" ht="24.75" x14ac:dyDescent="0.25">
      <c r="A20" s="808">
        <v>4</v>
      </c>
      <c r="B20" s="905" t="str">
        <f>inf!B5</f>
        <v>اسماء سعدي سليمان ادعيس</v>
      </c>
      <c r="C20" s="906" t="str">
        <f>inf!C5</f>
        <v>852859685</v>
      </c>
      <c r="D20" s="810" t="str">
        <f>Menu!$C$2</f>
        <v>اللغة العربية</v>
      </c>
      <c r="E20" s="810" t="str">
        <f>Menu!$C$4</f>
        <v>الخليل</v>
      </c>
      <c r="F20" s="810" t="s">
        <v>83</v>
      </c>
      <c r="G20" s="811">
        <f>dwam1!AQ14</f>
        <v>111.5</v>
      </c>
      <c r="H20" s="811">
        <f t="shared" si="0"/>
        <v>15.928571428571429</v>
      </c>
      <c r="I20" s="812">
        <v>145</v>
      </c>
      <c r="J20" s="812">
        <f t="shared" si="1"/>
        <v>2309.6428571428573</v>
      </c>
      <c r="K20" s="814">
        <f t="shared" si="2"/>
        <v>115.48214285714288</v>
      </c>
      <c r="L20" s="814">
        <f t="shared" si="3"/>
        <v>2194.1607142857147</v>
      </c>
      <c r="M20" s="815">
        <f>inf!S5*num!AD14</f>
        <v>180</v>
      </c>
      <c r="N20" s="816">
        <v>500</v>
      </c>
      <c r="O20" s="814">
        <f t="shared" si="4"/>
        <v>1874.1607142857147</v>
      </c>
      <c r="P20" s="833"/>
      <c r="Q20" s="933"/>
    </row>
    <row r="21" spans="1:17" ht="24.75" x14ac:dyDescent="0.25">
      <c r="A21" s="808">
        <v>5</v>
      </c>
      <c r="B21" s="905" t="str">
        <f>inf!B6</f>
        <v>اماني " محمد عطيه " محمد زعتري</v>
      </c>
      <c r="C21" s="906">
        <f>inf!C6</f>
        <v>908032758</v>
      </c>
      <c r="D21" s="810" t="str">
        <f>Menu!$C$2</f>
        <v>اللغة العربية</v>
      </c>
      <c r="E21" s="810" t="str">
        <f>Menu!$C$4</f>
        <v>الخليل</v>
      </c>
      <c r="F21" s="810" t="s">
        <v>83</v>
      </c>
      <c r="G21" s="811">
        <f>dwam1!AQ15</f>
        <v>120</v>
      </c>
      <c r="H21" s="811">
        <f t="shared" si="0"/>
        <v>17.142857142857142</v>
      </c>
      <c r="I21" s="812">
        <v>145</v>
      </c>
      <c r="J21" s="812">
        <f t="shared" si="1"/>
        <v>2485.7142857142858</v>
      </c>
      <c r="K21" s="814">
        <f t="shared" si="2"/>
        <v>124.28571428571429</v>
      </c>
      <c r="L21" s="814">
        <f t="shared" si="3"/>
        <v>2361.4285714285716</v>
      </c>
      <c r="M21" s="815">
        <f>inf!S6*num!AD15</f>
        <v>192</v>
      </c>
      <c r="N21" s="816">
        <v>500</v>
      </c>
      <c r="O21" s="814">
        <f t="shared" si="4"/>
        <v>2053.4285714285716</v>
      </c>
      <c r="P21" s="833"/>
      <c r="Q21" s="933"/>
    </row>
    <row r="22" spans="1:17" ht="24.75" x14ac:dyDescent="0.25">
      <c r="A22" s="808">
        <v>6</v>
      </c>
      <c r="B22" s="905" t="str">
        <f>inf!B7</f>
        <v>اماني يسري يونس ناصر الدين</v>
      </c>
      <c r="C22" s="906">
        <f>inf!C7</f>
        <v>850251729</v>
      </c>
      <c r="D22" s="810" t="str">
        <f>Menu!$C$2</f>
        <v>اللغة العربية</v>
      </c>
      <c r="E22" s="810" t="str">
        <f>Menu!$C$4</f>
        <v>الخليل</v>
      </c>
      <c r="F22" s="810" t="s">
        <v>83</v>
      </c>
      <c r="G22" s="811">
        <f>dwam1!AQ16</f>
        <v>105</v>
      </c>
      <c r="H22" s="811">
        <f t="shared" si="0"/>
        <v>15</v>
      </c>
      <c r="I22" s="812">
        <v>145</v>
      </c>
      <c r="J22" s="812">
        <f t="shared" si="1"/>
        <v>2175</v>
      </c>
      <c r="K22" s="814">
        <f t="shared" si="2"/>
        <v>108.75</v>
      </c>
      <c r="L22" s="814">
        <f t="shared" si="3"/>
        <v>2066.25</v>
      </c>
      <c r="M22" s="815">
        <f>inf!S7*num!AD16</f>
        <v>168</v>
      </c>
      <c r="N22" s="816">
        <v>500</v>
      </c>
      <c r="O22" s="814">
        <f t="shared" si="4"/>
        <v>1734.25</v>
      </c>
      <c r="P22" s="833"/>
      <c r="Q22" s="933"/>
    </row>
    <row r="23" spans="1:17" ht="24.75" x14ac:dyDescent="0.25">
      <c r="A23" s="808">
        <v>7</v>
      </c>
      <c r="B23" s="905" t="str">
        <f>inf!B8</f>
        <v>امل اسماعيل ربيع الشرباتي</v>
      </c>
      <c r="C23" s="906" t="str">
        <f>inf!C8</f>
        <v>901146670</v>
      </c>
      <c r="D23" s="810" t="str">
        <f>Menu!$C$2</f>
        <v>اللغة العربية</v>
      </c>
      <c r="E23" s="810" t="str">
        <f>Menu!$C$4</f>
        <v>الخليل</v>
      </c>
      <c r="F23" s="810" t="s">
        <v>83</v>
      </c>
      <c r="G23" s="811">
        <f>dwam1!AQ17</f>
        <v>103</v>
      </c>
      <c r="H23" s="811">
        <f t="shared" si="0"/>
        <v>14.714285714285714</v>
      </c>
      <c r="I23" s="812">
        <v>145</v>
      </c>
      <c r="J23" s="812">
        <f t="shared" si="1"/>
        <v>2133.5714285714284</v>
      </c>
      <c r="K23" s="814">
        <f t="shared" si="2"/>
        <v>106.67857142857143</v>
      </c>
      <c r="L23" s="814">
        <f t="shared" si="3"/>
        <v>2026.8928571428571</v>
      </c>
      <c r="M23" s="815">
        <f>inf!S8*num!AD17</f>
        <v>182</v>
      </c>
      <c r="N23" s="816">
        <v>500</v>
      </c>
      <c r="O23" s="814">
        <f t="shared" si="4"/>
        <v>1708.8928571428569</v>
      </c>
      <c r="P23" s="833"/>
      <c r="Q23" s="933"/>
    </row>
    <row r="24" spans="1:17" ht="24.75" x14ac:dyDescent="0.25">
      <c r="A24" s="808">
        <v>8</v>
      </c>
      <c r="B24" s="905" t="str">
        <f>inf!B9</f>
        <v>انتصار عبد الحليم رشيد الحوشيه</v>
      </c>
      <c r="C24" s="906" t="str">
        <f>inf!C9</f>
        <v>900077025</v>
      </c>
      <c r="D24" s="810" t="str">
        <f>Menu!$C$2</f>
        <v>اللغة العربية</v>
      </c>
      <c r="E24" s="810" t="str">
        <f>Menu!$C$4</f>
        <v>الخليل</v>
      </c>
      <c r="F24" s="810" t="s">
        <v>83</v>
      </c>
      <c r="G24" s="811">
        <f>dwam1!AQ18</f>
        <v>120</v>
      </c>
      <c r="H24" s="811">
        <f t="shared" si="0"/>
        <v>17.142857142857142</v>
      </c>
      <c r="I24" s="812">
        <v>145</v>
      </c>
      <c r="J24" s="812">
        <f t="shared" si="1"/>
        <v>2485.7142857142858</v>
      </c>
      <c r="K24" s="814">
        <f t="shared" si="2"/>
        <v>124.28571428571429</v>
      </c>
      <c r="L24" s="814">
        <f t="shared" si="3"/>
        <v>2361.4285714285716</v>
      </c>
      <c r="M24" s="815">
        <f>inf!S9*num!AD18</f>
        <v>224</v>
      </c>
      <c r="N24" s="816">
        <v>500</v>
      </c>
      <c r="O24" s="814">
        <f t="shared" si="4"/>
        <v>2085.4285714285716</v>
      </c>
      <c r="P24" s="833"/>
      <c r="Q24" s="933"/>
    </row>
    <row r="25" spans="1:17" ht="24.75" x14ac:dyDescent="0.25">
      <c r="A25" s="808">
        <v>9</v>
      </c>
      <c r="B25" s="905" t="str">
        <f>inf!B10</f>
        <v>ايمان ماهر صبحي أبو شرخ</v>
      </c>
      <c r="C25" s="906">
        <f>inf!C10</f>
        <v>950329227</v>
      </c>
      <c r="D25" s="810" t="str">
        <f>Menu!$C$2</f>
        <v>اللغة العربية</v>
      </c>
      <c r="E25" s="810" t="str">
        <f>Menu!$C$4</f>
        <v>الخليل</v>
      </c>
      <c r="F25" s="810" t="s">
        <v>83</v>
      </c>
      <c r="G25" s="811">
        <f>dwam1!AQ19</f>
        <v>120</v>
      </c>
      <c r="H25" s="811">
        <f t="shared" si="0"/>
        <v>17.142857142857142</v>
      </c>
      <c r="I25" s="812">
        <v>145</v>
      </c>
      <c r="J25" s="812">
        <f t="shared" si="1"/>
        <v>2485.7142857142858</v>
      </c>
      <c r="K25" s="814">
        <f t="shared" si="2"/>
        <v>124.28571428571429</v>
      </c>
      <c r="L25" s="814">
        <f t="shared" si="3"/>
        <v>2361.4285714285716</v>
      </c>
      <c r="M25" s="815">
        <f>inf!S10*num!AD19</f>
        <v>96</v>
      </c>
      <c r="N25" s="816">
        <v>500</v>
      </c>
      <c r="O25" s="814">
        <f t="shared" si="4"/>
        <v>1957.4285714285716</v>
      </c>
      <c r="P25" s="833"/>
      <c r="Q25" s="933"/>
    </row>
    <row r="26" spans="1:17" ht="24.75" x14ac:dyDescent="0.25">
      <c r="A26" s="808">
        <v>10</v>
      </c>
      <c r="B26" s="905" t="str">
        <f>inf!B11</f>
        <v>ايمان نعيم عبد الهادي أبو غليون</v>
      </c>
      <c r="C26" s="906">
        <f>inf!C11</f>
        <v>911704443</v>
      </c>
      <c r="D26" s="810" t="str">
        <f>Menu!$C$2</f>
        <v>اللغة العربية</v>
      </c>
      <c r="E26" s="810" t="str">
        <f>Menu!$C$4</f>
        <v>الخليل</v>
      </c>
      <c r="F26" s="810" t="s">
        <v>83</v>
      </c>
      <c r="G26" s="811">
        <f>dwam1!AQ20</f>
        <v>105</v>
      </c>
      <c r="H26" s="811">
        <f t="shared" si="0"/>
        <v>15</v>
      </c>
      <c r="I26" s="812">
        <v>145</v>
      </c>
      <c r="J26" s="812">
        <f t="shared" si="1"/>
        <v>2175</v>
      </c>
      <c r="K26" s="814">
        <f t="shared" si="2"/>
        <v>108.75</v>
      </c>
      <c r="L26" s="814">
        <f t="shared" si="3"/>
        <v>2066.25</v>
      </c>
      <c r="M26" s="815">
        <f>inf!S11*num!AD20</f>
        <v>168</v>
      </c>
      <c r="N26" s="816">
        <v>500</v>
      </c>
      <c r="O26" s="814">
        <f t="shared" si="4"/>
        <v>1734.25</v>
      </c>
      <c r="P26" s="833"/>
      <c r="Q26" s="933"/>
    </row>
    <row r="27" spans="1:17" ht="24.75" x14ac:dyDescent="0.25">
      <c r="A27" s="808">
        <v>11</v>
      </c>
      <c r="B27" s="905" t="str">
        <f>inf!B12</f>
        <v>ايمان نعيم مرسي شيخ درة</v>
      </c>
      <c r="C27" s="906">
        <f>inf!C12</f>
        <v>851586420</v>
      </c>
      <c r="D27" s="810" t="str">
        <f>Menu!$C$2</f>
        <v>اللغة العربية</v>
      </c>
      <c r="E27" s="810" t="str">
        <f>Menu!$C$4</f>
        <v>الخليل</v>
      </c>
      <c r="F27" s="810" t="s">
        <v>83</v>
      </c>
      <c r="G27" s="811">
        <f>dwam1!AQ21</f>
        <v>120</v>
      </c>
      <c r="H27" s="811">
        <f t="shared" si="0"/>
        <v>17.142857142857142</v>
      </c>
      <c r="I27" s="812">
        <v>145</v>
      </c>
      <c r="J27" s="812">
        <f t="shared" si="1"/>
        <v>2485.7142857142858</v>
      </c>
      <c r="K27" s="814">
        <f t="shared" si="2"/>
        <v>124.28571428571429</v>
      </c>
      <c r="L27" s="814">
        <f t="shared" si="3"/>
        <v>2361.4285714285716</v>
      </c>
      <c r="M27" s="815">
        <f>inf!S12*num!AD21</f>
        <v>208</v>
      </c>
      <c r="N27" s="816">
        <v>500</v>
      </c>
      <c r="O27" s="814">
        <f t="shared" si="4"/>
        <v>2069.4285714285716</v>
      </c>
      <c r="P27" s="833"/>
      <c r="Q27" s="933"/>
    </row>
    <row r="28" spans="1:17" ht="24.75" x14ac:dyDescent="0.25">
      <c r="A28" s="808">
        <v>12</v>
      </c>
      <c r="B28" s="905" t="str">
        <f>inf!B13</f>
        <v>إسلام نضال محمد قاعود</v>
      </c>
      <c r="C28" s="906">
        <f>inf!C13</f>
        <v>859113292</v>
      </c>
      <c r="D28" s="810" t="str">
        <f>Menu!$C$2</f>
        <v>اللغة العربية</v>
      </c>
      <c r="E28" s="810" t="str">
        <f>Menu!$C$4</f>
        <v>الخليل</v>
      </c>
      <c r="F28" s="810" t="s">
        <v>83</v>
      </c>
      <c r="G28" s="811">
        <f>dwam1!AQ22</f>
        <v>120</v>
      </c>
      <c r="H28" s="811">
        <f t="shared" si="0"/>
        <v>17.142857142857142</v>
      </c>
      <c r="I28" s="812">
        <v>145</v>
      </c>
      <c r="J28" s="812">
        <f t="shared" si="1"/>
        <v>2485.7142857142858</v>
      </c>
      <c r="K28" s="814">
        <f t="shared" si="2"/>
        <v>124.28571428571429</v>
      </c>
      <c r="L28" s="814">
        <f t="shared" si="3"/>
        <v>2361.4285714285716</v>
      </c>
      <c r="M28" s="815">
        <f>inf!S13*num!AD22</f>
        <v>224</v>
      </c>
      <c r="N28" s="816">
        <v>500</v>
      </c>
      <c r="O28" s="814">
        <f t="shared" si="4"/>
        <v>2085.4285714285716</v>
      </c>
      <c r="P28" s="833"/>
      <c r="Q28" s="933"/>
    </row>
    <row r="29" spans="1:17" ht="24.75" x14ac:dyDescent="0.25">
      <c r="A29" s="808">
        <v>13</v>
      </c>
      <c r="B29" s="905" t="str">
        <f>inf!B14</f>
        <v>أحلام عزات ابراهيم الحليقاوي</v>
      </c>
      <c r="C29" s="906">
        <f>inf!C14</f>
        <v>980600308</v>
      </c>
      <c r="D29" s="810" t="str">
        <f>Menu!$C$2</f>
        <v>اللغة العربية</v>
      </c>
      <c r="E29" s="810" t="str">
        <f>Menu!$C$4</f>
        <v>الخليل</v>
      </c>
      <c r="F29" s="810" t="s">
        <v>83</v>
      </c>
      <c r="G29" s="811">
        <f>dwam1!AQ23</f>
        <v>103</v>
      </c>
      <c r="H29" s="811">
        <f t="shared" si="0"/>
        <v>14.714285714285714</v>
      </c>
      <c r="I29" s="812">
        <v>145</v>
      </c>
      <c r="J29" s="812">
        <f t="shared" si="1"/>
        <v>2133.5714285714284</v>
      </c>
      <c r="K29" s="814">
        <f t="shared" si="2"/>
        <v>106.67857142857143</v>
      </c>
      <c r="L29" s="814">
        <f t="shared" si="3"/>
        <v>2026.8928571428571</v>
      </c>
      <c r="M29" s="815">
        <f>inf!S14*num!AD23</f>
        <v>196</v>
      </c>
      <c r="N29" s="816">
        <v>500</v>
      </c>
      <c r="O29" s="814">
        <f t="shared" si="4"/>
        <v>1722.8928571428569</v>
      </c>
      <c r="P29" s="833"/>
      <c r="Q29" s="933"/>
    </row>
    <row r="30" spans="1:17" ht="24.75" x14ac:dyDescent="0.25">
      <c r="A30" s="808">
        <v>14</v>
      </c>
      <c r="B30" s="905" t="str">
        <f>inf!B15</f>
        <v>أنوار جهاد عز الدين عوده</v>
      </c>
      <c r="C30" s="906">
        <f>inf!C15</f>
        <v>900474123</v>
      </c>
      <c r="D30" s="810" t="str">
        <f>Menu!$C$2</f>
        <v>اللغة العربية</v>
      </c>
      <c r="E30" s="810" t="str">
        <f>Menu!$C$4</f>
        <v>الخليل</v>
      </c>
      <c r="F30" s="810" t="s">
        <v>83</v>
      </c>
      <c r="G30" s="811">
        <f>dwam1!AQ24</f>
        <v>112.5</v>
      </c>
      <c r="H30" s="811">
        <f t="shared" si="0"/>
        <v>16.071428571428573</v>
      </c>
      <c r="I30" s="812">
        <v>145</v>
      </c>
      <c r="J30" s="812">
        <f t="shared" si="1"/>
        <v>2330.3571428571431</v>
      </c>
      <c r="K30" s="814">
        <f t="shared" si="2"/>
        <v>116.51785714285717</v>
      </c>
      <c r="L30" s="814">
        <f t="shared" si="3"/>
        <v>2213.8392857142858</v>
      </c>
      <c r="M30" s="815">
        <f>inf!S15*num!AD24</f>
        <v>195</v>
      </c>
      <c r="N30" s="816">
        <v>500</v>
      </c>
      <c r="O30" s="814">
        <f t="shared" si="4"/>
        <v>1908.8392857142858</v>
      </c>
      <c r="P30" s="833"/>
      <c r="Q30" s="933"/>
    </row>
    <row r="31" spans="1:17" ht="24.75" x14ac:dyDescent="0.25">
      <c r="A31" s="808">
        <v>15</v>
      </c>
      <c r="B31" s="905" t="str">
        <f>inf!B16</f>
        <v>بلال طعمه ذيب طرايره</v>
      </c>
      <c r="C31" s="906">
        <f>inf!C16</f>
        <v>850578238</v>
      </c>
      <c r="D31" s="810" t="str">
        <f>Menu!$C$2</f>
        <v>اللغة العربية</v>
      </c>
      <c r="E31" s="810" t="str">
        <f>Menu!$C$4</f>
        <v>الخليل</v>
      </c>
      <c r="F31" s="810" t="s">
        <v>83</v>
      </c>
      <c r="G31" s="811">
        <f>dwam1!AQ25</f>
        <v>82.5</v>
      </c>
      <c r="H31" s="811">
        <f t="shared" si="0"/>
        <v>11.785714285714286</v>
      </c>
      <c r="I31" s="812">
        <v>145</v>
      </c>
      <c r="J31" s="812">
        <f t="shared" si="1"/>
        <v>1708.9285714285716</v>
      </c>
      <c r="K31" s="814">
        <f t="shared" si="2"/>
        <v>85.446428571428584</v>
      </c>
      <c r="L31" s="814">
        <f t="shared" si="3"/>
        <v>1623.4821428571429</v>
      </c>
      <c r="M31" s="815">
        <f>inf!S16*num!AD25</f>
        <v>209</v>
      </c>
      <c r="N31" s="816">
        <v>500</v>
      </c>
      <c r="O31" s="814">
        <f t="shared" si="4"/>
        <v>1332.4821428571429</v>
      </c>
      <c r="P31" s="833"/>
      <c r="Q31" s="933"/>
    </row>
    <row r="32" spans="1:17" ht="24.75" x14ac:dyDescent="0.25">
      <c r="A32" s="808">
        <v>16</v>
      </c>
      <c r="B32" s="905" t="str">
        <f>inf!B17</f>
        <v>بيان يوسف مطاوع ترتوري</v>
      </c>
      <c r="C32" s="906">
        <f>inf!C17</f>
        <v>854260940</v>
      </c>
      <c r="D32" s="810" t="str">
        <f>Menu!$C$2</f>
        <v>اللغة العربية</v>
      </c>
      <c r="E32" s="810" t="str">
        <f>Menu!$C$4</f>
        <v>الخليل</v>
      </c>
      <c r="F32" s="810" t="s">
        <v>83</v>
      </c>
      <c r="G32" s="811">
        <f>dwam1!AQ26</f>
        <v>72.5</v>
      </c>
      <c r="H32" s="811">
        <f t="shared" si="0"/>
        <v>10.357142857142858</v>
      </c>
      <c r="I32" s="812">
        <v>145</v>
      </c>
      <c r="J32" s="812">
        <f t="shared" si="1"/>
        <v>1501.7857142857144</v>
      </c>
      <c r="K32" s="814">
        <f t="shared" si="2"/>
        <v>75.089285714285722</v>
      </c>
      <c r="L32" s="814">
        <f t="shared" si="3"/>
        <v>1426.6964285714287</v>
      </c>
      <c r="M32" s="815">
        <f>inf!S17*num!AD26</f>
        <v>220</v>
      </c>
      <c r="N32" s="816">
        <v>500</v>
      </c>
      <c r="O32" s="814">
        <f t="shared" si="4"/>
        <v>1146.6964285714287</v>
      </c>
      <c r="P32" s="833"/>
      <c r="Q32" s="933"/>
    </row>
    <row r="33" spans="1:17" ht="24.75" x14ac:dyDescent="0.25">
      <c r="A33" s="808">
        <v>17</v>
      </c>
      <c r="B33" s="905" t="str">
        <f>inf!B18</f>
        <v>ثروت حاتم أحمد بدر</v>
      </c>
      <c r="C33" s="906" t="str">
        <f>inf!C18</f>
        <v>852020734</v>
      </c>
      <c r="D33" s="810" t="str">
        <f>Menu!$C$2</f>
        <v>اللغة العربية</v>
      </c>
      <c r="E33" s="810" t="str">
        <f>Menu!$C$4</f>
        <v>الخليل</v>
      </c>
      <c r="F33" s="810" t="s">
        <v>83</v>
      </c>
      <c r="G33" s="811">
        <f>dwam1!AQ27</f>
        <v>120</v>
      </c>
      <c r="H33" s="811">
        <f t="shared" si="0"/>
        <v>17.142857142857142</v>
      </c>
      <c r="I33" s="812">
        <v>145</v>
      </c>
      <c r="J33" s="812">
        <f t="shared" si="1"/>
        <v>2485.7142857142858</v>
      </c>
      <c r="K33" s="814">
        <f t="shared" si="2"/>
        <v>124.28571428571429</v>
      </c>
      <c r="L33" s="814">
        <f t="shared" si="3"/>
        <v>2361.4285714285716</v>
      </c>
      <c r="M33" s="815">
        <f>inf!S18*num!AD27</f>
        <v>192</v>
      </c>
      <c r="N33" s="816">
        <v>500</v>
      </c>
      <c r="O33" s="814">
        <f t="shared" si="4"/>
        <v>2053.4285714285716</v>
      </c>
      <c r="P33" s="833"/>
      <c r="Q33" s="933"/>
    </row>
    <row r="34" spans="1:17" ht="24.75" x14ac:dyDescent="0.25">
      <c r="A34" s="808">
        <v>18</v>
      </c>
      <c r="B34" s="905" t="str">
        <f>inf!B19</f>
        <v>جمال نعيم احمد ابو فارة</v>
      </c>
      <c r="C34" s="906">
        <f>inf!C19</f>
        <v>990400194</v>
      </c>
      <c r="D34" s="810" t="str">
        <f>Menu!$C$2</f>
        <v>اللغة العربية</v>
      </c>
      <c r="E34" s="810" t="str">
        <f>Menu!$C$4</f>
        <v>الخليل</v>
      </c>
      <c r="F34" s="810" t="s">
        <v>83</v>
      </c>
      <c r="G34" s="811">
        <f>dwam1!AQ28</f>
        <v>120</v>
      </c>
      <c r="H34" s="811">
        <f t="shared" si="0"/>
        <v>17.142857142857142</v>
      </c>
      <c r="I34" s="812">
        <v>145</v>
      </c>
      <c r="J34" s="812">
        <f t="shared" si="1"/>
        <v>2485.7142857142858</v>
      </c>
      <c r="K34" s="814">
        <f t="shared" si="2"/>
        <v>124.28571428571429</v>
      </c>
      <c r="L34" s="814">
        <f t="shared" si="3"/>
        <v>2361.4285714285716</v>
      </c>
      <c r="M34" s="815">
        <f>inf!S19*num!AD28</f>
        <v>368</v>
      </c>
      <c r="N34" s="816">
        <v>500</v>
      </c>
      <c r="O34" s="814">
        <f t="shared" si="4"/>
        <v>2229.4285714285716</v>
      </c>
      <c r="P34" s="833"/>
      <c r="Q34" s="933"/>
    </row>
    <row r="35" spans="1:17" ht="24.75" x14ac:dyDescent="0.25">
      <c r="A35" s="808">
        <v>19</v>
      </c>
      <c r="B35" s="905" t="str">
        <f>inf!B20</f>
        <v>جميلة عماد جودت نتشه</v>
      </c>
      <c r="C35" s="906" t="str">
        <f>inf!C20</f>
        <v>999853716</v>
      </c>
      <c r="D35" s="810" t="str">
        <f>Menu!$C$2</f>
        <v>اللغة العربية</v>
      </c>
      <c r="E35" s="810" t="str">
        <f>Menu!$C$4</f>
        <v>الخليل</v>
      </c>
      <c r="F35" s="810" t="s">
        <v>83</v>
      </c>
      <c r="G35" s="811">
        <f>dwam1!AQ29</f>
        <v>114</v>
      </c>
      <c r="H35" s="811">
        <f t="shared" si="0"/>
        <v>16.285714285714285</v>
      </c>
      <c r="I35" s="812">
        <v>145</v>
      </c>
      <c r="J35" s="812">
        <f t="shared" si="1"/>
        <v>2361.4285714285711</v>
      </c>
      <c r="K35" s="814">
        <f t="shared" si="2"/>
        <v>118.07142857142856</v>
      </c>
      <c r="L35" s="814">
        <f t="shared" si="3"/>
        <v>2243.3571428571427</v>
      </c>
      <c r="M35" s="815">
        <v>114</v>
      </c>
      <c r="N35" s="816">
        <v>500</v>
      </c>
      <c r="O35" s="814">
        <f t="shared" si="4"/>
        <v>1857.3571428571427</v>
      </c>
      <c r="P35" s="833"/>
      <c r="Q35" s="933"/>
    </row>
    <row r="36" spans="1:17" ht="31.5" x14ac:dyDescent="0.25">
      <c r="A36" s="808">
        <v>20</v>
      </c>
      <c r="B36" s="905" t="str">
        <f>inf!B21</f>
        <v>دعاء عبد الغفار عبد الرحمن الفاخوري</v>
      </c>
      <c r="C36" s="906">
        <f>inf!C21</f>
        <v>854383031</v>
      </c>
      <c r="D36" s="810" t="str">
        <f>Menu!$C$2</f>
        <v>اللغة العربية</v>
      </c>
      <c r="E36" s="810" t="str">
        <f>Menu!$C$4</f>
        <v>الخليل</v>
      </c>
      <c r="F36" s="810" t="s">
        <v>83</v>
      </c>
      <c r="G36" s="811">
        <f>dwam1!AQ30</f>
        <v>118.5</v>
      </c>
      <c r="H36" s="811">
        <f t="shared" si="0"/>
        <v>16.928571428571427</v>
      </c>
      <c r="I36" s="812">
        <v>145</v>
      </c>
      <c r="J36" s="812">
        <f t="shared" si="1"/>
        <v>2454.6428571428569</v>
      </c>
      <c r="K36" s="814">
        <f t="shared" si="2"/>
        <v>122.73214285714285</v>
      </c>
      <c r="L36" s="814">
        <f t="shared" si="3"/>
        <v>2331.9107142857142</v>
      </c>
      <c r="M36" s="815">
        <f>inf!S21*num!AD30</f>
        <v>208</v>
      </c>
      <c r="N36" s="816">
        <v>500</v>
      </c>
      <c r="O36" s="814">
        <f t="shared" si="4"/>
        <v>2039.9107142857142</v>
      </c>
      <c r="P36" s="833"/>
      <c r="Q36" s="933"/>
    </row>
    <row r="37" spans="1:17" ht="24.75" x14ac:dyDescent="0.25">
      <c r="A37" s="808">
        <v>21</v>
      </c>
      <c r="B37" s="905" t="str">
        <f>inf!B22</f>
        <v>روان وليد توفيق الأيوبي</v>
      </c>
      <c r="C37" s="906">
        <f>inf!C22</f>
        <v>401377361</v>
      </c>
      <c r="D37" s="810" t="str">
        <f>Menu!$C$2</f>
        <v>اللغة العربية</v>
      </c>
      <c r="E37" s="810" t="str">
        <f>Menu!$C$4</f>
        <v>الخليل</v>
      </c>
      <c r="F37" s="810" t="s">
        <v>83</v>
      </c>
      <c r="G37" s="811">
        <f>dwam1!AQ31</f>
        <v>105</v>
      </c>
      <c r="H37" s="811">
        <f t="shared" si="0"/>
        <v>15</v>
      </c>
      <c r="I37" s="812">
        <v>145</v>
      </c>
      <c r="J37" s="812">
        <f t="shared" si="1"/>
        <v>2175</v>
      </c>
      <c r="K37" s="814">
        <f t="shared" si="2"/>
        <v>108.75</v>
      </c>
      <c r="L37" s="814">
        <f t="shared" si="3"/>
        <v>2066.25</v>
      </c>
      <c r="M37" s="815">
        <f>inf!S22*num!AD31</f>
        <v>84</v>
      </c>
      <c r="N37" s="816">
        <v>500</v>
      </c>
      <c r="O37" s="814">
        <f t="shared" si="4"/>
        <v>1650.25</v>
      </c>
      <c r="P37" s="907"/>
      <c r="Q37" s="933"/>
    </row>
    <row r="38" spans="1:17" ht="24.75" x14ac:dyDescent="0.25">
      <c r="A38" s="808">
        <v>22</v>
      </c>
      <c r="B38" s="905" t="str">
        <f>inf!B23</f>
        <v>سامية محمد نمر غيث</v>
      </c>
      <c r="C38" s="906">
        <f>inf!C23</f>
        <v>905056529</v>
      </c>
      <c r="D38" s="810" t="str">
        <f>Menu!$C$2</f>
        <v>اللغة العربية</v>
      </c>
      <c r="E38" s="810" t="str">
        <f>Menu!$C$4</f>
        <v>الخليل</v>
      </c>
      <c r="F38" s="810" t="s">
        <v>83</v>
      </c>
      <c r="G38" s="811">
        <f>dwam1!AQ32</f>
        <v>112.5</v>
      </c>
      <c r="H38" s="811">
        <f t="shared" si="0"/>
        <v>16.071428571428573</v>
      </c>
      <c r="I38" s="812">
        <v>145</v>
      </c>
      <c r="J38" s="812">
        <f t="shared" si="1"/>
        <v>2330.3571428571431</v>
      </c>
      <c r="K38" s="814">
        <f t="shared" si="2"/>
        <v>116.51785714285717</v>
      </c>
      <c r="L38" s="814">
        <f t="shared" si="3"/>
        <v>2213.8392857142858</v>
      </c>
      <c r="M38" s="815">
        <f>inf!S23*num!AD32</f>
        <v>90</v>
      </c>
      <c r="N38" s="816">
        <v>500</v>
      </c>
      <c r="O38" s="814">
        <f t="shared" si="4"/>
        <v>1803.8392857142858</v>
      </c>
      <c r="P38" s="908"/>
      <c r="Q38" s="933"/>
    </row>
    <row r="39" spans="1:17" ht="24.75" x14ac:dyDescent="0.25">
      <c r="A39" s="808">
        <v>23</v>
      </c>
      <c r="B39" s="905" t="str">
        <f>inf!B24</f>
        <v>سحر سعدي سعيد أبو الحلاوه</v>
      </c>
      <c r="C39" s="906">
        <f>inf!C24</f>
        <v>964105183</v>
      </c>
      <c r="D39" s="810" t="str">
        <f>Menu!$C$2</f>
        <v>اللغة العربية</v>
      </c>
      <c r="E39" s="810" t="str">
        <f>Menu!$C$4</f>
        <v>الخليل</v>
      </c>
      <c r="F39" s="810" t="s">
        <v>83</v>
      </c>
      <c r="G39" s="811">
        <f>dwam1!AQ33</f>
        <v>112.5</v>
      </c>
      <c r="H39" s="811">
        <f t="shared" si="0"/>
        <v>16.071428571428573</v>
      </c>
      <c r="I39" s="812">
        <v>145</v>
      </c>
      <c r="J39" s="812">
        <f t="shared" si="1"/>
        <v>2330.3571428571431</v>
      </c>
      <c r="K39" s="814">
        <f t="shared" si="2"/>
        <v>116.51785714285717</v>
      </c>
      <c r="L39" s="814">
        <f t="shared" si="3"/>
        <v>2213.8392857142858</v>
      </c>
      <c r="M39" s="815">
        <f>inf!S24*num!AD33</f>
        <v>90</v>
      </c>
      <c r="N39" s="816">
        <v>500</v>
      </c>
      <c r="O39" s="814">
        <f t="shared" si="4"/>
        <v>1803.8392857142858</v>
      </c>
      <c r="P39" s="909"/>
      <c r="Q39" s="933"/>
    </row>
    <row r="40" spans="1:17" ht="24.75" x14ac:dyDescent="0.25">
      <c r="A40" s="808">
        <v>24</v>
      </c>
      <c r="B40" s="905" t="str">
        <f>inf!B25</f>
        <v>سمية عبد الفتاح عبد الله عصافرة</v>
      </c>
      <c r="C40" s="906">
        <f>inf!C25</f>
        <v>992241679</v>
      </c>
      <c r="D40" s="810" t="str">
        <f>Menu!$C$2</f>
        <v>اللغة العربية</v>
      </c>
      <c r="E40" s="810" t="str">
        <f>Menu!$C$4</f>
        <v>الخليل</v>
      </c>
      <c r="F40" s="810" t="s">
        <v>83</v>
      </c>
      <c r="G40" s="811">
        <f>dwam1!AQ34</f>
        <v>120</v>
      </c>
      <c r="H40" s="811">
        <f t="shared" si="0"/>
        <v>17.142857142857142</v>
      </c>
      <c r="I40" s="812">
        <v>145</v>
      </c>
      <c r="J40" s="812">
        <f t="shared" si="1"/>
        <v>2485.7142857142858</v>
      </c>
      <c r="K40" s="814">
        <f t="shared" si="2"/>
        <v>124.28571428571429</v>
      </c>
      <c r="L40" s="814">
        <f t="shared" si="3"/>
        <v>2361.4285714285716</v>
      </c>
      <c r="M40" s="815">
        <f>inf!S25*num!AD34</f>
        <v>224</v>
      </c>
      <c r="N40" s="816">
        <v>500</v>
      </c>
      <c r="O40" s="814">
        <f t="shared" si="4"/>
        <v>2085.4285714285716</v>
      </c>
      <c r="P40" s="908"/>
      <c r="Q40" s="933"/>
    </row>
    <row r="41" spans="1:17" ht="24.75" x14ac:dyDescent="0.25">
      <c r="A41" s="808">
        <v>25</v>
      </c>
      <c r="B41" s="905" t="str">
        <f>inf!B26</f>
        <v>صالح جبرين عطا الله جويلس</v>
      </c>
      <c r="C41" s="906">
        <f>inf!C26</f>
        <v>921504916</v>
      </c>
      <c r="D41" s="810" t="str">
        <f>Menu!$C$2</f>
        <v>اللغة العربية</v>
      </c>
      <c r="E41" s="810" t="str">
        <f>Menu!$C$4</f>
        <v>الخليل</v>
      </c>
      <c r="F41" s="810" t="s">
        <v>83</v>
      </c>
      <c r="G41" s="811">
        <f>dwam1!AQ35</f>
        <v>118.5</v>
      </c>
      <c r="H41" s="811">
        <f t="shared" si="0"/>
        <v>16.928571428571427</v>
      </c>
      <c r="I41" s="812">
        <v>145</v>
      </c>
      <c r="J41" s="812">
        <f t="shared" si="1"/>
        <v>2454.6428571428569</v>
      </c>
      <c r="K41" s="814">
        <f t="shared" si="2"/>
        <v>122.73214285714285</v>
      </c>
      <c r="L41" s="814">
        <f t="shared" si="3"/>
        <v>2331.9107142857142</v>
      </c>
      <c r="M41" s="815">
        <f>inf!S26*num!AD35</f>
        <v>192</v>
      </c>
      <c r="N41" s="816">
        <v>500</v>
      </c>
      <c r="O41" s="814">
        <f t="shared" si="4"/>
        <v>2023.9107142857142</v>
      </c>
      <c r="P41" s="910"/>
      <c r="Q41" s="933"/>
    </row>
    <row r="42" spans="1:17" ht="24.75" x14ac:dyDescent="0.25">
      <c r="A42" s="808">
        <v>26</v>
      </c>
      <c r="B42" s="905" t="str">
        <f>inf!B27</f>
        <v>صالح عبد الفتاح حسن شعراوي</v>
      </c>
      <c r="C42" s="906">
        <f>inf!C27</f>
        <v>995745700</v>
      </c>
      <c r="D42" s="810" t="str">
        <f>Menu!$C$2</f>
        <v>اللغة العربية</v>
      </c>
      <c r="E42" s="810" t="str">
        <f>Menu!$C$4</f>
        <v>الخليل</v>
      </c>
      <c r="F42" s="810" t="s">
        <v>83</v>
      </c>
      <c r="G42" s="811">
        <f>dwam1!AQ36</f>
        <v>120</v>
      </c>
      <c r="H42" s="811">
        <f t="shared" si="0"/>
        <v>17.142857142857142</v>
      </c>
      <c r="I42" s="812">
        <v>145</v>
      </c>
      <c r="J42" s="812">
        <f t="shared" si="1"/>
        <v>2485.7142857142858</v>
      </c>
      <c r="K42" s="814">
        <f t="shared" si="2"/>
        <v>124.28571428571429</v>
      </c>
      <c r="L42" s="814">
        <f t="shared" si="3"/>
        <v>2361.4285714285716</v>
      </c>
      <c r="M42" s="815">
        <v>120</v>
      </c>
      <c r="N42" s="816">
        <v>500</v>
      </c>
      <c r="O42" s="814">
        <f t="shared" si="4"/>
        <v>1981.4285714285716</v>
      </c>
      <c r="P42" s="911"/>
      <c r="Q42" s="933"/>
    </row>
    <row r="43" spans="1:17" ht="24.75" x14ac:dyDescent="0.25">
      <c r="A43" s="808">
        <v>27</v>
      </c>
      <c r="B43" s="905" t="str">
        <f>inf!B28</f>
        <v>عبد الرحيم بركات اسعد بدر</v>
      </c>
      <c r="C43" s="906" t="str">
        <f>inf!C28</f>
        <v>854995024</v>
      </c>
      <c r="D43" s="810" t="str">
        <f>Menu!$C$2</f>
        <v>اللغة العربية</v>
      </c>
      <c r="E43" s="810" t="str">
        <f>Menu!$C$4</f>
        <v>الخليل</v>
      </c>
      <c r="F43" s="810" t="s">
        <v>83</v>
      </c>
      <c r="G43" s="811">
        <f>dwam1!AQ37</f>
        <v>91.5</v>
      </c>
      <c r="H43" s="811">
        <f t="shared" si="0"/>
        <v>13.071428571428571</v>
      </c>
      <c r="I43" s="812">
        <v>145</v>
      </c>
      <c r="J43" s="812">
        <f t="shared" si="1"/>
        <v>1895.3571428571429</v>
      </c>
      <c r="K43" s="814">
        <f t="shared" si="2"/>
        <v>94.767857142857153</v>
      </c>
      <c r="L43" s="814">
        <f t="shared" si="3"/>
        <v>1800.5892857142858</v>
      </c>
      <c r="M43" s="815">
        <f>inf!S28*num!AD37</f>
        <v>169</v>
      </c>
      <c r="N43" s="816">
        <v>500</v>
      </c>
      <c r="O43" s="814">
        <f t="shared" si="4"/>
        <v>1469.5892857142858</v>
      </c>
      <c r="P43" s="912"/>
      <c r="Q43" s="933"/>
    </row>
    <row r="44" spans="1:17" ht="24.75" x14ac:dyDescent="0.25">
      <c r="A44" s="808">
        <v>28</v>
      </c>
      <c r="B44" s="905" t="str">
        <f>inf!B29</f>
        <v>عدي رائد محمود عصافره</v>
      </c>
      <c r="C44" s="906" t="str">
        <f>inf!C29</f>
        <v>853745610</v>
      </c>
      <c r="D44" s="810" t="str">
        <f>Menu!$C$2</f>
        <v>اللغة العربية</v>
      </c>
      <c r="E44" s="810" t="str">
        <f>Menu!$C$4</f>
        <v>الخليل</v>
      </c>
      <c r="F44" s="810" t="s">
        <v>83</v>
      </c>
      <c r="G44" s="811">
        <f>dwam1!AQ38</f>
        <v>97.5</v>
      </c>
      <c r="H44" s="811">
        <f t="shared" si="0"/>
        <v>13.928571428571429</v>
      </c>
      <c r="I44" s="812">
        <v>145</v>
      </c>
      <c r="J44" s="812">
        <f t="shared" si="1"/>
        <v>2019.6428571428571</v>
      </c>
      <c r="K44" s="814">
        <f t="shared" si="2"/>
        <v>100.98214285714286</v>
      </c>
      <c r="L44" s="814">
        <f t="shared" si="3"/>
        <v>1918.6607142857142</v>
      </c>
      <c r="M44" s="815">
        <f>inf!S29*num!AD38</f>
        <v>182</v>
      </c>
      <c r="N44" s="816">
        <v>500</v>
      </c>
      <c r="O44" s="814">
        <f t="shared" si="4"/>
        <v>1600.6607142857142</v>
      </c>
      <c r="P44" s="824"/>
      <c r="Q44" s="933"/>
    </row>
    <row r="45" spans="1:17" ht="24.75" x14ac:dyDescent="0.25">
      <c r="A45" s="808">
        <v>29</v>
      </c>
      <c r="B45" s="905" t="str">
        <f>inf!B30</f>
        <v>فاتن جهاد سعيد ابو الحلاوه</v>
      </c>
      <c r="C45" s="906" t="str">
        <f>inf!C30</f>
        <v>919686535</v>
      </c>
      <c r="D45" s="810" t="str">
        <f>Menu!$C$2</f>
        <v>اللغة العربية</v>
      </c>
      <c r="E45" s="810" t="str">
        <f>Menu!$C$4</f>
        <v>الخليل</v>
      </c>
      <c r="F45" s="810" t="s">
        <v>83</v>
      </c>
      <c r="G45" s="811">
        <f>dwam1!AQ39</f>
        <v>105</v>
      </c>
      <c r="H45" s="811">
        <f t="shared" si="0"/>
        <v>15</v>
      </c>
      <c r="I45" s="812">
        <v>145</v>
      </c>
      <c r="J45" s="812">
        <f t="shared" si="1"/>
        <v>2175</v>
      </c>
      <c r="K45" s="814">
        <f t="shared" si="2"/>
        <v>108.75</v>
      </c>
      <c r="L45" s="814">
        <f t="shared" si="3"/>
        <v>2066.25</v>
      </c>
      <c r="M45" s="815">
        <f>inf!S30*num!AD39</f>
        <v>168</v>
      </c>
      <c r="N45" s="816">
        <v>500</v>
      </c>
      <c r="O45" s="814">
        <f t="shared" si="4"/>
        <v>1734.25</v>
      </c>
      <c r="P45" s="827"/>
      <c r="Q45" s="933"/>
    </row>
    <row r="46" spans="1:17" ht="24.75" x14ac:dyDescent="0.25">
      <c r="A46" s="808">
        <v>30</v>
      </c>
      <c r="B46" s="905" t="str">
        <f>inf!B31</f>
        <v>فايز عطا احمد ابو شكر</v>
      </c>
      <c r="C46" s="906">
        <f>inf!C31</f>
        <v>905175568</v>
      </c>
      <c r="D46" s="810" t="str">
        <f>Menu!$C$2</f>
        <v>اللغة العربية</v>
      </c>
      <c r="E46" s="810" t="str">
        <f>Menu!$C$4</f>
        <v>الخليل</v>
      </c>
      <c r="F46" s="810" t="s">
        <v>83</v>
      </c>
      <c r="G46" s="811">
        <f>dwam1!AQ40</f>
        <v>120</v>
      </c>
      <c r="H46" s="811">
        <f t="shared" si="0"/>
        <v>17.142857142857142</v>
      </c>
      <c r="I46" s="812">
        <v>145</v>
      </c>
      <c r="J46" s="812">
        <f t="shared" si="1"/>
        <v>2485.7142857142858</v>
      </c>
      <c r="K46" s="814">
        <f t="shared" si="2"/>
        <v>124.28571428571429</v>
      </c>
      <c r="L46" s="814">
        <f t="shared" si="3"/>
        <v>2361.4285714285716</v>
      </c>
      <c r="M46" s="815">
        <f>inf!S31*num!AD40</f>
        <v>192</v>
      </c>
      <c r="N46" s="816">
        <v>500</v>
      </c>
      <c r="O46" s="814">
        <f t="shared" si="4"/>
        <v>2053.4285714285716</v>
      </c>
      <c r="P46" s="829"/>
      <c r="Q46" s="933"/>
    </row>
    <row r="47" spans="1:17" ht="24.75" x14ac:dyDescent="0.25">
      <c r="A47" s="808">
        <v>31</v>
      </c>
      <c r="B47" s="943" t="str">
        <f>inf!B32</f>
        <v>فداء نبيل عيسى شاور</v>
      </c>
      <c r="C47" s="944">
        <f>inf!C32</f>
        <v>946902947</v>
      </c>
      <c r="D47" s="810" t="str">
        <f>Menu!$C$2</f>
        <v>اللغة العربية</v>
      </c>
      <c r="E47" s="810" t="str">
        <f>Menu!$C$4</f>
        <v>الخليل</v>
      </c>
      <c r="F47" s="810" t="s">
        <v>83</v>
      </c>
      <c r="G47" s="811">
        <f>dwam1!AQ45</f>
        <v>97.5</v>
      </c>
      <c r="H47" s="811">
        <f t="shared" si="0"/>
        <v>13.928571428571429</v>
      </c>
      <c r="I47" s="812">
        <v>145</v>
      </c>
      <c r="J47" s="812">
        <f t="shared" si="1"/>
        <v>2019.6428571428571</v>
      </c>
      <c r="K47" s="814">
        <f t="shared" si="2"/>
        <v>100.98214285714286</v>
      </c>
      <c r="L47" s="814">
        <f t="shared" si="3"/>
        <v>1918.6607142857142</v>
      </c>
      <c r="M47" s="815">
        <f>inf!S32*num!AD45</f>
        <v>156</v>
      </c>
      <c r="N47" s="816">
        <v>500</v>
      </c>
      <c r="O47" s="814">
        <f t="shared" si="4"/>
        <v>1574.6607142857142</v>
      </c>
      <c r="P47" s="816"/>
      <c r="Q47" s="933"/>
    </row>
    <row r="48" spans="1:17" ht="24.75" x14ac:dyDescent="0.25">
      <c r="A48" s="808">
        <v>32</v>
      </c>
      <c r="B48" s="943" t="str">
        <f>inf!B33</f>
        <v>لؤي محمد حسن شلالفة</v>
      </c>
      <c r="C48" s="944">
        <f>inf!C33</f>
        <v>920318011</v>
      </c>
      <c r="D48" s="810" t="str">
        <f>Menu!$C$2</f>
        <v>اللغة العربية</v>
      </c>
      <c r="E48" s="810" t="str">
        <f>Menu!$C$4</f>
        <v>الخليل</v>
      </c>
      <c r="F48" s="810" t="s">
        <v>83</v>
      </c>
      <c r="G48" s="811">
        <f>dwam1!AQ46</f>
        <v>67.5</v>
      </c>
      <c r="H48" s="811">
        <f t="shared" si="0"/>
        <v>9.6428571428571423</v>
      </c>
      <c r="I48" s="812">
        <v>145</v>
      </c>
      <c r="J48" s="812">
        <f t="shared" si="1"/>
        <v>1398.2142857142856</v>
      </c>
      <c r="K48" s="814">
        <f t="shared" si="2"/>
        <v>69.910714285714278</v>
      </c>
      <c r="L48" s="814">
        <f t="shared" si="3"/>
        <v>1328.3035714285713</v>
      </c>
      <c r="M48" s="815">
        <f>inf!S33*num!AD46</f>
        <v>171</v>
      </c>
      <c r="N48" s="816">
        <v>500</v>
      </c>
      <c r="O48" s="814">
        <f t="shared" si="4"/>
        <v>999.30357142857133</v>
      </c>
      <c r="P48" s="832"/>
      <c r="Q48" s="933"/>
    </row>
    <row r="49" spans="1:17" ht="24.75" x14ac:dyDescent="0.25">
      <c r="A49" s="808">
        <v>33</v>
      </c>
      <c r="B49" s="943" t="str">
        <f>inf!B34</f>
        <v>ليلى حسني عمر العيسه</v>
      </c>
      <c r="C49" s="944">
        <f>inf!C34</f>
        <v>906344544</v>
      </c>
      <c r="D49" s="810" t="str">
        <f>Menu!$C$2</f>
        <v>اللغة العربية</v>
      </c>
      <c r="E49" s="810" t="str">
        <f>Menu!$C$4</f>
        <v>الخليل</v>
      </c>
      <c r="F49" s="810" t="s">
        <v>83</v>
      </c>
      <c r="G49" s="811">
        <f>dwam1!AQ47</f>
        <v>97.5</v>
      </c>
      <c r="H49" s="811">
        <f t="shared" si="0"/>
        <v>13.928571428571429</v>
      </c>
      <c r="I49" s="812">
        <v>145</v>
      </c>
      <c r="J49" s="812">
        <f t="shared" si="1"/>
        <v>2019.6428571428571</v>
      </c>
      <c r="K49" s="814">
        <f t="shared" si="2"/>
        <v>100.98214285714286</v>
      </c>
      <c r="L49" s="814">
        <f t="shared" si="3"/>
        <v>1918.6607142857142</v>
      </c>
      <c r="M49" s="815">
        <f>inf!S34*num!AD47</f>
        <v>156</v>
      </c>
      <c r="N49" s="816">
        <v>500</v>
      </c>
      <c r="O49" s="814">
        <f t="shared" si="4"/>
        <v>1574.6607142857142</v>
      </c>
      <c r="P49" s="832"/>
      <c r="Q49" s="933"/>
    </row>
    <row r="50" spans="1:17" ht="24.75" x14ac:dyDescent="0.25">
      <c r="A50" s="808">
        <v>34</v>
      </c>
      <c r="B50" s="943" t="str">
        <f>inf!B35</f>
        <v>محمد ابراهيم عمران طرده</v>
      </c>
      <c r="C50" s="944" t="str">
        <f>inf!C35</f>
        <v>907551899</v>
      </c>
      <c r="D50" s="810" t="str">
        <f>Menu!$C$2</f>
        <v>اللغة العربية</v>
      </c>
      <c r="E50" s="810" t="str">
        <f>Menu!$C$4</f>
        <v>الخليل</v>
      </c>
      <c r="F50" s="810" t="s">
        <v>83</v>
      </c>
      <c r="G50" s="811">
        <f>dwam1!AQ48</f>
        <v>58</v>
      </c>
      <c r="H50" s="811">
        <f t="shared" si="0"/>
        <v>8.2857142857142865</v>
      </c>
      <c r="I50" s="812">
        <v>145</v>
      </c>
      <c r="J50" s="812">
        <f t="shared" si="1"/>
        <v>1201.4285714285716</v>
      </c>
      <c r="K50" s="814">
        <f t="shared" si="2"/>
        <v>60.071428571428584</v>
      </c>
      <c r="L50" s="814">
        <f t="shared" si="3"/>
        <v>1141.3571428571429</v>
      </c>
      <c r="M50" s="815">
        <f>inf!S35*num!AD48</f>
        <v>112</v>
      </c>
      <c r="N50" s="816">
        <v>500</v>
      </c>
      <c r="O50" s="814">
        <f t="shared" si="4"/>
        <v>753.35714285714289</v>
      </c>
      <c r="P50" s="833"/>
      <c r="Q50" s="933"/>
    </row>
    <row r="51" spans="1:17" ht="24.75" x14ac:dyDescent="0.25">
      <c r="A51" s="808">
        <v>35</v>
      </c>
      <c r="B51" s="943" t="str">
        <f>inf!B36</f>
        <v>محمد خليل عوض عوض</v>
      </c>
      <c r="C51" s="944" t="str">
        <f>inf!C36</f>
        <v>949121677</v>
      </c>
      <c r="D51" s="810" t="str">
        <f>Menu!$C$2</f>
        <v>اللغة العربية</v>
      </c>
      <c r="E51" s="810" t="str">
        <f>Menu!$C$4</f>
        <v>الخليل</v>
      </c>
      <c r="F51" s="810" t="s">
        <v>83</v>
      </c>
      <c r="G51" s="811">
        <f>dwam1!AQ49</f>
        <v>120</v>
      </c>
      <c r="H51" s="811">
        <f t="shared" si="0"/>
        <v>17.142857142857142</v>
      </c>
      <c r="I51" s="812">
        <v>145</v>
      </c>
      <c r="J51" s="812">
        <f t="shared" si="1"/>
        <v>2485.7142857142858</v>
      </c>
      <c r="K51" s="814">
        <f t="shared" si="2"/>
        <v>124.28571428571429</v>
      </c>
      <c r="L51" s="814">
        <f t="shared" si="3"/>
        <v>2361.4285714285716</v>
      </c>
      <c r="M51" s="815">
        <f>inf!S36*num!AD49</f>
        <v>224</v>
      </c>
      <c r="N51" s="816">
        <v>500</v>
      </c>
      <c r="O51" s="814">
        <f t="shared" si="4"/>
        <v>2085.4285714285716</v>
      </c>
      <c r="P51" s="833"/>
      <c r="Q51" s="933"/>
    </row>
    <row r="52" spans="1:17" ht="24.75" x14ac:dyDescent="0.25">
      <c r="A52" s="808">
        <v>36</v>
      </c>
      <c r="B52" s="943" t="str">
        <f>inf!B37</f>
        <v>محمد صالح عبد القادر النجار</v>
      </c>
      <c r="C52" s="944">
        <f>inf!C37</f>
        <v>981946809</v>
      </c>
      <c r="D52" s="810" t="str">
        <f>Menu!$C$2</f>
        <v>اللغة العربية</v>
      </c>
      <c r="E52" s="810" t="str">
        <f>Menu!$C$4</f>
        <v>الخليل</v>
      </c>
      <c r="F52" s="810" t="s">
        <v>83</v>
      </c>
      <c r="G52" s="811">
        <f>dwam1!AQ50</f>
        <v>114</v>
      </c>
      <c r="H52" s="811">
        <f t="shared" si="0"/>
        <v>16.285714285714285</v>
      </c>
      <c r="I52" s="812">
        <v>145</v>
      </c>
      <c r="J52" s="812">
        <f t="shared" si="1"/>
        <v>2361.4285714285711</v>
      </c>
      <c r="K52" s="814">
        <f t="shared" si="2"/>
        <v>118.07142857142856</v>
      </c>
      <c r="L52" s="814">
        <f t="shared" si="3"/>
        <v>2243.3571428571427</v>
      </c>
      <c r="M52" s="815">
        <f>inf!S37*num!AD50</f>
        <v>192</v>
      </c>
      <c r="N52" s="816">
        <v>500</v>
      </c>
      <c r="O52" s="814">
        <f t="shared" si="4"/>
        <v>1935.3571428571427</v>
      </c>
      <c r="P52" s="833"/>
      <c r="Q52" s="933"/>
    </row>
    <row r="53" spans="1:17" ht="24.75" x14ac:dyDescent="0.25">
      <c r="A53" s="808">
        <v>37</v>
      </c>
      <c r="B53" s="943" t="str">
        <f>inf!B38</f>
        <v>مديحه عاصم كامل "جلال التميمي"</v>
      </c>
      <c r="C53" s="944">
        <f>inf!C38</f>
        <v>859846206</v>
      </c>
      <c r="D53" s="810" t="str">
        <f>Menu!$C$2</f>
        <v>اللغة العربية</v>
      </c>
      <c r="E53" s="810" t="str">
        <f>Menu!$C$4</f>
        <v>الخليل</v>
      </c>
      <c r="F53" s="810" t="s">
        <v>83</v>
      </c>
      <c r="G53" s="811">
        <f>dwam1!AQ51</f>
        <v>120</v>
      </c>
      <c r="H53" s="811">
        <f t="shared" si="0"/>
        <v>17.142857142857142</v>
      </c>
      <c r="I53" s="812">
        <v>145</v>
      </c>
      <c r="J53" s="812">
        <f t="shared" si="1"/>
        <v>2485.7142857142858</v>
      </c>
      <c r="K53" s="814">
        <f t="shared" si="2"/>
        <v>124.28571428571429</v>
      </c>
      <c r="L53" s="814">
        <f t="shared" si="3"/>
        <v>2361.4285714285716</v>
      </c>
      <c r="M53" s="815">
        <f>inf!S38*num!AD51</f>
        <v>192</v>
      </c>
      <c r="N53" s="816">
        <v>500</v>
      </c>
      <c r="O53" s="814">
        <f t="shared" si="4"/>
        <v>2053.4285714285716</v>
      </c>
      <c r="P53" s="833"/>
      <c r="Q53" s="933"/>
    </row>
    <row r="54" spans="1:17" ht="24.75" x14ac:dyDescent="0.25">
      <c r="A54" s="808">
        <v>38</v>
      </c>
      <c r="B54" s="943" t="str">
        <f>inf!B39</f>
        <v>مروان علي ابراهيم الرزيقات</v>
      </c>
      <c r="C54" s="944" t="str">
        <f>inf!C39</f>
        <v>851847616</v>
      </c>
      <c r="D54" s="810" t="str">
        <f>Menu!$C$2</f>
        <v>اللغة العربية</v>
      </c>
      <c r="E54" s="810" t="str">
        <f>Menu!$C$4</f>
        <v>الخليل</v>
      </c>
      <c r="F54" s="810" t="s">
        <v>83</v>
      </c>
      <c r="G54" s="811">
        <f>dwam1!AQ52</f>
        <v>60</v>
      </c>
      <c r="H54" s="811">
        <f t="shared" si="0"/>
        <v>8.5714285714285712</v>
      </c>
      <c r="I54" s="812">
        <v>145</v>
      </c>
      <c r="J54" s="812">
        <f t="shared" si="1"/>
        <v>1242.8571428571429</v>
      </c>
      <c r="K54" s="814">
        <f t="shared" si="2"/>
        <v>62.142857142857146</v>
      </c>
      <c r="L54" s="814">
        <f t="shared" si="3"/>
        <v>1180.7142857142858</v>
      </c>
      <c r="M54" s="815">
        <f>inf!S39*num!AD52</f>
        <v>112</v>
      </c>
      <c r="N54" s="816">
        <v>500</v>
      </c>
      <c r="O54" s="814">
        <f t="shared" si="4"/>
        <v>792.71428571428578</v>
      </c>
      <c r="P54" s="833"/>
      <c r="Q54" s="933"/>
    </row>
    <row r="55" spans="1:17" ht="24.75" x14ac:dyDescent="0.25">
      <c r="A55" s="808">
        <v>39</v>
      </c>
      <c r="B55" s="943" t="str">
        <f>inf!B40</f>
        <v>معتصم زياد ربيع عيده</v>
      </c>
      <c r="C55" s="944" t="str">
        <f>inf!C40</f>
        <v>850422858</v>
      </c>
      <c r="D55" s="810" t="str">
        <f>Menu!$C$2</f>
        <v>اللغة العربية</v>
      </c>
      <c r="E55" s="810" t="str">
        <f>Menu!$C$4</f>
        <v>الخليل</v>
      </c>
      <c r="F55" s="810" t="s">
        <v>83</v>
      </c>
      <c r="G55" s="811">
        <f>dwam1!AQ53</f>
        <v>112.5</v>
      </c>
      <c r="H55" s="811">
        <f t="shared" si="0"/>
        <v>16.071428571428573</v>
      </c>
      <c r="I55" s="812">
        <v>145</v>
      </c>
      <c r="J55" s="812">
        <f t="shared" si="1"/>
        <v>2330.3571428571431</v>
      </c>
      <c r="K55" s="814">
        <f t="shared" si="2"/>
        <v>116.51785714285717</v>
      </c>
      <c r="L55" s="814">
        <f t="shared" si="3"/>
        <v>2213.8392857142858</v>
      </c>
      <c r="M55" s="815">
        <f>inf!S40*num!AD53</f>
        <v>0</v>
      </c>
      <c r="N55" s="816">
        <v>500</v>
      </c>
      <c r="O55" s="814">
        <f t="shared" si="4"/>
        <v>1713.8392857142858</v>
      </c>
      <c r="P55" s="833"/>
      <c r="Q55" s="933"/>
    </row>
    <row r="56" spans="1:17" ht="24.75" x14ac:dyDescent="0.25">
      <c r="A56" s="808">
        <v>40</v>
      </c>
      <c r="B56" s="943" t="str">
        <f>inf!B41</f>
        <v>مهند سعدي أحمد عبد العزيز</v>
      </c>
      <c r="C56" s="944">
        <f>inf!C41</f>
        <v>411483829</v>
      </c>
      <c r="D56" s="810" t="str">
        <f>Menu!$C$2</f>
        <v>اللغة العربية</v>
      </c>
      <c r="E56" s="810" t="str">
        <f>Menu!$C$4</f>
        <v>الخليل</v>
      </c>
      <c r="F56" s="810" t="s">
        <v>83</v>
      </c>
      <c r="G56" s="811">
        <f>dwam1!AQ54</f>
        <v>101.5</v>
      </c>
      <c r="H56" s="811">
        <f t="shared" si="0"/>
        <v>14.5</v>
      </c>
      <c r="I56" s="812">
        <v>145</v>
      </c>
      <c r="J56" s="812">
        <f t="shared" si="1"/>
        <v>2102.5</v>
      </c>
      <c r="K56" s="814">
        <f t="shared" si="2"/>
        <v>105.125</v>
      </c>
      <c r="L56" s="814">
        <f t="shared" si="3"/>
        <v>1997.375</v>
      </c>
      <c r="M56" s="815">
        <f>inf!S41*num!AD54</f>
        <v>168</v>
      </c>
      <c r="N56" s="816">
        <v>500</v>
      </c>
      <c r="O56" s="814">
        <f t="shared" si="4"/>
        <v>1665.375</v>
      </c>
      <c r="P56" s="833"/>
      <c r="Q56" s="933"/>
    </row>
    <row r="57" spans="1:17" ht="24.75" x14ac:dyDescent="0.25">
      <c r="A57" s="808">
        <v>41</v>
      </c>
      <c r="B57" s="943" t="str">
        <f>inf!B42</f>
        <v>مؤيد كرامة محمد أبو سنينة</v>
      </c>
      <c r="C57" s="944">
        <f>inf!C42</f>
        <v>404710196</v>
      </c>
      <c r="D57" s="810" t="str">
        <f>Menu!$C$2</f>
        <v>اللغة العربية</v>
      </c>
      <c r="E57" s="810" t="str">
        <f>Menu!$C$4</f>
        <v>الخليل</v>
      </c>
      <c r="F57" s="810" t="s">
        <v>83</v>
      </c>
      <c r="G57" s="811">
        <f>dwam1!AQ55</f>
        <v>118</v>
      </c>
      <c r="H57" s="811">
        <f t="shared" si="0"/>
        <v>16.857142857142858</v>
      </c>
      <c r="I57" s="812">
        <v>145</v>
      </c>
      <c r="J57" s="812">
        <f t="shared" si="1"/>
        <v>2444.2857142857142</v>
      </c>
      <c r="K57" s="814">
        <f t="shared" si="2"/>
        <v>122.21428571428572</v>
      </c>
      <c r="L57" s="814">
        <f t="shared" si="3"/>
        <v>2322.0714285714284</v>
      </c>
      <c r="M57" s="815">
        <f>inf!S42*num!AD55</f>
        <v>208</v>
      </c>
      <c r="N57" s="816">
        <v>500</v>
      </c>
      <c r="O57" s="814">
        <f t="shared" si="4"/>
        <v>2030.0714285714284</v>
      </c>
      <c r="P57" s="833"/>
      <c r="Q57" s="933"/>
    </row>
    <row r="58" spans="1:17" ht="24.75" x14ac:dyDescent="0.25">
      <c r="A58" s="808">
        <v>42</v>
      </c>
      <c r="B58" s="943" t="str">
        <f>inf!B43</f>
        <v>نضال سالم ابراهيم ابو سباع</v>
      </c>
      <c r="C58" s="944">
        <f>inf!C43</f>
        <v>852038959</v>
      </c>
      <c r="D58" s="810" t="str">
        <f>Menu!$C$2</f>
        <v>اللغة العربية</v>
      </c>
      <c r="E58" s="810" t="str">
        <f>Menu!$C$4</f>
        <v>الخليل</v>
      </c>
      <c r="F58" s="810" t="s">
        <v>83</v>
      </c>
      <c r="G58" s="811">
        <f>dwam1!AQ56</f>
        <v>120</v>
      </c>
      <c r="H58" s="811">
        <f t="shared" si="0"/>
        <v>17.142857142857142</v>
      </c>
      <c r="I58" s="812">
        <v>145</v>
      </c>
      <c r="J58" s="812">
        <f t="shared" si="1"/>
        <v>2485.7142857142858</v>
      </c>
      <c r="K58" s="814">
        <f t="shared" si="2"/>
        <v>124.28571428571429</v>
      </c>
      <c r="L58" s="814">
        <f t="shared" si="3"/>
        <v>2361.4285714285716</v>
      </c>
      <c r="M58" s="815">
        <f>inf!S43*num!AD56</f>
        <v>448</v>
      </c>
      <c r="N58" s="816">
        <v>500</v>
      </c>
      <c r="O58" s="814">
        <f t="shared" si="4"/>
        <v>2309.4285714285716</v>
      </c>
      <c r="P58" s="833"/>
      <c r="Q58" s="933"/>
    </row>
    <row r="59" spans="1:17" ht="24.75" x14ac:dyDescent="0.25">
      <c r="A59" s="808">
        <v>43</v>
      </c>
      <c r="B59" s="943" t="str">
        <f>inf!B44</f>
        <v>نهى موسى عيسى ديكه</v>
      </c>
      <c r="C59" s="944" t="str">
        <f>inf!C44</f>
        <v>904892882</v>
      </c>
      <c r="D59" s="810" t="str">
        <f>Menu!$C$2</f>
        <v>اللغة العربية</v>
      </c>
      <c r="E59" s="810" t="str">
        <f>Menu!$C$4</f>
        <v>الخليل</v>
      </c>
      <c r="F59" s="810" t="s">
        <v>83</v>
      </c>
      <c r="G59" s="811">
        <f>dwam1!AQ57</f>
        <v>105</v>
      </c>
      <c r="H59" s="811">
        <f t="shared" si="0"/>
        <v>15</v>
      </c>
      <c r="I59" s="812">
        <v>145</v>
      </c>
      <c r="J59" s="812">
        <f t="shared" si="1"/>
        <v>2175</v>
      </c>
      <c r="K59" s="814">
        <f t="shared" si="2"/>
        <v>108.75</v>
      </c>
      <c r="L59" s="814">
        <f t="shared" si="3"/>
        <v>2066.25</v>
      </c>
      <c r="M59" s="815">
        <f>inf!S44*num!AD57</f>
        <v>196</v>
      </c>
      <c r="N59" s="816">
        <v>500</v>
      </c>
      <c r="O59" s="814">
        <f t="shared" si="4"/>
        <v>1762.25</v>
      </c>
      <c r="P59" s="833"/>
      <c r="Q59" s="933"/>
    </row>
    <row r="60" spans="1:17" ht="24.75" x14ac:dyDescent="0.25">
      <c r="A60" s="808">
        <v>44</v>
      </c>
      <c r="B60" s="943" t="str">
        <f>inf!B45</f>
        <v>هنيه نعيم ديب نتشه</v>
      </c>
      <c r="C60" s="944" t="str">
        <f>inf!C45</f>
        <v>850422882</v>
      </c>
      <c r="D60" s="810" t="str">
        <f>Menu!$C$2</f>
        <v>اللغة العربية</v>
      </c>
      <c r="E60" s="810" t="str">
        <f>Menu!$C$4</f>
        <v>الخليل</v>
      </c>
      <c r="F60" s="810" t="s">
        <v>83</v>
      </c>
      <c r="G60" s="811">
        <f>dwam1!AQ58</f>
        <v>105</v>
      </c>
      <c r="H60" s="811">
        <f t="shared" si="0"/>
        <v>15</v>
      </c>
      <c r="I60" s="812">
        <v>145</v>
      </c>
      <c r="J60" s="812">
        <f t="shared" si="1"/>
        <v>2175</v>
      </c>
      <c r="K60" s="814">
        <f t="shared" si="2"/>
        <v>108.75</v>
      </c>
      <c r="L60" s="814">
        <f t="shared" si="3"/>
        <v>2066.25</v>
      </c>
      <c r="M60" s="815">
        <f>inf!S45*num!AD58</f>
        <v>182</v>
      </c>
      <c r="N60" s="816">
        <v>500</v>
      </c>
      <c r="O60" s="814">
        <f t="shared" si="4"/>
        <v>1748.25</v>
      </c>
      <c r="P60" s="833"/>
      <c r="Q60" s="933"/>
    </row>
    <row r="61" spans="1:17" ht="24.75" x14ac:dyDescent="0.25">
      <c r="A61" s="808">
        <v>45</v>
      </c>
      <c r="B61" s="943" t="str">
        <f>inf!B46</f>
        <v>هيثم يسري محمد جعبري</v>
      </c>
      <c r="C61" s="944">
        <f>inf!C46</f>
        <v>404336059</v>
      </c>
      <c r="D61" s="810" t="str">
        <f>Menu!$C$2</f>
        <v>اللغة العربية</v>
      </c>
      <c r="E61" s="810" t="str">
        <f>Menu!$C$4</f>
        <v>الخليل</v>
      </c>
      <c r="F61" s="810" t="s">
        <v>83</v>
      </c>
      <c r="G61" s="811">
        <f>dwam1!AQ59</f>
        <v>120</v>
      </c>
      <c r="H61" s="811">
        <f t="shared" si="0"/>
        <v>17.142857142857142</v>
      </c>
      <c r="I61" s="812">
        <v>145</v>
      </c>
      <c r="J61" s="812">
        <f t="shared" si="1"/>
        <v>2485.7142857142858</v>
      </c>
      <c r="K61" s="814">
        <f t="shared" si="2"/>
        <v>124.28571428571429</v>
      </c>
      <c r="L61" s="814">
        <f t="shared" si="3"/>
        <v>2361.4285714285716</v>
      </c>
      <c r="M61" s="815">
        <f>inf!S46*num!AD59</f>
        <v>192</v>
      </c>
      <c r="N61" s="816">
        <v>500</v>
      </c>
      <c r="O61" s="814">
        <f t="shared" si="4"/>
        <v>2053.4285714285716</v>
      </c>
      <c r="P61" s="833"/>
      <c r="Q61" s="933"/>
    </row>
    <row r="62" spans="1:17" ht="25.5" thickBot="1" x14ac:dyDescent="0.3">
      <c r="A62" s="934">
        <v>46</v>
      </c>
      <c r="B62" s="945" t="str">
        <f>inf!B47</f>
        <v>يسرى خليل عبد الرحمن سلامه</v>
      </c>
      <c r="C62" s="946">
        <f>inf!C47</f>
        <v>902754027</v>
      </c>
      <c r="D62" s="935" t="str">
        <f>Menu!$C$2</f>
        <v>اللغة العربية</v>
      </c>
      <c r="E62" s="935" t="str">
        <f>Menu!$C$4</f>
        <v>الخليل</v>
      </c>
      <c r="F62" s="935" t="s">
        <v>83</v>
      </c>
      <c r="G62" s="936">
        <f>dwam1!AQ60</f>
        <v>120</v>
      </c>
      <c r="H62" s="936">
        <f t="shared" si="0"/>
        <v>17.142857142857142</v>
      </c>
      <c r="I62" s="937">
        <v>145</v>
      </c>
      <c r="J62" s="937">
        <f t="shared" si="1"/>
        <v>2485.7142857142858</v>
      </c>
      <c r="K62" s="938">
        <f t="shared" si="2"/>
        <v>124.28571428571429</v>
      </c>
      <c r="L62" s="938">
        <f t="shared" si="3"/>
        <v>2361.4285714285716</v>
      </c>
      <c r="M62" s="939">
        <f>inf!S47*num!AD60</f>
        <v>320</v>
      </c>
      <c r="N62" s="940">
        <v>500</v>
      </c>
      <c r="O62" s="938">
        <f t="shared" si="4"/>
        <v>2181.4285714285716</v>
      </c>
      <c r="P62" s="941"/>
      <c r="Q62" s="942"/>
    </row>
    <row r="63" spans="1:17" ht="24.75" x14ac:dyDescent="0.25">
      <c r="A63" s="913"/>
      <c r="B63" s="914"/>
      <c r="C63" s="915"/>
      <c r="D63" s="916"/>
      <c r="E63" s="916"/>
      <c r="F63" s="916"/>
      <c r="G63" s="917"/>
      <c r="H63" s="917"/>
      <c r="I63" s="813"/>
      <c r="J63" s="813"/>
      <c r="K63" s="918"/>
      <c r="L63" s="918"/>
      <c r="M63" s="919"/>
      <c r="N63" s="920"/>
      <c r="O63" s="918"/>
      <c r="P63" s="921"/>
      <c r="Q63" s="920"/>
    </row>
    <row r="64" spans="1:17" ht="24.75" x14ac:dyDescent="0.25">
      <c r="A64" s="808"/>
      <c r="B64" s="830"/>
      <c r="C64" s="869"/>
      <c r="D64" s="810"/>
      <c r="E64" s="810"/>
      <c r="F64" s="810"/>
      <c r="G64" s="811"/>
      <c r="H64" s="811"/>
      <c r="I64" s="812"/>
      <c r="J64" s="813"/>
      <c r="K64" s="814"/>
      <c r="L64" s="814"/>
      <c r="M64" s="815"/>
      <c r="N64" s="816"/>
      <c r="O64" s="814"/>
      <c r="P64" s="833"/>
      <c r="Q64" s="816"/>
    </row>
    <row r="65" spans="1:17" ht="24.75" x14ac:dyDescent="0.25">
      <c r="A65" s="808"/>
      <c r="B65" s="830"/>
      <c r="C65" s="869"/>
      <c r="D65" s="810"/>
      <c r="E65" s="810"/>
      <c r="F65" s="810"/>
      <c r="G65" s="811"/>
      <c r="H65" s="811"/>
      <c r="I65" s="812"/>
      <c r="J65" s="813"/>
      <c r="K65" s="814"/>
      <c r="L65" s="814"/>
      <c r="M65" s="815"/>
      <c r="N65" s="816"/>
      <c r="O65" s="814"/>
      <c r="P65" s="833"/>
      <c r="Q65" s="816"/>
    </row>
    <row r="66" spans="1:17" ht="24.75" x14ac:dyDescent="0.25">
      <c r="A66" s="808"/>
      <c r="B66" s="830"/>
      <c r="C66" s="869"/>
      <c r="D66" s="810"/>
      <c r="E66" s="810"/>
      <c r="F66" s="810"/>
      <c r="G66" s="811"/>
      <c r="H66" s="811"/>
      <c r="I66" s="812"/>
      <c r="J66" s="813"/>
      <c r="K66" s="814"/>
      <c r="L66" s="814"/>
      <c r="M66" s="815"/>
      <c r="N66" s="816"/>
      <c r="O66" s="814"/>
      <c r="P66" s="833"/>
      <c r="Q66" s="816"/>
    </row>
    <row r="67" spans="1:17" ht="24.75" x14ac:dyDescent="0.25">
      <c r="A67" s="808"/>
      <c r="B67" s="830"/>
      <c r="C67" s="869"/>
      <c r="D67" s="810"/>
      <c r="E67" s="810"/>
      <c r="F67" s="810"/>
      <c r="G67" s="811"/>
      <c r="H67" s="811"/>
      <c r="I67" s="812"/>
      <c r="J67" s="813"/>
      <c r="K67" s="814"/>
      <c r="L67" s="814"/>
      <c r="M67" s="815"/>
      <c r="N67" s="816"/>
      <c r="O67" s="814"/>
      <c r="P67" s="833"/>
      <c r="Q67" s="816"/>
    </row>
    <row r="68" spans="1:17" ht="24.75" x14ac:dyDescent="0.25">
      <c r="A68" s="808"/>
      <c r="B68" s="830"/>
      <c r="C68" s="869"/>
      <c r="D68" s="810"/>
      <c r="E68" s="810"/>
      <c r="F68" s="810"/>
      <c r="G68" s="811"/>
      <c r="H68" s="811"/>
      <c r="I68" s="812"/>
      <c r="J68" s="813"/>
      <c r="K68" s="814"/>
      <c r="L68" s="814"/>
      <c r="M68" s="815"/>
      <c r="N68" s="816"/>
      <c r="O68" s="814"/>
      <c r="P68" s="833"/>
      <c r="Q68" s="816"/>
    </row>
    <row r="69" spans="1:17" ht="24.75" x14ac:dyDescent="0.25">
      <c r="A69" s="808"/>
      <c r="B69" s="830"/>
      <c r="C69" s="869"/>
      <c r="D69" s="810"/>
      <c r="E69" s="810"/>
      <c r="F69" s="810"/>
      <c r="G69" s="811"/>
      <c r="H69" s="811"/>
      <c r="I69" s="812"/>
      <c r="J69" s="813"/>
      <c r="K69" s="814"/>
      <c r="L69" s="814"/>
      <c r="M69" s="815"/>
      <c r="N69" s="816"/>
      <c r="O69" s="814"/>
      <c r="P69" s="834"/>
      <c r="Q69" s="816"/>
    </row>
    <row r="70" spans="1:17" ht="24.75" x14ac:dyDescent="0.25">
      <c r="A70" s="808"/>
      <c r="B70" s="830"/>
      <c r="C70" s="869"/>
      <c r="D70" s="810"/>
      <c r="E70" s="810"/>
      <c r="F70" s="810"/>
      <c r="G70" s="811"/>
      <c r="H70" s="811"/>
      <c r="I70" s="812"/>
      <c r="J70" s="813"/>
      <c r="K70" s="814"/>
      <c r="L70" s="814"/>
      <c r="M70" s="815"/>
      <c r="N70" s="816"/>
      <c r="O70" s="814"/>
      <c r="P70" s="817"/>
      <c r="Q70" s="816"/>
    </row>
    <row r="71" spans="1:17" ht="24.75" x14ac:dyDescent="0.25">
      <c r="A71" s="808"/>
      <c r="B71" s="830"/>
      <c r="C71" s="869"/>
      <c r="D71" s="810"/>
      <c r="E71" s="810"/>
      <c r="F71" s="810"/>
      <c r="G71" s="811"/>
      <c r="H71" s="811"/>
      <c r="I71" s="812"/>
      <c r="J71" s="813"/>
      <c r="K71" s="814"/>
      <c r="L71" s="814"/>
      <c r="M71" s="815"/>
      <c r="N71" s="816"/>
      <c r="O71" s="814"/>
      <c r="P71" s="818"/>
      <c r="Q71" s="816"/>
    </row>
    <row r="72" spans="1:17" ht="24.75" x14ac:dyDescent="0.25">
      <c r="A72" s="808"/>
      <c r="B72" s="830"/>
      <c r="C72" s="869"/>
      <c r="D72" s="810"/>
      <c r="E72" s="810"/>
      <c r="F72" s="810"/>
      <c r="G72" s="811"/>
      <c r="H72" s="811"/>
      <c r="I72" s="812"/>
      <c r="J72" s="813"/>
      <c r="K72" s="814"/>
      <c r="L72" s="814"/>
      <c r="M72" s="815"/>
      <c r="N72" s="816"/>
      <c r="O72" s="814"/>
      <c r="P72" s="819"/>
      <c r="Q72" s="816"/>
    </row>
    <row r="73" spans="1:17" ht="24.75" x14ac:dyDescent="0.25">
      <c r="A73" s="808"/>
      <c r="B73" s="830"/>
      <c r="C73" s="869"/>
      <c r="D73" s="810"/>
      <c r="E73" s="810"/>
      <c r="F73" s="810"/>
      <c r="G73" s="811"/>
      <c r="H73" s="811"/>
      <c r="I73" s="812"/>
      <c r="J73" s="813"/>
      <c r="K73" s="814"/>
      <c r="L73" s="814"/>
      <c r="M73" s="815"/>
      <c r="N73" s="816"/>
      <c r="O73" s="814"/>
      <c r="P73" s="818"/>
      <c r="Q73" s="816"/>
    </row>
    <row r="74" spans="1:17" ht="24.75" x14ac:dyDescent="0.25">
      <c r="A74" s="808"/>
      <c r="B74" s="830"/>
      <c r="C74" s="869"/>
      <c r="D74" s="810"/>
      <c r="E74" s="810"/>
      <c r="F74" s="810"/>
      <c r="G74" s="811"/>
      <c r="H74" s="811"/>
      <c r="I74" s="812"/>
      <c r="J74" s="813"/>
      <c r="K74" s="814"/>
      <c r="L74" s="814"/>
      <c r="M74" s="815"/>
      <c r="N74" s="816"/>
      <c r="O74" s="814"/>
      <c r="P74" s="820"/>
      <c r="Q74" s="816"/>
    </row>
    <row r="75" spans="1:17" ht="24.75" x14ac:dyDescent="0.25">
      <c r="A75" s="808"/>
      <c r="B75" s="830"/>
      <c r="C75" s="869"/>
      <c r="D75" s="810"/>
      <c r="E75" s="810"/>
      <c r="F75" s="810"/>
      <c r="G75" s="811"/>
      <c r="H75" s="811"/>
      <c r="I75" s="812"/>
      <c r="J75" s="813"/>
      <c r="K75" s="814"/>
      <c r="L75" s="814"/>
      <c r="M75" s="815"/>
      <c r="N75" s="816"/>
      <c r="O75" s="814"/>
      <c r="P75" s="821"/>
      <c r="Q75" s="816"/>
    </row>
    <row r="76" spans="1:17" ht="24.75" x14ac:dyDescent="0.25">
      <c r="A76" s="808"/>
      <c r="B76" s="830"/>
      <c r="C76" s="869"/>
      <c r="D76" s="810"/>
      <c r="E76" s="810"/>
      <c r="F76" s="810"/>
      <c r="G76" s="811"/>
      <c r="H76" s="811"/>
      <c r="I76" s="812"/>
      <c r="J76" s="813"/>
      <c r="K76" s="814"/>
      <c r="L76" s="814"/>
      <c r="M76" s="815"/>
      <c r="N76" s="816"/>
      <c r="O76" s="814"/>
      <c r="P76" s="823"/>
      <c r="Q76" s="816"/>
    </row>
    <row r="77" spans="1:17" ht="24.75" x14ac:dyDescent="0.25">
      <c r="A77" s="808"/>
      <c r="B77" s="835"/>
      <c r="C77" s="870"/>
      <c r="D77" s="810"/>
      <c r="E77" s="810"/>
      <c r="F77" s="810"/>
      <c r="G77" s="811"/>
      <c r="H77" s="811"/>
      <c r="I77" s="812"/>
      <c r="J77" s="813"/>
      <c r="K77" s="814"/>
      <c r="L77" s="814"/>
      <c r="M77" s="815"/>
      <c r="N77" s="816"/>
      <c r="O77" s="814"/>
      <c r="P77" s="824"/>
      <c r="Q77" s="816"/>
    </row>
    <row r="78" spans="1:17" ht="24.75" x14ac:dyDescent="0.25">
      <c r="A78" s="808"/>
      <c r="B78" s="825"/>
      <c r="C78" s="826"/>
      <c r="D78" s="810"/>
      <c r="E78" s="810"/>
      <c r="F78" s="810"/>
      <c r="G78" s="811"/>
      <c r="H78" s="811"/>
      <c r="I78" s="812"/>
      <c r="J78" s="813"/>
      <c r="K78" s="814"/>
      <c r="L78" s="814"/>
      <c r="M78" s="815"/>
      <c r="N78" s="816"/>
      <c r="O78" s="814"/>
      <c r="P78" s="827"/>
      <c r="Q78" s="816"/>
    </row>
    <row r="79" spans="1:17" ht="25.5" thickBot="1" x14ac:dyDescent="0.3">
      <c r="A79" s="808"/>
      <c r="B79" s="828"/>
      <c r="C79" s="822"/>
      <c r="D79" s="810"/>
      <c r="E79" s="810"/>
      <c r="F79" s="810"/>
      <c r="G79" s="811"/>
      <c r="H79" s="811"/>
      <c r="I79" s="812"/>
      <c r="J79" s="813"/>
      <c r="K79" s="814"/>
      <c r="L79" s="814"/>
      <c r="M79" s="815"/>
      <c r="N79" s="816"/>
      <c r="O79" s="814"/>
      <c r="P79" s="829"/>
      <c r="Q79" s="816"/>
    </row>
    <row r="80" spans="1:17" ht="25.5" thickTop="1" x14ac:dyDescent="0.25">
      <c r="A80" s="808"/>
      <c r="B80" s="830"/>
      <c r="C80" s="831"/>
      <c r="D80" s="810"/>
      <c r="E80" s="810"/>
      <c r="F80" s="810"/>
      <c r="G80" s="811"/>
      <c r="H80" s="811"/>
      <c r="I80" s="812"/>
      <c r="J80" s="813"/>
      <c r="K80" s="814"/>
      <c r="L80" s="814"/>
      <c r="M80" s="815"/>
      <c r="N80" s="816"/>
      <c r="O80" s="814"/>
      <c r="P80" s="836"/>
      <c r="Q80" s="816"/>
    </row>
    <row r="81" spans="1:17" ht="24.75" x14ac:dyDescent="0.25">
      <c r="A81" s="808"/>
      <c r="B81" s="832"/>
      <c r="C81" s="871"/>
      <c r="D81" s="810"/>
      <c r="E81" s="810"/>
      <c r="F81" s="810"/>
      <c r="G81" s="811"/>
      <c r="H81" s="811"/>
      <c r="I81" s="812"/>
      <c r="J81" s="813"/>
      <c r="K81" s="814"/>
      <c r="L81" s="814"/>
      <c r="M81" s="815"/>
      <c r="N81" s="816"/>
      <c r="O81" s="814"/>
      <c r="P81" s="832"/>
      <c r="Q81" s="816"/>
    </row>
    <row r="82" spans="1:17" ht="24.75" x14ac:dyDescent="0.25">
      <c r="A82" s="808"/>
      <c r="B82" s="832"/>
      <c r="C82" s="871"/>
      <c r="D82" s="810"/>
      <c r="E82" s="810"/>
      <c r="F82" s="810"/>
      <c r="G82" s="811"/>
      <c r="H82" s="811"/>
      <c r="I82" s="812"/>
      <c r="J82" s="813"/>
      <c r="K82" s="814"/>
      <c r="L82" s="814"/>
      <c r="M82" s="815"/>
      <c r="N82" s="816"/>
      <c r="O82" s="814"/>
      <c r="P82" s="832"/>
      <c r="Q82" s="816"/>
    </row>
    <row r="83" spans="1:17" ht="24.75" x14ac:dyDescent="0.25">
      <c r="A83" s="808"/>
      <c r="B83" s="832"/>
      <c r="C83" s="871"/>
      <c r="D83" s="810"/>
      <c r="E83" s="810"/>
      <c r="F83" s="810"/>
      <c r="G83" s="811"/>
      <c r="H83" s="811"/>
      <c r="I83" s="812"/>
      <c r="J83" s="813"/>
      <c r="K83" s="814"/>
      <c r="L83" s="814"/>
      <c r="M83" s="815"/>
      <c r="N83" s="816"/>
      <c r="O83" s="814"/>
      <c r="P83" s="832"/>
      <c r="Q83" s="816"/>
    </row>
    <row r="84" spans="1:17" ht="24.75" x14ac:dyDescent="0.25">
      <c r="A84" s="808"/>
      <c r="B84" s="832"/>
      <c r="C84" s="871"/>
      <c r="D84" s="810"/>
      <c r="E84" s="810"/>
      <c r="F84" s="810"/>
      <c r="G84" s="811"/>
      <c r="H84" s="811"/>
      <c r="I84" s="812"/>
      <c r="J84" s="813"/>
      <c r="K84" s="814"/>
      <c r="L84" s="814"/>
      <c r="M84" s="815"/>
      <c r="N84" s="816"/>
      <c r="O84" s="814"/>
      <c r="P84" s="832"/>
      <c r="Q84" s="816"/>
    </row>
    <row r="85" spans="1:17" ht="24.75" x14ac:dyDescent="0.25">
      <c r="A85" s="808"/>
      <c r="B85" s="832"/>
      <c r="C85" s="871"/>
      <c r="D85" s="810"/>
      <c r="E85" s="810"/>
      <c r="F85" s="810"/>
      <c r="G85" s="811"/>
      <c r="H85" s="811"/>
      <c r="I85" s="812"/>
      <c r="J85" s="813"/>
      <c r="K85" s="814"/>
      <c r="L85" s="814"/>
      <c r="M85" s="815"/>
      <c r="N85" s="816"/>
      <c r="O85" s="814"/>
      <c r="P85" s="832"/>
      <c r="Q85" s="816"/>
    </row>
    <row r="86" spans="1:17" ht="24.75" x14ac:dyDescent="0.25">
      <c r="A86" s="808"/>
      <c r="B86" s="832"/>
      <c r="C86" s="871"/>
      <c r="D86" s="810"/>
      <c r="E86" s="810"/>
      <c r="F86" s="810"/>
      <c r="G86" s="811"/>
      <c r="H86" s="811"/>
      <c r="I86" s="812"/>
      <c r="J86" s="813"/>
      <c r="K86" s="814"/>
      <c r="L86" s="814"/>
      <c r="M86" s="815"/>
      <c r="N86" s="816"/>
      <c r="O86" s="814"/>
      <c r="P86" s="832"/>
      <c r="Q86" s="816"/>
    </row>
    <row r="87" spans="1:17" ht="24.75" x14ac:dyDescent="0.25">
      <c r="A87" s="808"/>
      <c r="B87" s="832"/>
      <c r="C87" s="871"/>
      <c r="D87" s="810"/>
      <c r="E87" s="810"/>
      <c r="F87" s="810"/>
      <c r="G87" s="811"/>
      <c r="H87" s="811"/>
      <c r="I87" s="812"/>
      <c r="J87" s="813"/>
      <c r="K87" s="814"/>
      <c r="L87" s="814"/>
      <c r="M87" s="815"/>
      <c r="N87" s="816"/>
      <c r="O87" s="814"/>
      <c r="P87" s="832"/>
      <c r="Q87" s="816"/>
    </row>
    <row r="88" spans="1:17" ht="24.75" x14ac:dyDescent="0.25">
      <c r="A88" s="808"/>
      <c r="B88" s="832"/>
      <c r="C88" s="871"/>
      <c r="D88" s="810"/>
      <c r="E88" s="810"/>
      <c r="F88" s="810"/>
      <c r="G88" s="811"/>
      <c r="H88" s="811"/>
      <c r="I88" s="812"/>
      <c r="J88" s="813"/>
      <c r="K88" s="814"/>
      <c r="L88" s="814"/>
      <c r="M88" s="815"/>
      <c r="N88" s="816"/>
      <c r="O88" s="814"/>
      <c r="P88" s="832"/>
      <c r="Q88" s="816"/>
    </row>
    <row r="89" spans="1:17" ht="24.75" x14ac:dyDescent="0.25">
      <c r="A89" s="808"/>
      <c r="B89" s="832"/>
      <c r="C89" s="871"/>
      <c r="D89" s="810"/>
      <c r="E89" s="810"/>
      <c r="F89" s="810"/>
      <c r="G89" s="811"/>
      <c r="H89" s="811"/>
      <c r="I89" s="812"/>
      <c r="J89" s="813"/>
      <c r="K89" s="814"/>
      <c r="L89" s="814"/>
      <c r="M89" s="815"/>
      <c r="N89" s="816"/>
      <c r="O89" s="814"/>
      <c r="P89" s="832"/>
      <c r="Q89" s="816"/>
    </row>
    <row r="90" spans="1:17" ht="24.75" x14ac:dyDescent="0.25">
      <c r="A90" s="808"/>
      <c r="B90" s="832"/>
      <c r="C90" s="871"/>
      <c r="D90" s="810"/>
      <c r="E90" s="810"/>
      <c r="F90" s="810"/>
      <c r="G90" s="811"/>
      <c r="H90" s="811"/>
      <c r="I90" s="812"/>
      <c r="J90" s="813"/>
      <c r="K90" s="814"/>
      <c r="L90" s="814"/>
      <c r="M90" s="815"/>
      <c r="N90" s="816"/>
      <c r="O90" s="814"/>
      <c r="P90" s="832"/>
      <c r="Q90" s="816"/>
    </row>
    <row r="91" spans="1:17" ht="24.75" x14ac:dyDescent="0.25">
      <c r="A91" s="808"/>
      <c r="B91" s="832"/>
      <c r="C91" s="871"/>
      <c r="D91" s="810"/>
      <c r="E91" s="810"/>
      <c r="F91" s="810"/>
      <c r="G91" s="811"/>
      <c r="H91" s="811"/>
      <c r="I91" s="812"/>
      <c r="J91" s="813"/>
      <c r="K91" s="814"/>
      <c r="L91" s="814"/>
      <c r="M91" s="815"/>
      <c r="N91" s="816"/>
      <c r="O91" s="814"/>
      <c r="P91" s="832"/>
      <c r="Q91" s="816"/>
    </row>
    <row r="92" spans="1:17" ht="24.75" x14ac:dyDescent="0.25">
      <c r="A92" s="808"/>
      <c r="B92" s="832"/>
      <c r="C92" s="871"/>
      <c r="D92" s="810"/>
      <c r="E92" s="810"/>
      <c r="F92" s="810"/>
      <c r="G92" s="811"/>
      <c r="H92" s="811"/>
      <c r="I92" s="812"/>
      <c r="J92" s="813"/>
      <c r="K92" s="814"/>
      <c r="L92" s="814"/>
      <c r="M92" s="815"/>
      <c r="N92" s="816"/>
      <c r="O92" s="814"/>
      <c r="P92" s="832"/>
      <c r="Q92" s="816"/>
    </row>
    <row r="93" spans="1:17" ht="24.75" x14ac:dyDescent="0.25">
      <c r="A93" s="808"/>
      <c r="B93" s="832"/>
      <c r="C93" s="871"/>
      <c r="D93" s="810"/>
      <c r="E93" s="810"/>
      <c r="F93" s="810"/>
      <c r="G93" s="811"/>
      <c r="H93" s="811"/>
      <c r="I93" s="812"/>
      <c r="J93" s="813"/>
      <c r="K93" s="814"/>
      <c r="L93" s="814"/>
      <c r="M93" s="815"/>
      <c r="N93" s="816"/>
      <c r="O93" s="814"/>
      <c r="P93" s="832"/>
      <c r="Q93" s="816"/>
    </row>
    <row r="94" spans="1:17" ht="24.75" x14ac:dyDescent="0.25">
      <c r="A94" s="808"/>
      <c r="B94" s="832"/>
      <c r="C94" s="871"/>
      <c r="D94" s="810"/>
      <c r="E94" s="810"/>
      <c r="F94" s="810"/>
      <c r="G94" s="811"/>
      <c r="H94" s="811"/>
      <c r="I94" s="812"/>
      <c r="J94" s="813"/>
      <c r="K94" s="814"/>
      <c r="L94" s="814"/>
      <c r="M94" s="815"/>
      <c r="N94" s="816"/>
      <c r="O94" s="814"/>
      <c r="P94" s="832"/>
      <c r="Q94" s="816"/>
    </row>
    <row r="95" spans="1:17" ht="24.75" x14ac:dyDescent="0.25">
      <c r="A95" s="808"/>
      <c r="B95" s="832"/>
      <c r="C95" s="871"/>
      <c r="D95" s="810"/>
      <c r="E95" s="810"/>
      <c r="F95" s="810"/>
      <c r="G95" s="811"/>
      <c r="H95" s="811"/>
      <c r="I95" s="812"/>
      <c r="J95" s="813"/>
      <c r="K95" s="814"/>
      <c r="L95" s="814"/>
      <c r="M95" s="815"/>
      <c r="N95" s="816"/>
      <c r="O95" s="814"/>
      <c r="P95" s="832"/>
      <c r="Q95" s="816"/>
    </row>
    <row r="96" spans="1:17" ht="24.75" x14ac:dyDescent="0.25">
      <c r="A96" s="808"/>
      <c r="B96" s="832"/>
      <c r="C96" s="871"/>
      <c r="D96" s="810"/>
      <c r="E96" s="810"/>
      <c r="F96" s="810"/>
      <c r="G96" s="811"/>
      <c r="H96" s="811"/>
      <c r="I96" s="812"/>
      <c r="J96" s="813"/>
      <c r="K96" s="814"/>
      <c r="L96" s="814"/>
      <c r="M96" s="815"/>
      <c r="N96" s="816"/>
      <c r="O96" s="814"/>
      <c r="P96" s="832"/>
      <c r="Q96" s="816"/>
    </row>
    <row r="97" spans="1:17" ht="24.75" x14ac:dyDescent="0.25">
      <c r="A97" s="808"/>
      <c r="B97" s="832"/>
      <c r="C97" s="871"/>
      <c r="D97" s="810"/>
      <c r="E97" s="810"/>
      <c r="F97" s="810"/>
      <c r="G97" s="811"/>
      <c r="H97" s="811"/>
      <c r="I97" s="812"/>
      <c r="J97" s="813"/>
      <c r="K97" s="814"/>
      <c r="L97" s="814"/>
      <c r="M97" s="815"/>
      <c r="N97" s="816"/>
      <c r="O97" s="814"/>
      <c r="P97" s="832"/>
      <c r="Q97" s="816"/>
    </row>
    <row r="98" spans="1:17" ht="24.75" x14ac:dyDescent="0.25">
      <c r="A98" s="808"/>
      <c r="B98" s="832"/>
      <c r="C98" s="871"/>
      <c r="D98" s="810"/>
      <c r="E98" s="810"/>
      <c r="F98" s="810"/>
      <c r="G98" s="811"/>
      <c r="H98" s="811"/>
      <c r="I98" s="812"/>
      <c r="J98" s="813"/>
      <c r="K98" s="814"/>
      <c r="L98" s="814"/>
      <c r="M98" s="815"/>
      <c r="N98" s="816"/>
      <c r="O98" s="814"/>
      <c r="P98" s="832"/>
      <c r="Q98" s="816"/>
    </row>
    <row r="99" spans="1:17" ht="24.75" x14ac:dyDescent="0.25">
      <c r="A99" s="808"/>
      <c r="B99" s="832"/>
      <c r="C99" s="871"/>
      <c r="D99" s="810"/>
      <c r="E99" s="810"/>
      <c r="F99" s="810"/>
      <c r="G99" s="811"/>
      <c r="H99" s="811"/>
      <c r="I99" s="812"/>
      <c r="J99" s="813"/>
      <c r="K99" s="814"/>
      <c r="L99" s="814"/>
      <c r="M99" s="815"/>
      <c r="N99" s="816"/>
      <c r="O99" s="814"/>
      <c r="P99" s="832"/>
      <c r="Q99" s="816"/>
    </row>
    <row r="100" spans="1:17" ht="24.75" x14ac:dyDescent="0.25">
      <c r="A100" s="808"/>
      <c r="B100" s="832"/>
      <c r="C100" s="871"/>
      <c r="D100" s="810"/>
      <c r="E100" s="810"/>
      <c r="F100" s="810"/>
      <c r="G100" s="811"/>
      <c r="H100" s="811"/>
      <c r="I100" s="812"/>
      <c r="J100" s="813"/>
      <c r="K100" s="814"/>
      <c r="L100" s="814"/>
      <c r="M100" s="815"/>
      <c r="N100" s="816"/>
      <c r="O100" s="814"/>
      <c r="P100" s="832"/>
      <c r="Q100" s="816"/>
    </row>
    <row r="101" spans="1:17" ht="24.75" x14ac:dyDescent="0.25">
      <c r="A101" s="808"/>
      <c r="B101" s="832"/>
      <c r="C101" s="871"/>
      <c r="D101" s="810"/>
      <c r="E101" s="810"/>
      <c r="F101" s="810"/>
      <c r="G101" s="811"/>
      <c r="H101" s="811"/>
      <c r="I101" s="812"/>
      <c r="J101" s="813"/>
      <c r="K101" s="814"/>
      <c r="L101" s="814"/>
      <c r="M101" s="815"/>
      <c r="N101" s="816"/>
      <c r="O101" s="814"/>
      <c r="P101" s="832"/>
      <c r="Q101" s="816"/>
    </row>
    <row r="102" spans="1:17" ht="24.75" x14ac:dyDescent="0.25">
      <c r="A102" s="808"/>
      <c r="B102" s="832"/>
      <c r="C102" s="871"/>
      <c r="D102" s="810"/>
      <c r="E102" s="810"/>
      <c r="F102" s="810"/>
      <c r="G102" s="811"/>
      <c r="H102" s="811"/>
      <c r="I102" s="812"/>
      <c r="J102" s="813"/>
      <c r="K102" s="814"/>
      <c r="L102" s="814"/>
      <c r="M102" s="815"/>
      <c r="N102" s="816"/>
      <c r="O102" s="814"/>
      <c r="P102" s="832"/>
      <c r="Q102" s="816"/>
    </row>
    <row r="103" spans="1:17" ht="24.75" x14ac:dyDescent="0.25">
      <c r="A103" s="808"/>
      <c r="B103" s="832"/>
      <c r="C103" s="871"/>
      <c r="D103" s="810"/>
      <c r="E103" s="810"/>
      <c r="F103" s="810"/>
      <c r="G103" s="811"/>
      <c r="H103" s="811"/>
      <c r="I103" s="812"/>
      <c r="J103" s="813"/>
      <c r="K103" s="814"/>
      <c r="L103" s="814"/>
      <c r="M103" s="815"/>
      <c r="N103" s="816"/>
      <c r="O103" s="814"/>
      <c r="P103" s="832"/>
      <c r="Q103" s="816"/>
    </row>
    <row r="104" spans="1:17" ht="24.75" x14ac:dyDescent="0.25">
      <c r="A104" s="808"/>
      <c r="B104" s="832"/>
      <c r="C104" s="871"/>
      <c r="D104" s="810"/>
      <c r="E104" s="810"/>
      <c r="F104" s="810"/>
      <c r="G104" s="811"/>
      <c r="H104" s="811"/>
      <c r="I104" s="812"/>
      <c r="J104" s="813"/>
      <c r="K104" s="814"/>
      <c r="L104" s="814"/>
      <c r="M104" s="815"/>
      <c r="N104" s="816"/>
      <c r="O104" s="814"/>
      <c r="P104" s="832"/>
      <c r="Q104" s="816"/>
    </row>
    <row r="105" spans="1:17" ht="24.75" x14ac:dyDescent="0.25">
      <c r="A105" s="808"/>
      <c r="B105" s="832"/>
      <c r="C105" s="871"/>
      <c r="D105" s="810"/>
      <c r="E105" s="810"/>
      <c r="F105" s="810"/>
      <c r="G105" s="811"/>
      <c r="H105" s="811"/>
      <c r="I105" s="812"/>
      <c r="J105" s="813"/>
      <c r="K105" s="814"/>
      <c r="L105" s="814"/>
      <c r="M105" s="815"/>
      <c r="N105" s="816"/>
      <c r="O105" s="814"/>
      <c r="P105" s="832"/>
      <c r="Q105" s="816"/>
    </row>
    <row r="106" spans="1:17" ht="24.75" x14ac:dyDescent="0.25">
      <c r="A106" s="808"/>
      <c r="B106" s="832"/>
      <c r="C106" s="871"/>
      <c r="D106" s="810"/>
      <c r="E106" s="810"/>
      <c r="F106" s="810"/>
      <c r="G106" s="811"/>
      <c r="H106" s="811"/>
      <c r="I106" s="812"/>
      <c r="J106" s="813"/>
      <c r="K106" s="814"/>
      <c r="L106" s="814"/>
      <c r="M106" s="815"/>
      <c r="N106" s="816"/>
      <c r="O106" s="814"/>
      <c r="P106" s="832"/>
      <c r="Q106" s="816"/>
    </row>
    <row r="107" spans="1:17" ht="24.75" x14ac:dyDescent="0.25">
      <c r="A107" s="808"/>
      <c r="B107" s="832"/>
      <c r="C107" s="871"/>
      <c r="D107" s="810"/>
      <c r="E107" s="810"/>
      <c r="F107" s="810"/>
      <c r="G107" s="811"/>
      <c r="H107" s="811"/>
      <c r="I107" s="812"/>
      <c r="J107" s="813"/>
      <c r="K107" s="814"/>
      <c r="L107" s="814"/>
      <c r="M107" s="815"/>
      <c r="N107" s="816"/>
      <c r="O107" s="814"/>
      <c r="P107" s="832"/>
      <c r="Q107" s="816"/>
    </row>
    <row r="108" spans="1:17" ht="24.75" x14ac:dyDescent="0.25">
      <c r="A108" s="808"/>
      <c r="B108" s="832"/>
      <c r="C108" s="871"/>
      <c r="D108" s="810"/>
      <c r="E108" s="810"/>
      <c r="F108" s="810"/>
      <c r="G108" s="811"/>
      <c r="H108" s="811"/>
      <c r="I108" s="812"/>
      <c r="J108" s="813"/>
      <c r="K108" s="814"/>
      <c r="L108" s="814"/>
      <c r="M108" s="815"/>
      <c r="N108" s="816"/>
      <c r="O108" s="814"/>
      <c r="P108" s="832"/>
      <c r="Q108" s="816"/>
    </row>
    <row r="109" spans="1:17" ht="24.75" x14ac:dyDescent="0.25">
      <c r="A109" s="808"/>
      <c r="B109" s="832"/>
      <c r="C109" s="871"/>
      <c r="D109" s="810"/>
      <c r="E109" s="810"/>
      <c r="F109" s="810"/>
      <c r="G109" s="811"/>
      <c r="H109" s="811"/>
      <c r="I109" s="812"/>
      <c r="J109" s="813"/>
      <c r="K109" s="814"/>
      <c r="L109" s="814"/>
      <c r="M109" s="815"/>
      <c r="N109" s="816"/>
      <c r="O109" s="814"/>
      <c r="P109" s="832"/>
      <c r="Q109" s="816"/>
    </row>
    <row r="110" spans="1:17" ht="24.75" x14ac:dyDescent="0.25">
      <c r="A110" s="808"/>
      <c r="B110" s="832"/>
      <c r="C110" s="871"/>
      <c r="D110" s="810"/>
      <c r="E110" s="810"/>
      <c r="F110" s="810"/>
      <c r="G110" s="811"/>
      <c r="H110" s="811"/>
      <c r="I110" s="812"/>
      <c r="J110" s="813"/>
      <c r="K110" s="814"/>
      <c r="L110" s="814"/>
      <c r="M110" s="815"/>
      <c r="N110" s="816"/>
      <c r="O110" s="814"/>
      <c r="P110" s="832"/>
      <c r="Q110" s="816"/>
    </row>
    <row r="111" spans="1:17" ht="24.75" x14ac:dyDescent="0.25">
      <c r="A111" s="808"/>
      <c r="B111" s="832"/>
      <c r="C111" s="871"/>
      <c r="D111" s="810"/>
      <c r="E111" s="810"/>
      <c r="F111" s="810"/>
      <c r="G111" s="811"/>
      <c r="H111" s="811"/>
      <c r="I111" s="812"/>
      <c r="J111" s="813"/>
      <c r="K111" s="814"/>
      <c r="L111" s="814"/>
      <c r="M111" s="815"/>
      <c r="N111" s="816"/>
      <c r="O111" s="814"/>
      <c r="P111" s="832"/>
      <c r="Q111" s="816"/>
    </row>
    <row r="112" spans="1:17" ht="24.75" x14ac:dyDescent="0.25">
      <c r="A112" s="808"/>
      <c r="B112" s="832"/>
      <c r="C112" s="871"/>
      <c r="D112" s="810"/>
      <c r="E112" s="810"/>
      <c r="F112" s="810"/>
      <c r="G112" s="811"/>
      <c r="H112" s="811"/>
      <c r="I112" s="812"/>
      <c r="J112" s="813"/>
      <c r="K112" s="814"/>
      <c r="L112" s="814"/>
      <c r="M112" s="815"/>
      <c r="N112" s="816"/>
      <c r="O112" s="814"/>
      <c r="P112" s="832"/>
      <c r="Q112" s="816"/>
    </row>
    <row r="113" spans="1:17" ht="24.75" x14ac:dyDescent="0.25">
      <c r="A113" s="808"/>
      <c r="B113" s="832"/>
      <c r="C113" s="871"/>
      <c r="D113" s="810"/>
      <c r="E113" s="810"/>
      <c r="F113" s="810"/>
      <c r="G113" s="811"/>
      <c r="H113" s="811"/>
      <c r="I113" s="812"/>
      <c r="J113" s="813"/>
      <c r="K113" s="814"/>
      <c r="L113" s="814"/>
      <c r="M113" s="815"/>
      <c r="N113" s="816"/>
      <c r="O113" s="814"/>
      <c r="P113" s="832"/>
      <c r="Q113" s="816"/>
    </row>
    <row r="114" spans="1:17" ht="24.75" x14ac:dyDescent="0.25">
      <c r="A114" s="808"/>
      <c r="B114" s="832"/>
      <c r="C114" s="871"/>
      <c r="D114" s="810"/>
      <c r="E114" s="810"/>
      <c r="F114" s="810"/>
      <c r="G114" s="811"/>
      <c r="H114" s="811"/>
      <c r="I114" s="812"/>
      <c r="J114" s="813"/>
      <c r="K114" s="814"/>
      <c r="L114" s="814"/>
      <c r="M114" s="815"/>
      <c r="N114" s="816"/>
      <c r="O114" s="814"/>
      <c r="P114" s="832"/>
      <c r="Q114" s="816"/>
    </row>
    <row r="115" spans="1:17" ht="24.75" x14ac:dyDescent="0.25">
      <c r="A115" s="808"/>
      <c r="B115" s="832"/>
      <c r="C115" s="871"/>
      <c r="D115" s="810"/>
      <c r="E115" s="810"/>
      <c r="F115" s="810"/>
      <c r="G115" s="811"/>
      <c r="H115" s="811"/>
      <c r="I115" s="812"/>
      <c r="J115" s="813"/>
      <c r="K115" s="814"/>
      <c r="L115" s="814"/>
      <c r="M115" s="815"/>
      <c r="N115" s="816"/>
      <c r="O115" s="814"/>
      <c r="P115" s="832"/>
      <c r="Q115" s="816"/>
    </row>
    <row r="116" spans="1:17" ht="24.75" x14ac:dyDescent="0.25">
      <c r="A116" s="808"/>
      <c r="B116" s="832"/>
      <c r="C116" s="871"/>
      <c r="D116" s="810"/>
      <c r="E116" s="810"/>
      <c r="F116" s="810"/>
      <c r="G116" s="811"/>
      <c r="H116" s="811"/>
      <c r="I116" s="812"/>
      <c r="J116" s="813"/>
      <c r="K116" s="814"/>
      <c r="L116" s="814"/>
      <c r="M116" s="815"/>
      <c r="N116" s="816"/>
      <c r="O116" s="814"/>
      <c r="P116" s="832"/>
      <c r="Q116" s="816"/>
    </row>
    <row r="117" spans="1:17" ht="24.75" x14ac:dyDescent="0.25">
      <c r="A117" s="808"/>
      <c r="B117" s="832"/>
      <c r="C117" s="871"/>
      <c r="D117" s="810"/>
      <c r="E117" s="810"/>
      <c r="F117" s="810"/>
      <c r="G117" s="811"/>
      <c r="H117" s="811"/>
      <c r="I117" s="812"/>
      <c r="J117" s="813"/>
      <c r="K117" s="814"/>
      <c r="L117" s="814"/>
      <c r="M117" s="815"/>
      <c r="N117" s="816"/>
      <c r="O117" s="814"/>
      <c r="P117" s="832"/>
      <c r="Q117" s="816"/>
    </row>
    <row r="118" spans="1:17" ht="24.75" x14ac:dyDescent="0.25">
      <c r="A118" s="808"/>
      <c r="B118" s="832"/>
      <c r="C118" s="871"/>
      <c r="D118" s="810"/>
      <c r="E118" s="810"/>
      <c r="F118" s="810"/>
      <c r="G118" s="811"/>
      <c r="H118" s="811"/>
      <c r="I118" s="812"/>
      <c r="J118" s="813"/>
      <c r="K118" s="814"/>
      <c r="L118" s="814"/>
      <c r="M118" s="815"/>
      <c r="N118" s="816"/>
      <c r="O118" s="814"/>
      <c r="P118" s="832"/>
      <c r="Q118" s="816"/>
    </row>
    <row r="119" spans="1:17" ht="24.75" x14ac:dyDescent="0.25">
      <c r="A119" s="808"/>
      <c r="B119" s="832"/>
      <c r="C119" s="871"/>
      <c r="D119" s="810"/>
      <c r="E119" s="810"/>
      <c r="F119" s="810"/>
      <c r="G119" s="811"/>
      <c r="H119" s="811"/>
      <c r="I119" s="812"/>
      <c r="J119" s="813"/>
      <c r="K119" s="814"/>
      <c r="L119" s="814"/>
      <c r="M119" s="815"/>
      <c r="N119" s="816"/>
      <c r="O119" s="814"/>
      <c r="P119" s="832"/>
      <c r="Q119" s="816"/>
    </row>
    <row r="120" spans="1:17" ht="15.75" x14ac:dyDescent="0.25">
      <c r="A120" s="837"/>
      <c r="B120" s="838"/>
      <c r="C120" s="1261"/>
      <c r="D120" s="1262"/>
      <c r="E120" s="1262"/>
      <c r="F120" s="1263"/>
      <c r="G120" s="839">
        <f>SUM(G17:G119)</f>
        <v>4936.5</v>
      </c>
      <c r="H120" s="839"/>
      <c r="I120" s="839"/>
      <c r="J120" s="840">
        <f>+SUM(J17:J119)</f>
        <v>102256.07142857143</v>
      </c>
      <c r="K120" s="840">
        <f>SUM(K17:K119)</f>
        <v>5112.8035714285706</v>
      </c>
      <c r="L120" s="840">
        <f>SUM(L17:L119)</f>
        <v>97143.267857142841</v>
      </c>
      <c r="M120" s="840">
        <f>SUM(M17:M119)</f>
        <v>8468</v>
      </c>
      <c r="N120" s="841">
        <f>SUM(N17:N119)</f>
        <v>23000</v>
      </c>
      <c r="O120" s="839">
        <f>SUM(O17:O119)</f>
        <v>82611.26785714287</v>
      </c>
      <c r="P120" s="842"/>
      <c r="Q120" s="841"/>
    </row>
    <row r="121" spans="1:17" x14ac:dyDescent="0.25">
      <c r="A121" s="801"/>
      <c r="B121" s="801"/>
      <c r="C121" s="868"/>
      <c r="D121" s="801"/>
      <c r="E121" s="801"/>
      <c r="F121" s="801"/>
      <c r="G121" s="801"/>
      <c r="H121" s="801"/>
      <c r="I121" s="807"/>
      <c r="J121" s="801"/>
      <c r="K121" s="801"/>
      <c r="L121" s="801"/>
      <c r="M121" s="801"/>
      <c r="N121" s="801"/>
      <c r="O121" s="801"/>
      <c r="P121" s="801"/>
      <c r="Q121" s="801"/>
    </row>
    <row r="122" spans="1:17" x14ac:dyDescent="0.25">
      <c r="I122" s="789"/>
      <c r="J122" s="843">
        <f>MAX(J17:J119)</f>
        <v>2485.7142857142858</v>
      </c>
    </row>
    <row r="123" spans="1:17" x14ac:dyDescent="0.25">
      <c r="B123" s="782" t="s">
        <v>1112</v>
      </c>
      <c r="I123" s="789"/>
    </row>
    <row r="124" spans="1:17" x14ac:dyDescent="0.25">
      <c r="I124" s="789"/>
    </row>
  </sheetData>
  <mergeCells count="17">
    <mergeCell ref="B2:C2"/>
    <mergeCell ref="D2:E2"/>
    <mergeCell ref="M2:O2"/>
    <mergeCell ref="B3:C3"/>
    <mergeCell ref="M3:O3"/>
    <mergeCell ref="B4:C4"/>
    <mergeCell ref="M4:O4"/>
    <mergeCell ref="B5:C5"/>
    <mergeCell ref="F5:G5"/>
    <mergeCell ref="D8:K8"/>
    <mergeCell ref="N9:Q9"/>
    <mergeCell ref="G11:J11"/>
    <mergeCell ref="C120:F120"/>
    <mergeCell ref="E14:G14"/>
    <mergeCell ref="D12:F12"/>
    <mergeCell ref="E11:F11"/>
    <mergeCell ref="L11:M11"/>
  </mergeCells>
  <pageMargins left="0.74803149606299213" right="0.74803149606299213" top="0.98425196850393704" bottom="0.98425196850393704" header="0.51181102362204722" footer="0.51181102362204722"/>
  <pageSetup paperSize="9" scale="5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70ED8-E5C2-4AE9-B9A8-926918A93F7B}">
  <sheetPr codeName="ورقة31"/>
  <dimension ref="A1:IV91"/>
  <sheetViews>
    <sheetView rightToLeft="1" view="pageBreakPreview" zoomScale="25" zoomScaleNormal="25" zoomScaleSheetLayoutView="25" workbookViewId="0">
      <selection activeCell="D18" sqref="D18"/>
    </sheetView>
  </sheetViews>
  <sheetFormatPr defaultColWidth="10.28515625" defaultRowHeight="14.25" x14ac:dyDescent="0.2"/>
  <cols>
    <col min="1" max="1" width="17.7109375" style="653" customWidth="1"/>
    <col min="2" max="2" width="91.5703125" style="653" bestFit="1" customWidth="1"/>
    <col min="3" max="3" width="40.7109375" style="653" customWidth="1"/>
    <col min="4" max="4" width="57.42578125" style="653" customWidth="1"/>
    <col min="5" max="5" width="28.42578125" style="653" bestFit="1" customWidth="1"/>
    <col min="6" max="6" width="41.7109375" style="653" customWidth="1"/>
    <col min="7" max="7" width="44.28515625" style="653" customWidth="1"/>
    <col min="8" max="8" width="29.28515625" style="653" customWidth="1"/>
    <col min="9" max="9" width="19.28515625" style="653" bestFit="1" customWidth="1"/>
    <col min="10" max="27" width="10.28515625" style="653"/>
    <col min="28" max="28" width="82.7109375" style="653" customWidth="1"/>
    <col min="29" max="16384" width="10.28515625" style="653"/>
  </cols>
  <sheetData>
    <row r="1" spans="1:33" ht="74.25" customHeight="1" x14ac:dyDescent="0.45">
      <c r="A1" s="1226"/>
      <c r="B1" s="1226"/>
      <c r="C1" s="1226"/>
      <c r="D1" s="1226"/>
      <c r="E1" s="1226"/>
      <c r="F1" s="1226"/>
      <c r="G1" s="1226"/>
      <c r="H1" s="1226"/>
      <c r="I1" s="1226"/>
    </row>
    <row r="2" spans="1:33" ht="74.25" customHeight="1" x14ac:dyDescent="1.5">
      <c r="A2" s="1227" t="s">
        <v>951</v>
      </c>
      <c r="B2" s="1227"/>
      <c r="C2" s="1227"/>
      <c r="D2" s="654"/>
      <c r="E2" s="1228" t="s">
        <v>952</v>
      </c>
      <c r="F2" s="1228"/>
      <c r="G2" s="1228"/>
      <c r="H2" s="1228"/>
      <c r="I2" s="1228"/>
    </row>
    <row r="3" spans="1:33" ht="74.25" customHeight="1" x14ac:dyDescent="1.5">
      <c r="A3" s="1227" t="s">
        <v>965</v>
      </c>
      <c r="B3" s="1227"/>
      <c r="C3" s="655"/>
      <c r="D3" s="655"/>
      <c r="E3" s="1229" t="s">
        <v>966</v>
      </c>
      <c r="F3" s="1229"/>
      <c r="G3" s="1229"/>
      <c r="H3" s="1229"/>
      <c r="I3" s="1229"/>
      <c r="J3" s="656"/>
      <c r="K3" s="656"/>
    </row>
    <row r="4" spans="1:33" ht="62.25" thickBot="1" x14ac:dyDescent="1.55">
      <c r="A4" s="1224" t="str">
        <f>"    مديرية التربية والتعليم: "&amp;Menu!C4</f>
        <v xml:space="preserve">    مديرية التربية والتعليم: الخليل</v>
      </c>
      <c r="B4" s="1224"/>
      <c r="C4" s="657"/>
      <c r="D4" s="1225" t="str">
        <f>"Directorate of Education/"&amp;Menu!E4</f>
        <v>Directorate of Education/Hebron</v>
      </c>
      <c r="E4" s="1225"/>
      <c r="F4" s="1225"/>
      <c r="G4" s="1225"/>
      <c r="H4" s="1225"/>
      <c r="I4" s="1225"/>
    </row>
    <row r="5" spans="1:33" ht="93.75" thickTop="1" x14ac:dyDescent="2.25">
      <c r="A5" s="1237" t="s">
        <v>967</v>
      </c>
      <c r="B5" s="1237"/>
      <c r="C5" s="1237"/>
      <c r="D5" s="1237"/>
      <c r="E5" s="1237"/>
      <c r="F5" s="1237"/>
      <c r="G5" s="1237"/>
      <c r="H5" s="1237"/>
      <c r="I5" s="1237"/>
    </row>
    <row r="6" spans="1:33" s="658" customFormat="1" ht="88.5" x14ac:dyDescent="2.15">
      <c r="A6" s="1238" t="str">
        <f>" المديرية: "&amp;Menu!C4</f>
        <v xml:space="preserve"> المديرية: الخليل</v>
      </c>
      <c r="B6" s="1238"/>
      <c r="G6" s="1276" t="str">
        <f>" اللجنة: "&amp;Menu!C2</f>
        <v xml:space="preserve"> اللجنة: اللغة العربية</v>
      </c>
      <c r="H6" s="1276"/>
      <c r="I6" s="1276"/>
    </row>
    <row r="7" spans="1:33" ht="70.150000000000006" customHeight="1" thickBot="1" x14ac:dyDescent="1.55">
      <c r="A7" s="659" t="s">
        <v>0</v>
      </c>
      <c r="B7" s="659" t="s">
        <v>40</v>
      </c>
      <c r="C7" s="659" t="s">
        <v>3</v>
      </c>
      <c r="D7" s="659" t="s">
        <v>47</v>
      </c>
      <c r="E7" s="660" t="s">
        <v>955</v>
      </c>
      <c r="F7" s="659" t="s">
        <v>155</v>
      </c>
      <c r="G7" s="659" t="s">
        <v>6</v>
      </c>
      <c r="H7" s="661" t="s">
        <v>956</v>
      </c>
      <c r="I7" s="661" t="s">
        <v>957</v>
      </c>
      <c r="AA7" s="1224" t="s">
        <v>953</v>
      </c>
      <c r="AB7" s="1224"/>
    </row>
    <row r="8" spans="1:33" ht="78" customHeight="1" thickTop="1" thickBot="1" x14ac:dyDescent="1.7">
      <c r="A8" s="662">
        <v>1</v>
      </c>
      <c r="B8" s="663" t="str">
        <f>inf!B2</f>
        <v>احلام عبد السلام عبد الموجود النتشة</v>
      </c>
      <c r="C8" s="663">
        <f>inf!C2</f>
        <v>901145722</v>
      </c>
      <c r="D8" s="664" t="str">
        <f>inf!F2</f>
        <v>مكتب التربية / الخليل</v>
      </c>
      <c r="E8" s="665">
        <v>600</v>
      </c>
      <c r="F8" s="666"/>
      <c r="G8" s="667"/>
      <c r="H8" s="665" t="s">
        <v>83</v>
      </c>
      <c r="I8" s="665">
        <f>num!AD11</f>
        <v>15</v>
      </c>
      <c r="AB8" s="1225" t="s">
        <v>954</v>
      </c>
      <c r="AC8" s="1225"/>
      <c r="AD8" s="1225"/>
      <c r="AE8" s="1225"/>
      <c r="AF8" s="1225"/>
      <c r="AG8" s="1225"/>
    </row>
    <row r="9" spans="1:33" ht="78" customHeight="1" thickTop="1" x14ac:dyDescent="1.65">
      <c r="A9" s="662">
        <v>2</v>
      </c>
      <c r="B9" s="663" t="str">
        <f>inf!B3</f>
        <v>أحمد محمد أحمد الدباس</v>
      </c>
      <c r="C9" s="663">
        <f>inf!C3</f>
        <v>929904969</v>
      </c>
      <c r="D9" s="664" t="str">
        <f>inf!F3</f>
        <v>داود العطاونة</v>
      </c>
      <c r="E9" s="665">
        <v>600</v>
      </c>
      <c r="F9" s="666"/>
      <c r="G9" s="667"/>
      <c r="H9" s="665" t="s">
        <v>83</v>
      </c>
      <c r="I9" s="665">
        <f>num!AD12</f>
        <v>16</v>
      </c>
    </row>
    <row r="10" spans="1:33" ht="78" customHeight="1" x14ac:dyDescent="1.65">
      <c r="A10" s="662">
        <v>3</v>
      </c>
      <c r="B10" s="663" t="str">
        <f>inf!B4</f>
        <v>اريج محمد زهير محمد شفيق مسك</v>
      </c>
      <c r="C10" s="663">
        <f>inf!C4</f>
        <v>913980496</v>
      </c>
      <c r="D10" s="664" t="str">
        <f>inf!F4</f>
        <v>بنات وداد ناصر الدين الثانوية</v>
      </c>
      <c r="E10" s="665">
        <v>600</v>
      </c>
      <c r="F10" s="666"/>
      <c r="G10" s="667"/>
      <c r="H10" s="665" t="s">
        <v>83</v>
      </c>
      <c r="I10" s="665">
        <f>num!AD13</f>
        <v>13</v>
      </c>
    </row>
    <row r="11" spans="1:33" ht="78" customHeight="1" x14ac:dyDescent="1.65">
      <c r="A11" s="662">
        <v>4</v>
      </c>
      <c r="B11" s="663" t="str">
        <f>inf!B5</f>
        <v>اسماء سعدي سليمان ادعيس</v>
      </c>
      <c r="C11" s="663" t="str">
        <f>inf!C5</f>
        <v>852859685</v>
      </c>
      <c r="D11" s="664" t="str">
        <f>inf!F5</f>
        <v>ابراهيم أبو الضبعات ث</v>
      </c>
      <c r="E11" s="665">
        <v>600</v>
      </c>
      <c r="F11" s="666"/>
      <c r="G11" s="667"/>
      <c r="H11" s="665" t="s">
        <v>83</v>
      </c>
      <c r="I11" s="665">
        <f>num!AD14</f>
        <v>15</v>
      </c>
    </row>
    <row r="12" spans="1:33" ht="78" customHeight="1" x14ac:dyDescent="1.65">
      <c r="A12" s="662">
        <v>5</v>
      </c>
      <c r="B12" s="663" t="str">
        <f>inf!B6</f>
        <v>اماني " محمد عطيه " محمد زعتري</v>
      </c>
      <c r="C12" s="663">
        <f>inf!C6</f>
        <v>908032758</v>
      </c>
      <c r="D12" s="664" t="str">
        <f>inf!F6</f>
        <v>السيدة سارة ث</v>
      </c>
      <c r="E12" s="665">
        <v>600</v>
      </c>
      <c r="F12" s="666"/>
      <c r="G12" s="667"/>
      <c r="H12" s="665" t="s">
        <v>83</v>
      </c>
      <c r="I12" s="665">
        <f>num!AD15</f>
        <v>16</v>
      </c>
    </row>
    <row r="13" spans="1:33" ht="78" customHeight="1" x14ac:dyDescent="1.65">
      <c r="A13" s="662">
        <v>6</v>
      </c>
      <c r="B13" s="663" t="str">
        <f>inf!B7</f>
        <v>اماني يسري يونس ناصر الدين</v>
      </c>
      <c r="C13" s="663">
        <f>inf!C7</f>
        <v>850251729</v>
      </c>
      <c r="D13" s="664" t="str">
        <f>inf!F7</f>
        <v>الخوارزمي ث للبنات</v>
      </c>
      <c r="E13" s="665">
        <v>600</v>
      </c>
      <c r="F13" s="666"/>
      <c r="G13" s="667"/>
      <c r="H13" s="665" t="s">
        <v>83</v>
      </c>
      <c r="I13" s="665">
        <f>num!AD16</f>
        <v>14</v>
      </c>
    </row>
    <row r="14" spans="1:33" ht="78" customHeight="1" x14ac:dyDescent="1.65">
      <c r="A14" s="662">
        <v>7</v>
      </c>
      <c r="B14" s="663" t="str">
        <f>inf!B8</f>
        <v>امل اسماعيل ربيع الشرباتي</v>
      </c>
      <c r="C14" s="663" t="str">
        <f>inf!C8</f>
        <v>901146670</v>
      </c>
      <c r="D14" s="664" t="str">
        <f>inf!F8</f>
        <v>الشهيد عبد العزيز/ ث للبنات</v>
      </c>
      <c r="E14" s="665">
        <v>600</v>
      </c>
      <c r="F14" s="666"/>
      <c r="G14" s="667"/>
      <c r="H14" s="665" t="s">
        <v>83</v>
      </c>
      <c r="I14" s="665">
        <f>num!AD17</f>
        <v>14</v>
      </c>
    </row>
    <row r="15" spans="1:33" ht="78" customHeight="1" x14ac:dyDescent="1.65">
      <c r="A15" s="662">
        <v>8</v>
      </c>
      <c r="B15" s="663" t="str">
        <f>inf!B9</f>
        <v>انتصار عبد الحليم رشيد الحوشيه</v>
      </c>
      <c r="C15" s="663" t="str">
        <f>inf!C9</f>
        <v>900077025</v>
      </c>
      <c r="D15" s="664" t="str">
        <f>inf!F9</f>
        <v>حسان بن ثابت الثانوية للبنات</v>
      </c>
      <c r="E15" s="665">
        <v>600</v>
      </c>
      <c r="F15" s="666"/>
      <c r="G15" s="667"/>
      <c r="H15" s="665" t="s">
        <v>83</v>
      </c>
      <c r="I15" s="665">
        <f>num!AD18</f>
        <v>16</v>
      </c>
    </row>
    <row r="16" spans="1:33" ht="78" customHeight="1" x14ac:dyDescent="1.65">
      <c r="A16" s="662">
        <v>9</v>
      </c>
      <c r="B16" s="663" t="str">
        <f>inf!B10</f>
        <v>ايمان ماهر صبحي أبو شرخ</v>
      </c>
      <c r="C16" s="663">
        <f>inf!C10</f>
        <v>950329227</v>
      </c>
      <c r="D16" s="664" t="str">
        <f>inf!F10</f>
        <v>بنات محمد علي المحتسب الثانوية</v>
      </c>
      <c r="E16" s="665">
        <v>600</v>
      </c>
      <c r="F16" s="666"/>
      <c r="G16" s="667"/>
      <c r="H16" s="665" t="s">
        <v>83</v>
      </c>
      <c r="I16" s="665">
        <f>num!AD19</f>
        <v>16</v>
      </c>
    </row>
    <row r="17" spans="1:9" ht="78" customHeight="1" x14ac:dyDescent="1.65">
      <c r="A17" s="662">
        <v>10</v>
      </c>
      <c r="B17" s="663" t="str">
        <f>inf!B11</f>
        <v>ايمان نعيم عبد الهادي أبو غليون</v>
      </c>
      <c r="C17" s="663">
        <f>inf!C11</f>
        <v>911704443</v>
      </c>
      <c r="D17" s="664" t="str">
        <f>inf!F11</f>
        <v>نصار العصافرة الثانوية للبنات</v>
      </c>
      <c r="E17" s="665">
        <v>600</v>
      </c>
      <c r="F17" s="666"/>
      <c r="G17" s="667"/>
      <c r="H17" s="665" t="s">
        <v>83</v>
      </c>
      <c r="I17" s="665">
        <f>num!AD20</f>
        <v>14</v>
      </c>
    </row>
    <row r="18" spans="1:9" ht="78" customHeight="1" x14ac:dyDescent="1.65">
      <c r="A18" s="662">
        <v>11</v>
      </c>
      <c r="B18" s="663" t="str">
        <f>inf!B12</f>
        <v>ايمان نعيم مرسي شيخ درة</v>
      </c>
      <c r="C18" s="663">
        <f>inf!C12</f>
        <v>851586420</v>
      </c>
      <c r="D18" s="664" t="str">
        <f>inf!F12</f>
        <v>بنات وداد ناصر الدين الثانوية</v>
      </c>
      <c r="E18" s="665">
        <v>600</v>
      </c>
      <c r="F18" s="666"/>
      <c r="G18" s="667"/>
      <c r="H18" s="665" t="s">
        <v>83</v>
      </c>
      <c r="I18" s="665">
        <f>num!AD21</f>
        <v>16</v>
      </c>
    </row>
    <row r="19" spans="1:9" ht="78" customHeight="1" x14ac:dyDescent="1.65">
      <c r="A19" s="662">
        <v>12</v>
      </c>
      <c r="B19" s="663" t="str">
        <f>inf!B13</f>
        <v>إسلام نضال محمد قاعود</v>
      </c>
      <c r="C19" s="663">
        <f>inf!C13</f>
        <v>859113292</v>
      </c>
      <c r="D19" s="664" t="str">
        <f>inf!F13</f>
        <v>الحسين بن علي ث</v>
      </c>
      <c r="E19" s="665">
        <v>600</v>
      </c>
      <c r="F19" s="666"/>
      <c r="G19" s="667"/>
      <c r="H19" s="665" t="s">
        <v>83</v>
      </c>
      <c r="I19" s="665">
        <f>num!AD22</f>
        <v>16</v>
      </c>
    </row>
    <row r="20" spans="1:9" ht="78" customHeight="1" x14ac:dyDescent="1.65">
      <c r="A20" s="662">
        <v>13</v>
      </c>
      <c r="B20" s="663" t="str">
        <f>inf!B14</f>
        <v>أحلام عزات ابراهيم الحليقاوي</v>
      </c>
      <c r="C20" s="663">
        <f>inf!C14</f>
        <v>980600308</v>
      </c>
      <c r="D20" s="664" t="str">
        <f>inf!F14</f>
        <v>خديجة عابدين الثانوية للبنات</v>
      </c>
      <c r="E20" s="665">
        <v>600</v>
      </c>
      <c r="F20" s="666"/>
      <c r="G20" s="667"/>
      <c r="H20" s="665" t="s">
        <v>83</v>
      </c>
      <c r="I20" s="665">
        <f>num!AD23</f>
        <v>14</v>
      </c>
    </row>
    <row r="21" spans="1:9" ht="78" customHeight="1" x14ac:dyDescent="1.65">
      <c r="A21" s="662">
        <v>14</v>
      </c>
      <c r="B21" s="663" t="str">
        <f>inf!B15</f>
        <v>أنوار جهاد عز الدين عوده</v>
      </c>
      <c r="C21" s="663">
        <f>inf!C15</f>
        <v>900474123</v>
      </c>
      <c r="D21" s="664" t="str">
        <f>inf!F15</f>
        <v>ياسر عمرو الثنوية للبنات</v>
      </c>
      <c r="E21" s="665">
        <v>600</v>
      </c>
      <c r="F21" s="666"/>
      <c r="G21" s="667"/>
      <c r="H21" s="665" t="s">
        <v>83</v>
      </c>
      <c r="I21" s="665">
        <f>num!AD24</f>
        <v>15</v>
      </c>
    </row>
    <row r="22" spans="1:9" ht="78" customHeight="1" x14ac:dyDescent="1.65">
      <c r="A22" s="662">
        <v>15</v>
      </c>
      <c r="B22" s="663" t="str">
        <f>inf!B16</f>
        <v>بلال طعمه ذيب طرايره</v>
      </c>
      <c r="C22" s="663">
        <f>inf!C16</f>
        <v>850578238</v>
      </c>
      <c r="D22" s="664" t="str">
        <f>inf!F16</f>
        <v>طارق بن زياد</v>
      </c>
      <c r="E22" s="665">
        <v>600</v>
      </c>
      <c r="F22" s="666"/>
      <c r="G22" s="667"/>
      <c r="H22" s="665" t="s">
        <v>83</v>
      </c>
      <c r="I22" s="665">
        <f>num!AD25</f>
        <v>11</v>
      </c>
    </row>
    <row r="23" spans="1:9" ht="78" customHeight="1" x14ac:dyDescent="1.65">
      <c r="A23" s="662">
        <v>16</v>
      </c>
      <c r="B23" s="663" t="str">
        <f>inf!B17</f>
        <v>بيان يوسف مطاوع ترتوري</v>
      </c>
      <c r="C23" s="663">
        <f>inf!C17</f>
        <v>854260940</v>
      </c>
      <c r="D23" s="664" t="str">
        <f>inf!F17</f>
        <v>الشهيد عبد العزيز الثانوية للبنات</v>
      </c>
      <c r="E23" s="665">
        <v>600</v>
      </c>
      <c r="F23" s="666"/>
      <c r="G23" s="667"/>
      <c r="H23" s="665" t="s">
        <v>83</v>
      </c>
      <c r="I23" s="665">
        <f>num!AD26</f>
        <v>11</v>
      </c>
    </row>
    <row r="24" spans="1:9" ht="78" customHeight="1" x14ac:dyDescent="1.65">
      <c r="A24" s="662">
        <v>17</v>
      </c>
      <c r="B24" s="663" t="str">
        <f>inf!B18</f>
        <v>ثروت حاتم أحمد بدر</v>
      </c>
      <c r="C24" s="663" t="str">
        <f>inf!C18</f>
        <v>852020734</v>
      </c>
      <c r="D24" s="664" t="str">
        <f>inf!F18</f>
        <v>سارة الثانوية للبنات</v>
      </c>
      <c r="E24" s="665">
        <v>600</v>
      </c>
      <c r="F24" s="666"/>
      <c r="G24" s="667"/>
      <c r="H24" s="665" t="s">
        <v>83</v>
      </c>
      <c r="I24" s="665">
        <f>num!AD27</f>
        <v>16</v>
      </c>
    </row>
    <row r="25" spans="1:9" ht="78" customHeight="1" x14ac:dyDescent="1.65">
      <c r="A25" s="662">
        <v>18</v>
      </c>
      <c r="B25" s="663" t="str">
        <f>inf!B19</f>
        <v>جمال نعيم احمد ابو فارة</v>
      </c>
      <c r="C25" s="663">
        <f>inf!C19</f>
        <v>990400194</v>
      </c>
      <c r="D25" s="664" t="str">
        <f>inf!F19</f>
        <v>مصباح أبو حنك ث</v>
      </c>
      <c r="E25" s="665">
        <v>600</v>
      </c>
      <c r="F25" s="666"/>
      <c r="G25" s="667"/>
      <c r="H25" s="665" t="s">
        <v>83</v>
      </c>
      <c r="I25" s="665">
        <f>num!AD28</f>
        <v>16</v>
      </c>
    </row>
    <row r="26" spans="1:9" ht="78" customHeight="1" x14ac:dyDescent="1.65">
      <c r="A26" s="662">
        <v>19</v>
      </c>
      <c r="B26" s="663" t="str">
        <f>inf!B20</f>
        <v>جميلة عماد جودت نتشه</v>
      </c>
      <c r="C26" s="663" t="str">
        <f>inf!C20</f>
        <v>999853716</v>
      </c>
      <c r="D26" s="664" t="str">
        <f>inf!F20</f>
        <v>مكتب التربية / الخليل</v>
      </c>
      <c r="E26" s="665">
        <v>600</v>
      </c>
      <c r="F26" s="666"/>
      <c r="G26" s="667"/>
      <c r="H26" s="665" t="s">
        <v>83</v>
      </c>
      <c r="I26" s="665">
        <f>num!AD29</f>
        <v>16</v>
      </c>
    </row>
    <row r="27" spans="1:9" ht="78" customHeight="1" x14ac:dyDescent="1.65">
      <c r="A27" s="662">
        <v>20</v>
      </c>
      <c r="B27" s="663" t="str">
        <f>inf!B21</f>
        <v>دعاء عبد الغفار عبد الرحمن الفاخوري</v>
      </c>
      <c r="C27" s="663">
        <f>inf!C21</f>
        <v>854383031</v>
      </c>
      <c r="D27" s="664" t="str">
        <f>inf!F21</f>
        <v>الخوارزمي ث للبنات</v>
      </c>
      <c r="E27" s="665">
        <v>600</v>
      </c>
      <c r="F27" s="666"/>
      <c r="G27" s="667"/>
      <c r="H27" s="665" t="s">
        <v>83</v>
      </c>
      <c r="I27" s="665">
        <f>num!AD30</f>
        <v>16</v>
      </c>
    </row>
    <row r="28" spans="1:9" ht="78" customHeight="1" x14ac:dyDescent="1.65">
      <c r="A28" s="662">
        <v>21</v>
      </c>
      <c r="B28" s="663" t="str">
        <f>inf!B22</f>
        <v>روان وليد توفيق الأيوبي</v>
      </c>
      <c r="C28" s="663">
        <f>inf!C22</f>
        <v>401377361</v>
      </c>
      <c r="D28" s="664" t="str">
        <f>inf!F22</f>
        <v>خديجة عابدين الثانوية للبنات</v>
      </c>
      <c r="E28" s="665">
        <v>600</v>
      </c>
      <c r="F28" s="666"/>
      <c r="G28" s="667"/>
      <c r="H28" s="665" t="s">
        <v>83</v>
      </c>
      <c r="I28" s="665">
        <f>num!AD31</f>
        <v>14</v>
      </c>
    </row>
    <row r="29" spans="1:9" ht="78" customHeight="1" x14ac:dyDescent="1.65">
      <c r="A29" s="662">
        <v>22</v>
      </c>
      <c r="B29" s="663" t="str">
        <f>inf!B23</f>
        <v>سامية محمد نمر غيث</v>
      </c>
      <c r="C29" s="663">
        <f>inf!C23</f>
        <v>905056529</v>
      </c>
      <c r="D29" s="664" t="str">
        <f>inf!F23</f>
        <v>بنات الشهيد عبد العزيز الثانوية</v>
      </c>
      <c r="E29" s="665">
        <v>600</v>
      </c>
      <c r="F29" s="666"/>
      <c r="G29" s="667"/>
      <c r="H29" s="665" t="s">
        <v>83</v>
      </c>
      <c r="I29" s="665">
        <f>num!AD32</f>
        <v>15</v>
      </c>
    </row>
    <row r="30" spans="1:9" ht="78" customHeight="1" x14ac:dyDescent="1.65">
      <c r="A30" s="662">
        <v>23</v>
      </c>
      <c r="B30" s="663" t="str">
        <f>inf!B24</f>
        <v>سحر سعدي سعيد أبو الحلاوه</v>
      </c>
      <c r="C30" s="663">
        <f>inf!C24</f>
        <v>964105183</v>
      </c>
      <c r="D30" s="664" t="str">
        <f>inf!F24</f>
        <v>بنات وداد ناصر الدين الثانوية</v>
      </c>
      <c r="E30" s="665">
        <v>600</v>
      </c>
      <c r="F30" s="666"/>
      <c r="G30" s="667"/>
      <c r="H30" s="665" t="s">
        <v>83</v>
      </c>
      <c r="I30" s="665">
        <f>num!AD33</f>
        <v>15</v>
      </c>
    </row>
    <row r="31" spans="1:9" ht="78" customHeight="1" x14ac:dyDescent="1.65">
      <c r="A31" s="662">
        <v>24</v>
      </c>
      <c r="B31" s="663" t="str">
        <f>inf!B25</f>
        <v>سمية عبد الفتاح عبد الله عصافرة</v>
      </c>
      <c r="C31" s="663">
        <f>inf!C25</f>
        <v>992241679</v>
      </c>
      <c r="D31" s="664" t="str">
        <f>inf!F25</f>
        <v>بنات نصار العصافرة الثانوية</v>
      </c>
      <c r="E31" s="665">
        <v>600</v>
      </c>
      <c r="F31" s="666"/>
      <c r="G31" s="667"/>
      <c r="H31" s="665" t="s">
        <v>83</v>
      </c>
      <c r="I31" s="665">
        <f>num!AD34</f>
        <v>16</v>
      </c>
    </row>
    <row r="32" spans="1:9" ht="78" customHeight="1" x14ac:dyDescent="1.65">
      <c r="A32" s="662">
        <v>25</v>
      </c>
      <c r="B32" s="663" t="str">
        <f>inf!B26</f>
        <v>صالح جبرين عطا الله جويلس</v>
      </c>
      <c r="C32" s="663">
        <f>inf!C26</f>
        <v>921504916</v>
      </c>
      <c r="D32" s="664" t="str">
        <f>inf!F26</f>
        <v>ذكور الحسين الثانوية</v>
      </c>
      <c r="E32" s="665">
        <v>600</v>
      </c>
      <c r="F32" s="666"/>
      <c r="G32" s="667"/>
      <c r="H32" s="665" t="s">
        <v>83</v>
      </c>
      <c r="I32" s="665">
        <f>num!AD35</f>
        <v>16</v>
      </c>
    </row>
    <row r="33" spans="1:9" ht="78" customHeight="1" x14ac:dyDescent="1.65">
      <c r="A33" s="662">
        <v>26</v>
      </c>
      <c r="B33" s="663" t="str">
        <f>inf!B27</f>
        <v>صالح عبد الفتاح حسن شعراوي</v>
      </c>
      <c r="C33" s="663">
        <f>inf!C27</f>
        <v>995745700</v>
      </c>
      <c r="D33" s="664" t="str">
        <f>inf!F27</f>
        <v>مكتب التربية / الخليل</v>
      </c>
      <c r="E33" s="665">
        <v>600</v>
      </c>
      <c r="F33" s="666"/>
      <c r="G33" s="667"/>
      <c r="H33" s="665" t="s">
        <v>83</v>
      </c>
      <c r="I33" s="665">
        <f>num!AD36</f>
        <v>16</v>
      </c>
    </row>
    <row r="34" spans="1:9" ht="78" customHeight="1" x14ac:dyDescent="1.65">
      <c r="A34" s="662">
        <v>27</v>
      </c>
      <c r="B34" s="663" t="str">
        <f>inf!B28</f>
        <v>عبد الرحيم بركات اسعد بدر</v>
      </c>
      <c r="C34" s="663" t="str">
        <f>inf!C28</f>
        <v>854995024</v>
      </c>
      <c r="D34" s="664" t="str">
        <f>inf!F28</f>
        <v>ابو دية الثانوية  للبنين</v>
      </c>
      <c r="E34" s="665">
        <v>600</v>
      </c>
      <c r="F34" s="666"/>
      <c r="G34" s="667"/>
      <c r="H34" s="665" t="s">
        <v>83</v>
      </c>
      <c r="I34" s="665">
        <f>num!AD37</f>
        <v>13</v>
      </c>
    </row>
    <row r="35" spans="1:9" ht="78" customHeight="1" x14ac:dyDescent="1.65">
      <c r="A35" s="662">
        <v>28</v>
      </c>
      <c r="B35" s="663" t="str">
        <f>inf!B29</f>
        <v>عدي رائد محمود عصافره</v>
      </c>
      <c r="C35" s="663" t="str">
        <f>inf!C29</f>
        <v>853745610</v>
      </c>
      <c r="D35" s="664" t="str">
        <f>inf!F29</f>
        <v>داود العطاونه الثانوية للبنين</v>
      </c>
      <c r="E35" s="665">
        <v>600</v>
      </c>
      <c r="F35" s="666"/>
      <c r="G35" s="667"/>
      <c r="H35" s="665" t="s">
        <v>83</v>
      </c>
      <c r="I35" s="665">
        <f>num!AD38</f>
        <v>13</v>
      </c>
    </row>
    <row r="36" spans="1:9" ht="78" customHeight="1" x14ac:dyDescent="1.65">
      <c r="A36" s="662">
        <v>29</v>
      </c>
      <c r="B36" s="663" t="str">
        <f>inf!B30</f>
        <v>فاتن جهاد سعيد ابو الحلاوه</v>
      </c>
      <c r="C36" s="663" t="str">
        <f>inf!C30</f>
        <v>919686535</v>
      </c>
      <c r="D36" s="664" t="str">
        <f>inf!F30</f>
        <v>خديجة عابدين الثانوية للبنات</v>
      </c>
      <c r="E36" s="665">
        <v>600</v>
      </c>
      <c r="F36" s="666"/>
      <c r="G36" s="667"/>
      <c r="H36" s="665" t="s">
        <v>83</v>
      </c>
      <c r="I36" s="665">
        <f>num!AD39</f>
        <v>14</v>
      </c>
    </row>
    <row r="37" spans="1:9" ht="78" customHeight="1" x14ac:dyDescent="1.65">
      <c r="A37" s="662">
        <v>30</v>
      </c>
      <c r="B37" s="663" t="str">
        <f>inf!B31</f>
        <v>فايز عطا احمد ابو شكر</v>
      </c>
      <c r="C37" s="663">
        <f>inf!C31</f>
        <v>905175568</v>
      </c>
      <c r="D37" s="664" t="str">
        <f>inf!F31</f>
        <v>ذكور الحسين الثانوية</v>
      </c>
      <c r="E37" s="670">
        <v>600</v>
      </c>
      <c r="F37" s="671"/>
      <c r="G37" s="672"/>
      <c r="H37" s="670" t="s">
        <v>83</v>
      </c>
      <c r="I37" s="665">
        <f>num!AD40</f>
        <v>16</v>
      </c>
    </row>
    <row r="38" spans="1:9" ht="52.5" customHeight="1" x14ac:dyDescent="0.2">
      <c r="A38" s="1246" t="s">
        <v>958</v>
      </c>
      <c r="B38" s="1246"/>
      <c r="C38" s="1246"/>
      <c r="D38" s="1246"/>
      <c r="E38" s="1246"/>
      <c r="F38" s="1248" t="s">
        <v>959</v>
      </c>
      <c r="G38" s="1248"/>
      <c r="H38" s="1248"/>
      <c r="I38" s="1248"/>
    </row>
    <row r="39" spans="1:9" ht="52.5" customHeight="1" x14ac:dyDescent="0.2">
      <c r="A39" s="1247"/>
      <c r="B39" s="1247"/>
      <c r="C39" s="1247"/>
      <c r="D39" s="1247"/>
      <c r="E39" s="1247"/>
      <c r="F39" s="1249"/>
      <c r="G39" s="1249"/>
      <c r="H39" s="1249"/>
      <c r="I39" s="1249"/>
    </row>
    <row r="40" spans="1:9" ht="27.75" customHeight="1" x14ac:dyDescent="0.2">
      <c r="A40" s="1247" t="s">
        <v>960</v>
      </c>
      <c r="B40" s="1247"/>
      <c r="C40" s="1247"/>
      <c r="D40" s="1247"/>
      <c r="E40" s="1247"/>
      <c r="F40" s="1247"/>
      <c r="G40" s="1247"/>
      <c r="H40" s="1247"/>
      <c r="I40" s="1247"/>
    </row>
    <row r="41" spans="1:9" ht="27.75" customHeight="1" x14ac:dyDescent="0.2">
      <c r="A41" s="1247"/>
      <c r="B41" s="1247"/>
      <c r="C41" s="1247"/>
      <c r="D41" s="1247"/>
      <c r="E41" s="1247"/>
      <c r="F41" s="1247"/>
      <c r="G41" s="1247"/>
      <c r="H41" s="1247"/>
      <c r="I41" s="1247"/>
    </row>
    <row r="42" spans="1:9" ht="27.75" customHeight="1" x14ac:dyDescent="0.2">
      <c r="A42" s="1247"/>
      <c r="B42" s="1247"/>
      <c r="C42" s="1247"/>
      <c r="D42" s="1247"/>
      <c r="E42" s="1247"/>
      <c r="F42" s="1247"/>
      <c r="G42" s="1247"/>
      <c r="H42" s="1247"/>
      <c r="I42" s="1247"/>
    </row>
    <row r="43" spans="1:9" ht="27.75" customHeight="1" x14ac:dyDescent="0.2">
      <c r="A43" s="673"/>
      <c r="B43" s="673"/>
      <c r="C43" s="673"/>
      <c r="D43" s="673"/>
      <c r="E43" s="673"/>
      <c r="F43" s="673"/>
      <c r="G43" s="673"/>
      <c r="H43" s="673"/>
      <c r="I43" s="673"/>
    </row>
    <row r="44" spans="1:9" ht="35.25" customHeight="1" x14ac:dyDescent="0.2">
      <c r="A44" s="1250" t="s">
        <v>961</v>
      </c>
      <c r="B44" s="1250"/>
      <c r="C44" s="1250"/>
      <c r="D44" s="1250"/>
      <c r="E44" s="1250"/>
      <c r="F44" s="1251" t="s">
        <v>962</v>
      </c>
      <c r="G44" s="1251"/>
      <c r="H44" s="1252" t="s">
        <v>963</v>
      </c>
      <c r="I44" s="1252"/>
    </row>
    <row r="45" spans="1:9" ht="35.25" customHeight="1" x14ac:dyDescent="0.2">
      <c r="A45" s="1250"/>
      <c r="B45" s="1250"/>
      <c r="C45" s="1250"/>
      <c r="D45" s="1250"/>
      <c r="E45" s="1250"/>
      <c r="F45" s="1251"/>
      <c r="G45" s="1251"/>
      <c r="H45" s="1252"/>
      <c r="I45" s="1252"/>
    </row>
    <row r="46" spans="1:9" ht="35.25" customHeight="1" x14ac:dyDescent="0.6">
      <c r="A46" s="1250"/>
      <c r="B46" s="1250"/>
      <c r="C46" s="1250"/>
      <c r="D46" s="1250"/>
      <c r="E46" s="1250"/>
      <c r="F46" s="1251"/>
      <c r="G46" s="1251"/>
      <c r="H46" s="676"/>
      <c r="I46" s="676"/>
    </row>
    <row r="47" spans="1:9" ht="35.25" customHeight="1" x14ac:dyDescent="0.6">
      <c r="A47" s="674"/>
      <c r="B47" s="674"/>
      <c r="C47" s="674"/>
      <c r="D47" s="674"/>
      <c r="E47" s="674"/>
      <c r="F47" s="675"/>
      <c r="G47" s="675"/>
      <c r="H47" s="676"/>
      <c r="I47" s="676"/>
    </row>
    <row r="48" spans="1:9" ht="35.25" customHeight="1" x14ac:dyDescent="0.2">
      <c r="A48" s="674"/>
      <c r="B48" s="674"/>
      <c r="C48" s="674"/>
      <c r="D48" s="674"/>
      <c r="E48" s="674"/>
      <c r="F48" s="675"/>
      <c r="G48" s="1277" t="s">
        <v>964</v>
      </c>
      <c r="H48" s="1277"/>
      <c r="I48" s="1277"/>
    </row>
    <row r="49" spans="1:256" ht="35.25" customHeight="1" x14ac:dyDescent="0.2">
      <c r="A49" s="677"/>
      <c r="B49" s="677"/>
      <c r="C49" s="677"/>
      <c r="D49" s="677"/>
      <c r="E49" s="677"/>
      <c r="F49" s="678"/>
      <c r="G49" s="679"/>
      <c r="H49" s="679"/>
      <c r="I49" s="679"/>
    </row>
    <row r="50" spans="1:256" ht="65.25" customHeight="1" x14ac:dyDescent="0.2">
      <c r="A50" s="680" t="s">
        <v>0</v>
      </c>
      <c r="B50" s="680" t="s">
        <v>40</v>
      </c>
      <c r="C50" s="680" t="s">
        <v>3</v>
      </c>
      <c r="D50" s="680" t="s">
        <v>47</v>
      </c>
      <c r="E50" s="681" t="s">
        <v>955</v>
      </c>
      <c r="F50" s="680" t="s">
        <v>155</v>
      </c>
      <c r="G50" s="680" t="s">
        <v>6</v>
      </c>
      <c r="H50" s="682" t="s">
        <v>956</v>
      </c>
      <c r="I50" s="682" t="s">
        <v>957</v>
      </c>
    </row>
    <row r="51" spans="1:256" ht="93.75" customHeight="1" x14ac:dyDescent="1.65">
      <c r="A51" s="683">
        <v>31</v>
      </c>
      <c r="B51" s="668" t="str">
        <f>inf!B32</f>
        <v>فداء نبيل عيسى شاور</v>
      </c>
      <c r="C51" s="668">
        <f>inf!C32</f>
        <v>946902947</v>
      </c>
      <c r="D51" s="669" t="str">
        <f>inf!F32</f>
        <v>خديجة عابدين الثانوية للبنات</v>
      </c>
      <c r="E51" s="670">
        <v>600</v>
      </c>
      <c r="F51" s="671"/>
      <c r="G51" s="672"/>
      <c r="H51" s="684" t="s">
        <v>83</v>
      </c>
      <c r="I51" s="670">
        <f>num!AD45</f>
        <v>13</v>
      </c>
      <c r="J51" s="685"/>
      <c r="K51" s="686"/>
      <c r="L51" s="687"/>
      <c r="M51" s="688"/>
      <c r="N51" s="685"/>
      <c r="O51" s="686"/>
      <c r="P51" s="687"/>
      <c r="Q51" s="688"/>
      <c r="R51" s="685"/>
      <c r="S51" s="686"/>
      <c r="T51" s="687"/>
      <c r="U51" s="688"/>
      <c r="V51" s="685"/>
      <c r="W51" s="686"/>
      <c r="X51" s="687"/>
      <c r="Y51" s="688"/>
      <c r="Z51" s="685"/>
      <c r="AA51" s="686"/>
      <c r="AB51" s="687"/>
      <c r="AC51" s="688"/>
      <c r="AD51" s="685"/>
      <c r="AE51" s="686"/>
      <c r="AF51" s="687"/>
      <c r="AG51" s="688"/>
      <c r="AH51" s="685"/>
      <c r="AI51" s="686"/>
      <c r="AJ51" s="687"/>
      <c r="AK51" s="688"/>
      <c r="AL51" s="685"/>
      <c r="AM51" s="686"/>
      <c r="AN51" s="687"/>
      <c r="AO51" s="688"/>
      <c r="AP51" s="685"/>
      <c r="AQ51" s="686"/>
      <c r="AR51" s="687"/>
      <c r="AS51" s="688"/>
      <c r="AT51" s="685"/>
      <c r="AU51" s="686"/>
      <c r="AV51" s="687"/>
      <c r="AW51" s="688"/>
      <c r="AX51" s="685"/>
      <c r="AY51" s="686"/>
      <c r="AZ51" s="687"/>
      <c r="BA51" s="688"/>
      <c r="BB51" s="685"/>
      <c r="BC51" s="686"/>
      <c r="BD51" s="687"/>
      <c r="BE51" s="688"/>
      <c r="BF51" s="685"/>
      <c r="BG51" s="686"/>
      <c r="BH51" s="687"/>
      <c r="BI51" s="688"/>
      <c r="BJ51" s="685"/>
      <c r="BK51" s="686"/>
      <c r="BL51" s="687"/>
      <c r="BM51" s="688"/>
      <c r="BN51" s="685"/>
      <c r="BO51" s="686"/>
      <c r="BP51" s="687"/>
      <c r="BQ51" s="688"/>
      <c r="BR51" s="685"/>
      <c r="BS51" s="686"/>
      <c r="BT51" s="687"/>
      <c r="BU51" s="688"/>
      <c r="BV51" s="685"/>
      <c r="BW51" s="686"/>
      <c r="BX51" s="687"/>
      <c r="BY51" s="689"/>
      <c r="BZ51" s="690"/>
      <c r="CA51" s="691"/>
      <c r="CB51" s="692"/>
      <c r="CC51" s="693"/>
      <c r="CD51" s="690"/>
      <c r="CE51" s="691"/>
      <c r="CF51" s="692"/>
      <c r="CG51" s="693"/>
      <c r="CH51" s="690"/>
      <c r="CI51" s="691"/>
      <c r="CJ51" s="692"/>
      <c r="CK51" s="693"/>
      <c r="CL51" s="690"/>
      <c r="CM51" s="691"/>
      <c r="CN51" s="692"/>
      <c r="CO51" s="693"/>
      <c r="CP51" s="690"/>
      <c r="CQ51" s="691"/>
      <c r="CR51" s="692"/>
      <c r="CS51" s="693"/>
      <c r="CT51" s="690"/>
      <c r="CU51" s="691"/>
      <c r="CV51" s="692"/>
      <c r="CW51" s="693"/>
      <c r="CX51" s="690"/>
      <c r="CY51" s="691"/>
      <c r="CZ51" s="692"/>
      <c r="DA51" s="693"/>
      <c r="DB51" s="690"/>
      <c r="DC51" s="691"/>
      <c r="DD51" s="692"/>
      <c r="DE51" s="693"/>
      <c r="DF51" s="690"/>
      <c r="DG51" s="691"/>
      <c r="DH51" s="692"/>
      <c r="DI51" s="693"/>
      <c r="DJ51" s="690"/>
      <c r="DK51" s="691"/>
      <c r="DL51" s="692"/>
      <c r="DM51" s="693"/>
      <c r="DN51" s="690"/>
      <c r="DO51" s="691"/>
      <c r="DP51" s="692"/>
      <c r="DQ51" s="693"/>
      <c r="DR51" s="690"/>
      <c r="DS51" s="691"/>
      <c r="DT51" s="692"/>
      <c r="DU51" s="693"/>
      <c r="DV51" s="690"/>
      <c r="DW51" s="691"/>
      <c r="DX51" s="692"/>
      <c r="DY51" s="693"/>
      <c r="DZ51" s="690"/>
      <c r="EA51" s="691"/>
      <c r="EB51" s="692"/>
      <c r="EC51" s="693"/>
      <c r="ED51" s="690"/>
      <c r="EE51" s="691"/>
      <c r="EF51" s="692"/>
      <c r="EG51" s="693"/>
      <c r="EH51" s="690"/>
      <c r="EI51" s="691"/>
      <c r="EJ51" s="692"/>
      <c r="EK51" s="693"/>
      <c r="EL51" s="690"/>
      <c r="EM51" s="691"/>
      <c r="EN51" s="692"/>
      <c r="EO51" s="693"/>
      <c r="EP51" s="690"/>
      <c r="EQ51" s="691"/>
      <c r="ER51" s="692"/>
      <c r="ES51" s="693"/>
      <c r="ET51" s="690"/>
      <c r="EU51" s="691"/>
      <c r="EV51" s="692"/>
      <c r="EW51" s="693"/>
      <c r="EX51" s="690"/>
      <c r="EY51" s="691"/>
      <c r="EZ51" s="692"/>
      <c r="FA51" s="693"/>
      <c r="FB51" s="690"/>
      <c r="FC51" s="691"/>
      <c r="FD51" s="692"/>
      <c r="FE51" s="693"/>
      <c r="FF51" s="690"/>
      <c r="FG51" s="691"/>
      <c r="FH51" s="692"/>
      <c r="FI51" s="693"/>
      <c r="FJ51" s="690"/>
      <c r="FK51" s="691"/>
      <c r="FL51" s="692"/>
      <c r="FM51" s="693"/>
      <c r="FN51" s="690"/>
      <c r="FO51" s="691"/>
      <c r="FP51" s="692"/>
      <c r="FQ51" s="693"/>
      <c r="FR51" s="690"/>
      <c r="FS51" s="691"/>
      <c r="FT51" s="692"/>
      <c r="FU51" s="693"/>
      <c r="FV51" s="690"/>
      <c r="FW51" s="691"/>
      <c r="FX51" s="692"/>
      <c r="FY51" s="693"/>
      <c r="FZ51" s="690"/>
      <c r="GA51" s="691"/>
      <c r="GB51" s="692"/>
      <c r="GC51" s="693"/>
      <c r="GD51" s="690"/>
      <c r="GE51" s="691"/>
      <c r="GF51" s="692"/>
      <c r="GG51" s="693"/>
      <c r="GH51" s="690"/>
      <c r="GI51" s="691"/>
      <c r="GJ51" s="692"/>
      <c r="GK51" s="693"/>
      <c r="GL51" s="690"/>
      <c r="GM51" s="691"/>
      <c r="GN51" s="692"/>
      <c r="GO51" s="693"/>
      <c r="GP51" s="690"/>
      <c r="GQ51" s="691"/>
      <c r="GR51" s="692"/>
      <c r="GS51" s="693"/>
      <c r="GT51" s="690"/>
      <c r="GU51" s="691"/>
      <c r="GV51" s="692"/>
      <c r="GW51" s="693"/>
      <c r="GX51" s="690"/>
      <c r="GY51" s="691"/>
      <c r="GZ51" s="692"/>
      <c r="HA51" s="693"/>
      <c r="HB51" s="690"/>
      <c r="HC51" s="691"/>
      <c r="HD51" s="692"/>
      <c r="HE51" s="693"/>
      <c r="HF51" s="690"/>
      <c r="HG51" s="691"/>
      <c r="HH51" s="692"/>
      <c r="HI51" s="693"/>
      <c r="HJ51" s="690"/>
      <c r="HK51" s="691"/>
      <c r="HL51" s="692"/>
      <c r="HM51" s="693"/>
      <c r="HN51" s="690"/>
      <c r="HO51" s="691"/>
      <c r="HP51" s="692"/>
      <c r="HQ51" s="693"/>
      <c r="HR51" s="690"/>
      <c r="HS51" s="691"/>
      <c r="HT51" s="692"/>
      <c r="HU51" s="693"/>
      <c r="HV51" s="690"/>
      <c r="HW51" s="691"/>
      <c r="HX51" s="692"/>
      <c r="HY51" s="693"/>
      <c r="HZ51" s="690"/>
      <c r="IA51" s="691"/>
      <c r="IB51" s="692"/>
      <c r="IC51" s="693"/>
      <c r="ID51" s="690"/>
      <c r="IE51" s="691"/>
      <c r="IF51" s="692"/>
      <c r="IG51" s="693"/>
      <c r="IH51" s="690"/>
      <c r="II51" s="691"/>
      <c r="IJ51" s="692"/>
      <c r="IK51" s="693"/>
      <c r="IL51" s="690"/>
      <c r="IM51" s="691"/>
      <c r="IN51" s="692"/>
      <c r="IO51" s="693"/>
      <c r="IP51" s="690"/>
      <c r="IQ51" s="691"/>
      <c r="IR51" s="692"/>
      <c r="IS51" s="693"/>
      <c r="IT51" s="690"/>
      <c r="IU51" s="691"/>
      <c r="IV51" s="692"/>
    </row>
    <row r="52" spans="1:256" ht="93.75" customHeight="1" x14ac:dyDescent="1.65">
      <c r="A52" s="683">
        <v>31</v>
      </c>
      <c r="B52" s="668" t="str">
        <f>inf!B33</f>
        <v>لؤي محمد حسن شلالفة</v>
      </c>
      <c r="C52" s="668">
        <f>inf!C33</f>
        <v>920318011</v>
      </c>
      <c r="D52" s="669" t="str">
        <f>inf!F33</f>
        <v>ذكور ترقوميا الثانوية</v>
      </c>
      <c r="E52" s="665">
        <v>600</v>
      </c>
      <c r="F52" s="690"/>
      <c r="G52" s="667"/>
      <c r="H52" s="694" t="s">
        <v>83</v>
      </c>
      <c r="I52" s="670">
        <f>num!AD46</f>
        <v>9</v>
      </c>
      <c r="J52" s="685"/>
      <c r="K52" s="686"/>
      <c r="L52" s="687"/>
      <c r="M52" s="688"/>
      <c r="N52" s="685"/>
      <c r="O52" s="686"/>
      <c r="P52" s="687"/>
      <c r="Q52" s="688"/>
      <c r="R52" s="685"/>
      <c r="S52" s="686"/>
      <c r="T52" s="687"/>
      <c r="U52" s="688"/>
      <c r="V52" s="685"/>
      <c r="W52" s="686"/>
      <c r="X52" s="687"/>
      <c r="Y52" s="688"/>
      <c r="Z52" s="685"/>
      <c r="AA52" s="686"/>
      <c r="AB52" s="687"/>
      <c r="AC52" s="688"/>
      <c r="AD52" s="685"/>
      <c r="AE52" s="686"/>
      <c r="AF52" s="687"/>
      <c r="AG52" s="688"/>
      <c r="AH52" s="685"/>
      <c r="AI52" s="686"/>
      <c r="AJ52" s="687"/>
      <c r="AK52" s="688"/>
      <c r="AL52" s="685"/>
      <c r="AM52" s="686"/>
      <c r="AN52" s="687"/>
      <c r="AO52" s="688"/>
      <c r="AP52" s="685"/>
      <c r="AQ52" s="686"/>
      <c r="AR52" s="687"/>
      <c r="AS52" s="688"/>
      <c r="AT52" s="685"/>
      <c r="AU52" s="686"/>
      <c r="AV52" s="687"/>
      <c r="AW52" s="688"/>
      <c r="AX52" s="685"/>
      <c r="AY52" s="686"/>
      <c r="AZ52" s="687"/>
      <c r="BA52" s="688"/>
      <c r="BB52" s="685"/>
      <c r="BC52" s="686"/>
      <c r="BD52" s="687"/>
      <c r="BE52" s="688"/>
      <c r="BF52" s="685"/>
      <c r="BG52" s="686"/>
      <c r="BH52" s="687"/>
      <c r="BI52" s="688"/>
      <c r="BJ52" s="685"/>
      <c r="BK52" s="686"/>
      <c r="BL52" s="687"/>
      <c r="BM52" s="688"/>
      <c r="BN52" s="685"/>
      <c r="BO52" s="686"/>
      <c r="BP52" s="687"/>
      <c r="BQ52" s="688"/>
      <c r="BR52" s="685"/>
      <c r="BS52" s="686"/>
      <c r="BT52" s="687"/>
      <c r="BU52" s="688"/>
      <c r="BV52" s="685"/>
      <c r="BW52" s="686"/>
      <c r="BX52" s="687"/>
      <c r="BY52" s="689"/>
      <c r="BZ52" s="690"/>
      <c r="CA52" s="691"/>
      <c r="CB52" s="692"/>
      <c r="CC52" s="693"/>
      <c r="CD52" s="690"/>
      <c r="CE52" s="691"/>
      <c r="CF52" s="692"/>
      <c r="CG52" s="693"/>
      <c r="CH52" s="690"/>
      <c r="CI52" s="691"/>
      <c r="CJ52" s="692"/>
      <c r="CK52" s="693"/>
      <c r="CL52" s="690"/>
      <c r="CM52" s="691"/>
      <c r="CN52" s="692"/>
      <c r="CO52" s="693"/>
      <c r="CP52" s="690"/>
      <c r="CQ52" s="691"/>
      <c r="CR52" s="692"/>
      <c r="CS52" s="693"/>
      <c r="CT52" s="690"/>
      <c r="CU52" s="691"/>
      <c r="CV52" s="692"/>
      <c r="CW52" s="693"/>
      <c r="CX52" s="690"/>
      <c r="CY52" s="691"/>
      <c r="CZ52" s="692"/>
      <c r="DA52" s="693"/>
      <c r="DB52" s="690"/>
      <c r="DC52" s="691"/>
      <c r="DD52" s="692"/>
      <c r="DE52" s="693"/>
      <c r="DF52" s="690"/>
      <c r="DG52" s="691"/>
      <c r="DH52" s="692"/>
      <c r="DI52" s="693"/>
      <c r="DJ52" s="690"/>
      <c r="DK52" s="691"/>
      <c r="DL52" s="692"/>
      <c r="DM52" s="693"/>
      <c r="DN52" s="690"/>
      <c r="DO52" s="691"/>
      <c r="DP52" s="692"/>
      <c r="DQ52" s="693"/>
      <c r="DR52" s="690"/>
      <c r="DS52" s="691"/>
      <c r="DT52" s="692"/>
      <c r="DU52" s="693"/>
      <c r="DV52" s="690"/>
      <c r="DW52" s="691"/>
      <c r="DX52" s="692"/>
      <c r="DY52" s="693"/>
      <c r="DZ52" s="690"/>
      <c r="EA52" s="691"/>
      <c r="EB52" s="692"/>
      <c r="EC52" s="693"/>
      <c r="ED52" s="690"/>
      <c r="EE52" s="691"/>
      <c r="EF52" s="692"/>
      <c r="EG52" s="693"/>
      <c r="EH52" s="690"/>
      <c r="EI52" s="691"/>
      <c r="EJ52" s="692"/>
      <c r="EK52" s="693"/>
      <c r="EL52" s="690"/>
      <c r="EM52" s="691"/>
      <c r="EN52" s="692"/>
      <c r="EO52" s="693"/>
      <c r="EP52" s="690"/>
      <c r="EQ52" s="691"/>
      <c r="ER52" s="692"/>
      <c r="ES52" s="693"/>
      <c r="ET52" s="690"/>
      <c r="EU52" s="691"/>
      <c r="EV52" s="692"/>
      <c r="EW52" s="693"/>
      <c r="EX52" s="690"/>
      <c r="EY52" s="691"/>
      <c r="EZ52" s="692"/>
      <c r="FA52" s="693"/>
      <c r="FB52" s="690"/>
      <c r="FC52" s="691"/>
      <c r="FD52" s="692"/>
      <c r="FE52" s="693"/>
      <c r="FF52" s="690"/>
      <c r="FG52" s="691"/>
      <c r="FH52" s="692"/>
      <c r="FI52" s="693"/>
      <c r="FJ52" s="690"/>
      <c r="FK52" s="691"/>
      <c r="FL52" s="692"/>
      <c r="FM52" s="693"/>
      <c r="FN52" s="690"/>
      <c r="FO52" s="691"/>
      <c r="FP52" s="692"/>
      <c r="FQ52" s="693"/>
      <c r="FR52" s="690"/>
      <c r="FS52" s="691"/>
      <c r="FT52" s="692"/>
      <c r="FU52" s="693"/>
      <c r="FV52" s="690"/>
      <c r="FW52" s="691"/>
      <c r="FX52" s="692"/>
      <c r="FY52" s="693"/>
      <c r="FZ52" s="690"/>
      <c r="GA52" s="691"/>
      <c r="GB52" s="692"/>
      <c r="GC52" s="693"/>
      <c r="GD52" s="690"/>
      <c r="GE52" s="691"/>
      <c r="GF52" s="692"/>
      <c r="GG52" s="693"/>
      <c r="GH52" s="690"/>
      <c r="GI52" s="691"/>
      <c r="GJ52" s="692"/>
      <c r="GK52" s="693"/>
      <c r="GL52" s="690"/>
      <c r="GM52" s="691"/>
      <c r="GN52" s="692"/>
      <c r="GO52" s="693"/>
      <c r="GP52" s="690"/>
      <c r="GQ52" s="691"/>
      <c r="GR52" s="692"/>
      <c r="GS52" s="693"/>
      <c r="GT52" s="690"/>
      <c r="GU52" s="691"/>
      <c r="GV52" s="692"/>
      <c r="GW52" s="693"/>
      <c r="GX52" s="690"/>
      <c r="GY52" s="691"/>
      <c r="GZ52" s="692"/>
      <c r="HA52" s="693"/>
      <c r="HB52" s="690"/>
      <c r="HC52" s="691"/>
      <c r="HD52" s="692"/>
      <c r="HE52" s="693"/>
      <c r="HF52" s="690"/>
      <c r="HG52" s="691"/>
      <c r="HH52" s="692"/>
      <c r="HI52" s="693"/>
      <c r="HJ52" s="690"/>
      <c r="HK52" s="691"/>
      <c r="HL52" s="692"/>
      <c r="HM52" s="693"/>
      <c r="HN52" s="690"/>
      <c r="HO52" s="691"/>
      <c r="HP52" s="692"/>
      <c r="HQ52" s="693"/>
      <c r="HR52" s="690"/>
      <c r="HS52" s="691"/>
      <c r="HT52" s="692"/>
      <c r="HU52" s="693"/>
      <c r="HV52" s="690"/>
      <c r="HW52" s="691"/>
      <c r="HX52" s="692"/>
      <c r="HY52" s="693"/>
      <c r="HZ52" s="690"/>
      <c r="IA52" s="691"/>
      <c r="IB52" s="692"/>
      <c r="IC52" s="693"/>
      <c r="ID52" s="690"/>
      <c r="IE52" s="691"/>
      <c r="IF52" s="692"/>
      <c r="IG52" s="693"/>
      <c r="IH52" s="690"/>
      <c r="II52" s="691"/>
      <c r="IJ52" s="692"/>
      <c r="IK52" s="693"/>
      <c r="IL52" s="690"/>
      <c r="IM52" s="691"/>
      <c r="IN52" s="692"/>
      <c r="IO52" s="693"/>
      <c r="IP52" s="690"/>
      <c r="IQ52" s="691"/>
      <c r="IR52" s="692"/>
      <c r="IS52" s="693"/>
      <c r="IT52" s="690"/>
      <c r="IU52" s="691"/>
      <c r="IV52" s="692"/>
    </row>
    <row r="53" spans="1:256" ht="93.75" customHeight="1" x14ac:dyDescent="1.65">
      <c r="A53" s="683">
        <v>32</v>
      </c>
      <c r="B53" s="668" t="str">
        <f>inf!B34</f>
        <v>ليلى حسني عمر العيسه</v>
      </c>
      <c r="C53" s="668">
        <f>inf!C34</f>
        <v>906344544</v>
      </c>
      <c r="D53" s="669" t="str">
        <f>inf!F34</f>
        <v>حسان بن ثابت الثانوية للبنات</v>
      </c>
      <c r="E53" s="665">
        <v>600</v>
      </c>
      <c r="F53" s="690"/>
      <c r="G53" s="667"/>
      <c r="H53" s="694" t="s">
        <v>83</v>
      </c>
      <c r="I53" s="670">
        <f>num!AD47</f>
        <v>13</v>
      </c>
      <c r="J53" s="685"/>
      <c r="K53" s="686"/>
      <c r="L53" s="687"/>
      <c r="M53" s="688"/>
      <c r="N53" s="685"/>
      <c r="O53" s="686"/>
      <c r="P53" s="687"/>
      <c r="Q53" s="688"/>
      <c r="R53" s="685"/>
      <c r="S53" s="686"/>
      <c r="T53" s="687"/>
      <c r="U53" s="688"/>
      <c r="V53" s="685"/>
      <c r="W53" s="686"/>
      <c r="X53" s="687"/>
      <c r="Y53" s="688"/>
      <c r="Z53" s="685"/>
      <c r="AA53" s="686"/>
      <c r="AB53" s="687"/>
      <c r="AC53" s="688"/>
      <c r="AD53" s="685"/>
      <c r="AE53" s="686"/>
      <c r="AF53" s="687"/>
      <c r="AG53" s="688"/>
      <c r="AH53" s="685"/>
      <c r="AI53" s="686"/>
      <c r="AJ53" s="687"/>
      <c r="AK53" s="688"/>
      <c r="AL53" s="685"/>
      <c r="AM53" s="686"/>
      <c r="AN53" s="687"/>
      <c r="AO53" s="688"/>
      <c r="AP53" s="685"/>
      <c r="AQ53" s="686"/>
      <c r="AR53" s="687"/>
      <c r="AS53" s="688"/>
      <c r="AT53" s="685"/>
      <c r="AU53" s="686"/>
      <c r="AV53" s="687"/>
      <c r="AW53" s="688"/>
      <c r="AX53" s="685"/>
      <c r="AY53" s="686"/>
      <c r="AZ53" s="687"/>
      <c r="BA53" s="688"/>
      <c r="BB53" s="685"/>
      <c r="BC53" s="686"/>
      <c r="BD53" s="687"/>
      <c r="BE53" s="688"/>
      <c r="BF53" s="685"/>
      <c r="BG53" s="686"/>
      <c r="BH53" s="687"/>
      <c r="BI53" s="688"/>
      <c r="BJ53" s="685"/>
      <c r="BK53" s="686"/>
      <c r="BL53" s="687"/>
      <c r="BM53" s="688"/>
      <c r="BN53" s="685"/>
      <c r="BO53" s="686"/>
      <c r="BP53" s="687"/>
      <c r="BQ53" s="688"/>
      <c r="BR53" s="685"/>
      <c r="BS53" s="686"/>
      <c r="BT53" s="687"/>
      <c r="BU53" s="688"/>
      <c r="BV53" s="685"/>
      <c r="BW53" s="686"/>
      <c r="BX53" s="687"/>
      <c r="BY53" s="689"/>
      <c r="BZ53" s="690"/>
      <c r="CA53" s="691"/>
      <c r="CB53" s="692"/>
      <c r="CC53" s="693"/>
      <c r="CD53" s="690"/>
      <c r="CE53" s="691"/>
      <c r="CF53" s="692"/>
      <c r="CG53" s="693"/>
      <c r="CH53" s="690"/>
      <c r="CI53" s="691"/>
      <c r="CJ53" s="692"/>
      <c r="CK53" s="693"/>
      <c r="CL53" s="690"/>
      <c r="CM53" s="691"/>
      <c r="CN53" s="692"/>
      <c r="CO53" s="693"/>
      <c r="CP53" s="690"/>
      <c r="CQ53" s="691"/>
      <c r="CR53" s="692"/>
      <c r="CS53" s="693"/>
      <c r="CT53" s="690"/>
      <c r="CU53" s="691"/>
      <c r="CV53" s="692"/>
      <c r="CW53" s="693"/>
      <c r="CX53" s="690"/>
      <c r="CY53" s="691"/>
      <c r="CZ53" s="692"/>
      <c r="DA53" s="693"/>
      <c r="DB53" s="690"/>
      <c r="DC53" s="691"/>
      <c r="DD53" s="692"/>
      <c r="DE53" s="693"/>
      <c r="DF53" s="690"/>
      <c r="DG53" s="691"/>
      <c r="DH53" s="692"/>
      <c r="DI53" s="693"/>
      <c r="DJ53" s="690"/>
      <c r="DK53" s="691"/>
      <c r="DL53" s="692"/>
      <c r="DM53" s="693"/>
      <c r="DN53" s="690"/>
      <c r="DO53" s="691"/>
      <c r="DP53" s="692"/>
      <c r="DQ53" s="693"/>
      <c r="DR53" s="690"/>
      <c r="DS53" s="691"/>
      <c r="DT53" s="692"/>
      <c r="DU53" s="693"/>
      <c r="DV53" s="690"/>
      <c r="DW53" s="691"/>
      <c r="DX53" s="692"/>
      <c r="DY53" s="693"/>
      <c r="DZ53" s="690"/>
      <c r="EA53" s="691"/>
      <c r="EB53" s="692"/>
      <c r="EC53" s="693"/>
      <c r="ED53" s="690"/>
      <c r="EE53" s="691"/>
      <c r="EF53" s="692"/>
      <c r="EG53" s="693"/>
      <c r="EH53" s="690"/>
      <c r="EI53" s="691"/>
      <c r="EJ53" s="692"/>
      <c r="EK53" s="693"/>
      <c r="EL53" s="690"/>
      <c r="EM53" s="691"/>
      <c r="EN53" s="692"/>
      <c r="EO53" s="693"/>
      <c r="EP53" s="690"/>
      <c r="EQ53" s="691"/>
      <c r="ER53" s="692"/>
      <c r="ES53" s="693"/>
      <c r="ET53" s="690"/>
      <c r="EU53" s="691"/>
      <c r="EV53" s="692"/>
      <c r="EW53" s="693"/>
      <c r="EX53" s="690"/>
      <c r="EY53" s="691"/>
      <c r="EZ53" s="692"/>
      <c r="FA53" s="693"/>
      <c r="FB53" s="690"/>
      <c r="FC53" s="691"/>
      <c r="FD53" s="692"/>
      <c r="FE53" s="693"/>
      <c r="FF53" s="690"/>
      <c r="FG53" s="691"/>
      <c r="FH53" s="692"/>
      <c r="FI53" s="693"/>
      <c r="FJ53" s="690"/>
      <c r="FK53" s="691"/>
      <c r="FL53" s="692"/>
      <c r="FM53" s="693"/>
      <c r="FN53" s="690"/>
      <c r="FO53" s="691"/>
      <c r="FP53" s="692"/>
      <c r="FQ53" s="693"/>
      <c r="FR53" s="690"/>
      <c r="FS53" s="691"/>
      <c r="FT53" s="692"/>
      <c r="FU53" s="693"/>
      <c r="FV53" s="690"/>
      <c r="FW53" s="691"/>
      <c r="FX53" s="692"/>
      <c r="FY53" s="693"/>
      <c r="FZ53" s="690"/>
      <c r="GA53" s="691"/>
      <c r="GB53" s="692"/>
      <c r="GC53" s="693"/>
      <c r="GD53" s="690"/>
      <c r="GE53" s="691"/>
      <c r="GF53" s="692"/>
      <c r="GG53" s="693"/>
      <c r="GH53" s="690"/>
      <c r="GI53" s="691"/>
      <c r="GJ53" s="692"/>
      <c r="GK53" s="693"/>
      <c r="GL53" s="690"/>
      <c r="GM53" s="691"/>
      <c r="GN53" s="692"/>
      <c r="GO53" s="693"/>
      <c r="GP53" s="690"/>
      <c r="GQ53" s="691"/>
      <c r="GR53" s="692"/>
      <c r="GS53" s="693"/>
      <c r="GT53" s="690"/>
      <c r="GU53" s="691"/>
      <c r="GV53" s="692"/>
      <c r="GW53" s="693"/>
      <c r="GX53" s="690"/>
      <c r="GY53" s="691"/>
      <c r="GZ53" s="692"/>
      <c r="HA53" s="693"/>
      <c r="HB53" s="690"/>
      <c r="HC53" s="691"/>
      <c r="HD53" s="692"/>
      <c r="HE53" s="693"/>
      <c r="HF53" s="690"/>
      <c r="HG53" s="691"/>
      <c r="HH53" s="692"/>
      <c r="HI53" s="693"/>
      <c r="HJ53" s="690"/>
      <c r="HK53" s="691"/>
      <c r="HL53" s="692"/>
      <c r="HM53" s="693"/>
      <c r="HN53" s="690"/>
      <c r="HO53" s="691"/>
      <c r="HP53" s="692"/>
      <c r="HQ53" s="693"/>
      <c r="HR53" s="690"/>
      <c r="HS53" s="691"/>
      <c r="HT53" s="692"/>
      <c r="HU53" s="693"/>
      <c r="HV53" s="690"/>
      <c r="HW53" s="691"/>
      <c r="HX53" s="692"/>
      <c r="HY53" s="693"/>
      <c r="HZ53" s="690"/>
      <c r="IA53" s="691"/>
      <c r="IB53" s="692"/>
      <c r="IC53" s="693"/>
      <c r="ID53" s="690"/>
      <c r="IE53" s="691"/>
      <c r="IF53" s="692"/>
      <c r="IG53" s="693"/>
      <c r="IH53" s="690"/>
      <c r="II53" s="691"/>
      <c r="IJ53" s="692"/>
      <c r="IK53" s="693"/>
      <c r="IL53" s="690"/>
      <c r="IM53" s="691"/>
      <c r="IN53" s="692"/>
      <c r="IO53" s="693"/>
      <c r="IP53" s="690"/>
      <c r="IQ53" s="691"/>
      <c r="IR53" s="692"/>
      <c r="IS53" s="693"/>
      <c r="IT53" s="690"/>
      <c r="IU53" s="691"/>
      <c r="IV53" s="692"/>
    </row>
    <row r="54" spans="1:256" ht="93.75" customHeight="1" x14ac:dyDescent="1.65">
      <c r="A54" s="683">
        <v>33</v>
      </c>
      <c r="B54" s="668" t="str">
        <f>inf!B35</f>
        <v>محمد ابراهيم عمران طرده</v>
      </c>
      <c r="C54" s="668" t="str">
        <f>inf!C35</f>
        <v>907551899</v>
      </c>
      <c r="D54" s="669" t="str">
        <f>inf!F35</f>
        <v>تفوح الثانوية للبنين</v>
      </c>
      <c r="E54" s="665">
        <v>600</v>
      </c>
      <c r="F54" s="690"/>
      <c r="G54" s="667"/>
      <c r="H54" s="694" t="s">
        <v>83</v>
      </c>
      <c r="I54" s="670">
        <f>num!AD48</f>
        <v>8</v>
      </c>
      <c r="J54" s="685"/>
      <c r="K54" s="686"/>
      <c r="L54" s="687"/>
      <c r="M54" s="688"/>
      <c r="N54" s="685"/>
      <c r="O54" s="686"/>
      <c r="P54" s="687"/>
      <c r="Q54" s="688"/>
      <c r="R54" s="685"/>
      <c r="S54" s="686"/>
      <c r="T54" s="687"/>
      <c r="U54" s="688"/>
      <c r="V54" s="685"/>
      <c r="W54" s="686"/>
      <c r="X54" s="687"/>
      <c r="Y54" s="688"/>
      <c r="Z54" s="685"/>
      <c r="AA54" s="686"/>
      <c r="AB54" s="687"/>
      <c r="AC54" s="688"/>
      <c r="AD54" s="685"/>
      <c r="AE54" s="686"/>
      <c r="AF54" s="687"/>
      <c r="AG54" s="688"/>
      <c r="AH54" s="685"/>
      <c r="AI54" s="686"/>
      <c r="AJ54" s="687"/>
      <c r="AK54" s="688"/>
      <c r="AL54" s="685"/>
      <c r="AM54" s="686"/>
      <c r="AN54" s="687"/>
      <c r="AO54" s="688"/>
      <c r="AP54" s="685"/>
      <c r="AQ54" s="686"/>
      <c r="AR54" s="687"/>
      <c r="AS54" s="688"/>
      <c r="AT54" s="685"/>
      <c r="AU54" s="686"/>
      <c r="AV54" s="687"/>
      <c r="AW54" s="688"/>
      <c r="AX54" s="685"/>
      <c r="AY54" s="686"/>
      <c r="AZ54" s="687"/>
      <c r="BA54" s="688"/>
      <c r="BB54" s="685"/>
      <c r="BC54" s="686"/>
      <c r="BD54" s="687"/>
      <c r="BE54" s="688"/>
      <c r="BF54" s="685"/>
      <c r="BG54" s="686"/>
      <c r="BH54" s="687"/>
      <c r="BI54" s="688"/>
      <c r="BJ54" s="685"/>
      <c r="BK54" s="686"/>
      <c r="BL54" s="687"/>
      <c r="BM54" s="688"/>
      <c r="BN54" s="685"/>
      <c r="BO54" s="686"/>
      <c r="BP54" s="687"/>
      <c r="BQ54" s="688"/>
      <c r="BR54" s="685"/>
      <c r="BS54" s="686"/>
      <c r="BT54" s="687"/>
      <c r="BU54" s="688"/>
      <c r="BV54" s="685"/>
      <c r="BW54" s="686"/>
      <c r="BX54" s="687"/>
      <c r="BY54" s="689"/>
      <c r="BZ54" s="690"/>
      <c r="CA54" s="691"/>
      <c r="CB54" s="692"/>
      <c r="CC54" s="693"/>
      <c r="CD54" s="690"/>
      <c r="CE54" s="691"/>
      <c r="CF54" s="692"/>
      <c r="CG54" s="693"/>
      <c r="CH54" s="690"/>
      <c r="CI54" s="691"/>
      <c r="CJ54" s="692"/>
      <c r="CK54" s="693"/>
      <c r="CL54" s="690"/>
      <c r="CM54" s="691"/>
      <c r="CN54" s="692"/>
      <c r="CO54" s="693"/>
      <c r="CP54" s="690"/>
      <c r="CQ54" s="691"/>
      <c r="CR54" s="692"/>
      <c r="CS54" s="693"/>
      <c r="CT54" s="690"/>
      <c r="CU54" s="691"/>
      <c r="CV54" s="692"/>
      <c r="CW54" s="693"/>
      <c r="CX54" s="690"/>
      <c r="CY54" s="691"/>
      <c r="CZ54" s="692"/>
      <c r="DA54" s="693"/>
      <c r="DB54" s="690"/>
      <c r="DC54" s="691"/>
      <c r="DD54" s="692"/>
      <c r="DE54" s="693"/>
      <c r="DF54" s="690"/>
      <c r="DG54" s="691"/>
      <c r="DH54" s="692"/>
      <c r="DI54" s="693"/>
      <c r="DJ54" s="690"/>
      <c r="DK54" s="691"/>
      <c r="DL54" s="692"/>
      <c r="DM54" s="693"/>
      <c r="DN54" s="690"/>
      <c r="DO54" s="691"/>
      <c r="DP54" s="692"/>
      <c r="DQ54" s="693"/>
      <c r="DR54" s="690"/>
      <c r="DS54" s="691"/>
      <c r="DT54" s="692"/>
      <c r="DU54" s="693"/>
      <c r="DV54" s="690"/>
      <c r="DW54" s="691"/>
      <c r="DX54" s="692"/>
      <c r="DY54" s="693"/>
      <c r="DZ54" s="690"/>
      <c r="EA54" s="691"/>
      <c r="EB54" s="692"/>
      <c r="EC54" s="693"/>
      <c r="ED54" s="690"/>
      <c r="EE54" s="691"/>
      <c r="EF54" s="692"/>
      <c r="EG54" s="693"/>
      <c r="EH54" s="690"/>
      <c r="EI54" s="691"/>
      <c r="EJ54" s="692"/>
      <c r="EK54" s="693"/>
      <c r="EL54" s="690"/>
      <c r="EM54" s="691"/>
      <c r="EN54" s="692"/>
      <c r="EO54" s="693"/>
      <c r="EP54" s="690"/>
      <c r="EQ54" s="691"/>
      <c r="ER54" s="692"/>
      <c r="ES54" s="693"/>
      <c r="ET54" s="690"/>
      <c r="EU54" s="691"/>
      <c r="EV54" s="692"/>
      <c r="EW54" s="693"/>
      <c r="EX54" s="690"/>
      <c r="EY54" s="691"/>
      <c r="EZ54" s="692"/>
      <c r="FA54" s="693"/>
      <c r="FB54" s="690"/>
      <c r="FC54" s="691"/>
      <c r="FD54" s="692"/>
      <c r="FE54" s="693"/>
      <c r="FF54" s="690"/>
      <c r="FG54" s="691"/>
      <c r="FH54" s="692"/>
      <c r="FI54" s="693"/>
      <c r="FJ54" s="690"/>
      <c r="FK54" s="691"/>
      <c r="FL54" s="692"/>
      <c r="FM54" s="693"/>
      <c r="FN54" s="690"/>
      <c r="FO54" s="691"/>
      <c r="FP54" s="692"/>
      <c r="FQ54" s="693"/>
      <c r="FR54" s="690"/>
      <c r="FS54" s="691"/>
      <c r="FT54" s="692"/>
      <c r="FU54" s="693"/>
      <c r="FV54" s="690"/>
      <c r="FW54" s="691"/>
      <c r="FX54" s="692"/>
      <c r="FY54" s="693"/>
      <c r="FZ54" s="690"/>
      <c r="GA54" s="691"/>
      <c r="GB54" s="692"/>
      <c r="GC54" s="693"/>
      <c r="GD54" s="690"/>
      <c r="GE54" s="691"/>
      <c r="GF54" s="692"/>
      <c r="GG54" s="693"/>
      <c r="GH54" s="690"/>
      <c r="GI54" s="691"/>
      <c r="GJ54" s="692"/>
      <c r="GK54" s="693"/>
      <c r="GL54" s="690"/>
      <c r="GM54" s="691"/>
      <c r="GN54" s="692"/>
      <c r="GO54" s="693"/>
      <c r="GP54" s="690"/>
      <c r="GQ54" s="691"/>
      <c r="GR54" s="692"/>
      <c r="GS54" s="693"/>
      <c r="GT54" s="690"/>
      <c r="GU54" s="691"/>
      <c r="GV54" s="692"/>
      <c r="GW54" s="693"/>
      <c r="GX54" s="690"/>
      <c r="GY54" s="691"/>
      <c r="GZ54" s="692"/>
      <c r="HA54" s="693"/>
      <c r="HB54" s="690"/>
      <c r="HC54" s="691"/>
      <c r="HD54" s="692"/>
      <c r="HE54" s="693"/>
      <c r="HF54" s="690"/>
      <c r="HG54" s="691"/>
      <c r="HH54" s="692"/>
      <c r="HI54" s="693"/>
      <c r="HJ54" s="690"/>
      <c r="HK54" s="691"/>
      <c r="HL54" s="692"/>
      <c r="HM54" s="693"/>
      <c r="HN54" s="690"/>
      <c r="HO54" s="691"/>
      <c r="HP54" s="692"/>
      <c r="HQ54" s="693"/>
      <c r="HR54" s="690"/>
      <c r="HS54" s="691"/>
      <c r="HT54" s="692"/>
      <c r="HU54" s="693"/>
      <c r="HV54" s="690"/>
      <c r="HW54" s="691"/>
      <c r="HX54" s="692"/>
      <c r="HY54" s="693"/>
      <c r="HZ54" s="690"/>
      <c r="IA54" s="691"/>
      <c r="IB54" s="692"/>
      <c r="IC54" s="693"/>
      <c r="ID54" s="690"/>
      <c r="IE54" s="691"/>
      <c r="IF54" s="692"/>
      <c r="IG54" s="693"/>
      <c r="IH54" s="690"/>
      <c r="II54" s="691"/>
      <c r="IJ54" s="692"/>
      <c r="IK54" s="693"/>
      <c r="IL54" s="690"/>
      <c r="IM54" s="691"/>
      <c r="IN54" s="692"/>
      <c r="IO54" s="693"/>
      <c r="IP54" s="690"/>
      <c r="IQ54" s="691"/>
      <c r="IR54" s="692"/>
      <c r="IS54" s="693"/>
      <c r="IT54" s="690"/>
      <c r="IU54" s="691"/>
      <c r="IV54" s="692"/>
    </row>
    <row r="55" spans="1:256" ht="93.75" customHeight="1" x14ac:dyDescent="1.65">
      <c r="A55" s="683">
        <v>34</v>
      </c>
      <c r="B55" s="668" t="str">
        <f>inf!B36</f>
        <v>محمد خليل عوض عوض</v>
      </c>
      <c r="C55" s="668" t="str">
        <f>inf!C36</f>
        <v>949121677</v>
      </c>
      <c r="D55" s="669" t="str">
        <f>inf!F36</f>
        <v>الحسين الثانوية للبنين</v>
      </c>
      <c r="E55" s="665">
        <v>600</v>
      </c>
      <c r="F55" s="690"/>
      <c r="G55" s="667"/>
      <c r="H55" s="694" t="s">
        <v>83</v>
      </c>
      <c r="I55" s="670">
        <f>num!AD49</f>
        <v>16</v>
      </c>
      <c r="J55" s="685"/>
      <c r="K55" s="686"/>
      <c r="L55" s="687"/>
      <c r="M55" s="688"/>
      <c r="N55" s="685"/>
      <c r="O55" s="686"/>
      <c r="P55" s="687"/>
      <c r="Q55" s="688"/>
      <c r="R55" s="685"/>
      <c r="S55" s="686"/>
      <c r="T55" s="687"/>
      <c r="U55" s="688"/>
      <c r="V55" s="685"/>
      <c r="W55" s="686"/>
      <c r="X55" s="687"/>
      <c r="Y55" s="688"/>
      <c r="Z55" s="685"/>
      <c r="AA55" s="686"/>
      <c r="AB55" s="687"/>
      <c r="AC55" s="688"/>
      <c r="AD55" s="685"/>
      <c r="AE55" s="686"/>
      <c r="AF55" s="687"/>
      <c r="AG55" s="688"/>
      <c r="AH55" s="685"/>
      <c r="AI55" s="686"/>
      <c r="AJ55" s="687"/>
      <c r="AK55" s="688"/>
      <c r="AL55" s="685"/>
      <c r="AM55" s="686"/>
      <c r="AN55" s="687"/>
      <c r="AO55" s="688"/>
      <c r="AP55" s="685"/>
      <c r="AQ55" s="686"/>
      <c r="AR55" s="687"/>
      <c r="AS55" s="688"/>
      <c r="AT55" s="685"/>
      <c r="AU55" s="686"/>
      <c r="AV55" s="687"/>
      <c r="AW55" s="688"/>
      <c r="AX55" s="685"/>
      <c r="AY55" s="686"/>
      <c r="AZ55" s="687"/>
      <c r="BA55" s="688"/>
      <c r="BB55" s="685"/>
      <c r="BC55" s="686"/>
      <c r="BD55" s="687"/>
      <c r="BE55" s="688"/>
      <c r="BF55" s="685"/>
      <c r="BG55" s="686"/>
      <c r="BH55" s="687"/>
      <c r="BI55" s="688"/>
      <c r="BJ55" s="685"/>
      <c r="BK55" s="686"/>
      <c r="BL55" s="687"/>
      <c r="BM55" s="688"/>
      <c r="BN55" s="685"/>
      <c r="BO55" s="686"/>
      <c r="BP55" s="687"/>
      <c r="BQ55" s="688"/>
      <c r="BR55" s="685"/>
      <c r="BS55" s="686"/>
      <c r="BT55" s="687"/>
      <c r="BU55" s="688"/>
      <c r="BV55" s="685"/>
      <c r="BW55" s="686"/>
      <c r="BX55" s="687"/>
      <c r="BY55" s="689"/>
      <c r="BZ55" s="690"/>
      <c r="CA55" s="691"/>
      <c r="CB55" s="692"/>
      <c r="CC55" s="693"/>
      <c r="CD55" s="690"/>
      <c r="CE55" s="691"/>
      <c r="CF55" s="692"/>
      <c r="CG55" s="693"/>
      <c r="CH55" s="690"/>
      <c r="CI55" s="691"/>
      <c r="CJ55" s="692"/>
      <c r="CK55" s="693"/>
      <c r="CL55" s="690"/>
      <c r="CM55" s="691"/>
      <c r="CN55" s="692"/>
      <c r="CO55" s="693"/>
      <c r="CP55" s="690"/>
      <c r="CQ55" s="691"/>
      <c r="CR55" s="692"/>
      <c r="CS55" s="693"/>
      <c r="CT55" s="690"/>
      <c r="CU55" s="691"/>
      <c r="CV55" s="692"/>
      <c r="CW55" s="693"/>
      <c r="CX55" s="690"/>
      <c r="CY55" s="691"/>
      <c r="CZ55" s="692"/>
      <c r="DA55" s="693"/>
      <c r="DB55" s="690"/>
      <c r="DC55" s="691"/>
      <c r="DD55" s="692"/>
      <c r="DE55" s="693"/>
      <c r="DF55" s="690"/>
      <c r="DG55" s="691"/>
      <c r="DH55" s="692"/>
      <c r="DI55" s="693"/>
      <c r="DJ55" s="690"/>
      <c r="DK55" s="691"/>
      <c r="DL55" s="692"/>
      <c r="DM55" s="693"/>
      <c r="DN55" s="690"/>
      <c r="DO55" s="691"/>
      <c r="DP55" s="692"/>
      <c r="DQ55" s="693"/>
      <c r="DR55" s="690"/>
      <c r="DS55" s="691"/>
      <c r="DT55" s="692"/>
      <c r="DU55" s="693"/>
      <c r="DV55" s="690"/>
      <c r="DW55" s="691"/>
      <c r="DX55" s="692"/>
      <c r="DY55" s="693"/>
      <c r="DZ55" s="690"/>
      <c r="EA55" s="691"/>
      <c r="EB55" s="692"/>
      <c r="EC55" s="693"/>
      <c r="ED55" s="690"/>
      <c r="EE55" s="691"/>
      <c r="EF55" s="692"/>
      <c r="EG55" s="693"/>
      <c r="EH55" s="690"/>
      <c r="EI55" s="691"/>
      <c r="EJ55" s="692"/>
      <c r="EK55" s="693"/>
      <c r="EL55" s="690"/>
      <c r="EM55" s="691"/>
      <c r="EN55" s="692"/>
      <c r="EO55" s="693"/>
      <c r="EP55" s="690"/>
      <c r="EQ55" s="691"/>
      <c r="ER55" s="692"/>
      <c r="ES55" s="693"/>
      <c r="ET55" s="690"/>
      <c r="EU55" s="691"/>
      <c r="EV55" s="692"/>
      <c r="EW55" s="693"/>
      <c r="EX55" s="690"/>
      <c r="EY55" s="691"/>
      <c r="EZ55" s="692"/>
      <c r="FA55" s="693"/>
      <c r="FB55" s="690"/>
      <c r="FC55" s="691"/>
      <c r="FD55" s="692"/>
      <c r="FE55" s="693"/>
      <c r="FF55" s="690"/>
      <c r="FG55" s="691"/>
      <c r="FH55" s="692"/>
      <c r="FI55" s="693"/>
      <c r="FJ55" s="690"/>
      <c r="FK55" s="691"/>
      <c r="FL55" s="692"/>
      <c r="FM55" s="693"/>
      <c r="FN55" s="690"/>
      <c r="FO55" s="691"/>
      <c r="FP55" s="692"/>
      <c r="FQ55" s="693"/>
      <c r="FR55" s="690"/>
      <c r="FS55" s="691"/>
      <c r="FT55" s="692"/>
      <c r="FU55" s="693"/>
      <c r="FV55" s="690"/>
      <c r="FW55" s="691"/>
      <c r="FX55" s="692"/>
      <c r="FY55" s="693"/>
      <c r="FZ55" s="690"/>
      <c r="GA55" s="691"/>
      <c r="GB55" s="692"/>
      <c r="GC55" s="693"/>
      <c r="GD55" s="690"/>
      <c r="GE55" s="691"/>
      <c r="GF55" s="692"/>
      <c r="GG55" s="693"/>
      <c r="GH55" s="690"/>
      <c r="GI55" s="691"/>
      <c r="GJ55" s="692"/>
      <c r="GK55" s="693"/>
      <c r="GL55" s="690"/>
      <c r="GM55" s="691"/>
      <c r="GN55" s="692"/>
      <c r="GO55" s="693"/>
      <c r="GP55" s="690"/>
      <c r="GQ55" s="691"/>
      <c r="GR55" s="692"/>
      <c r="GS55" s="693"/>
      <c r="GT55" s="690"/>
      <c r="GU55" s="691"/>
      <c r="GV55" s="692"/>
      <c r="GW55" s="693"/>
      <c r="GX55" s="690"/>
      <c r="GY55" s="691"/>
      <c r="GZ55" s="692"/>
      <c r="HA55" s="693"/>
      <c r="HB55" s="690"/>
      <c r="HC55" s="691"/>
      <c r="HD55" s="692"/>
      <c r="HE55" s="693"/>
      <c r="HF55" s="690"/>
      <c r="HG55" s="691"/>
      <c r="HH55" s="692"/>
      <c r="HI55" s="693"/>
      <c r="HJ55" s="690"/>
      <c r="HK55" s="691"/>
      <c r="HL55" s="692"/>
      <c r="HM55" s="693"/>
      <c r="HN55" s="690"/>
      <c r="HO55" s="691"/>
      <c r="HP55" s="692"/>
      <c r="HQ55" s="693"/>
      <c r="HR55" s="690"/>
      <c r="HS55" s="691"/>
      <c r="HT55" s="692"/>
      <c r="HU55" s="693"/>
      <c r="HV55" s="690"/>
      <c r="HW55" s="691"/>
      <c r="HX55" s="692"/>
      <c r="HY55" s="693"/>
      <c r="HZ55" s="690"/>
      <c r="IA55" s="691"/>
      <c r="IB55" s="692"/>
      <c r="IC55" s="693"/>
      <c r="ID55" s="690"/>
      <c r="IE55" s="691"/>
      <c r="IF55" s="692"/>
      <c r="IG55" s="693"/>
      <c r="IH55" s="690"/>
      <c r="II55" s="691"/>
      <c r="IJ55" s="692"/>
      <c r="IK55" s="693"/>
      <c r="IL55" s="690"/>
      <c r="IM55" s="691"/>
      <c r="IN55" s="692"/>
      <c r="IO55" s="693"/>
      <c r="IP55" s="690"/>
      <c r="IQ55" s="691"/>
      <c r="IR55" s="692"/>
      <c r="IS55" s="693"/>
      <c r="IT55" s="690"/>
      <c r="IU55" s="691"/>
      <c r="IV55" s="692"/>
    </row>
    <row r="56" spans="1:256" ht="93.75" customHeight="1" x14ac:dyDescent="1.65">
      <c r="A56" s="683">
        <v>35</v>
      </c>
      <c r="B56" s="668" t="str">
        <f>inf!B37</f>
        <v>محمد صالح عبد القادر النجار</v>
      </c>
      <c r="C56" s="668">
        <f>inf!C37</f>
        <v>981946809</v>
      </c>
      <c r="D56" s="669" t="str">
        <f>inf!F37</f>
        <v>الخليل الصناعية الثانوية</v>
      </c>
      <c r="E56" s="665">
        <v>600</v>
      </c>
      <c r="F56" s="690"/>
      <c r="G56" s="667"/>
      <c r="H56" s="694" t="s">
        <v>83</v>
      </c>
      <c r="I56" s="670">
        <f>num!AD50</f>
        <v>16</v>
      </c>
      <c r="J56" s="685"/>
      <c r="K56" s="686"/>
      <c r="L56" s="687"/>
      <c r="M56" s="688"/>
      <c r="N56" s="685"/>
      <c r="O56" s="686"/>
      <c r="P56" s="687"/>
      <c r="Q56" s="688"/>
      <c r="R56" s="685"/>
      <c r="S56" s="686"/>
      <c r="T56" s="687"/>
      <c r="U56" s="688"/>
      <c r="V56" s="685"/>
      <c r="W56" s="686"/>
      <c r="X56" s="687"/>
      <c r="Y56" s="688"/>
      <c r="Z56" s="685"/>
      <c r="AA56" s="686"/>
      <c r="AB56" s="687"/>
      <c r="AC56" s="688"/>
      <c r="AD56" s="685"/>
      <c r="AE56" s="686"/>
      <c r="AF56" s="687"/>
      <c r="AG56" s="688"/>
      <c r="AH56" s="685"/>
      <c r="AI56" s="686"/>
      <c r="AJ56" s="687"/>
      <c r="AK56" s="688"/>
      <c r="AL56" s="685"/>
      <c r="AM56" s="686"/>
      <c r="AN56" s="687"/>
      <c r="AO56" s="688"/>
      <c r="AP56" s="685"/>
      <c r="AQ56" s="686"/>
      <c r="AR56" s="687"/>
      <c r="AS56" s="688"/>
      <c r="AT56" s="685"/>
      <c r="AU56" s="686"/>
      <c r="AV56" s="687"/>
      <c r="AW56" s="688"/>
      <c r="AX56" s="685"/>
      <c r="AY56" s="686"/>
      <c r="AZ56" s="687"/>
      <c r="BA56" s="688"/>
      <c r="BB56" s="685"/>
      <c r="BC56" s="686"/>
      <c r="BD56" s="687"/>
      <c r="BE56" s="688"/>
      <c r="BF56" s="685"/>
      <c r="BG56" s="686"/>
      <c r="BH56" s="687"/>
      <c r="BI56" s="688"/>
      <c r="BJ56" s="685"/>
      <c r="BK56" s="686"/>
      <c r="BL56" s="687"/>
      <c r="BM56" s="688"/>
      <c r="BN56" s="685"/>
      <c r="BO56" s="686"/>
      <c r="BP56" s="687"/>
      <c r="BQ56" s="688"/>
      <c r="BR56" s="685"/>
      <c r="BS56" s="686"/>
      <c r="BT56" s="687"/>
      <c r="BU56" s="688"/>
      <c r="BV56" s="685"/>
      <c r="BW56" s="686"/>
      <c r="BX56" s="687"/>
      <c r="BY56" s="689"/>
      <c r="BZ56" s="690"/>
      <c r="CA56" s="691"/>
      <c r="CB56" s="692"/>
      <c r="CC56" s="693"/>
      <c r="CD56" s="690"/>
      <c r="CE56" s="691"/>
      <c r="CF56" s="692"/>
      <c r="CG56" s="693"/>
      <c r="CH56" s="690"/>
      <c r="CI56" s="691"/>
      <c r="CJ56" s="692"/>
      <c r="CK56" s="693"/>
      <c r="CL56" s="690"/>
      <c r="CM56" s="691"/>
      <c r="CN56" s="692"/>
      <c r="CO56" s="693"/>
      <c r="CP56" s="690"/>
      <c r="CQ56" s="691"/>
      <c r="CR56" s="692"/>
      <c r="CS56" s="693"/>
      <c r="CT56" s="690"/>
      <c r="CU56" s="691"/>
      <c r="CV56" s="692"/>
      <c r="CW56" s="693"/>
      <c r="CX56" s="690"/>
      <c r="CY56" s="691"/>
      <c r="CZ56" s="692"/>
      <c r="DA56" s="693"/>
      <c r="DB56" s="690"/>
      <c r="DC56" s="691"/>
      <c r="DD56" s="692"/>
      <c r="DE56" s="693"/>
      <c r="DF56" s="690"/>
      <c r="DG56" s="691"/>
      <c r="DH56" s="692"/>
      <c r="DI56" s="693"/>
      <c r="DJ56" s="690"/>
      <c r="DK56" s="691"/>
      <c r="DL56" s="692"/>
      <c r="DM56" s="693"/>
      <c r="DN56" s="690"/>
      <c r="DO56" s="691"/>
      <c r="DP56" s="692"/>
      <c r="DQ56" s="693"/>
      <c r="DR56" s="690"/>
      <c r="DS56" s="691"/>
      <c r="DT56" s="692"/>
      <c r="DU56" s="693"/>
      <c r="DV56" s="690"/>
      <c r="DW56" s="691"/>
      <c r="DX56" s="692"/>
      <c r="DY56" s="693"/>
      <c r="DZ56" s="690"/>
      <c r="EA56" s="691"/>
      <c r="EB56" s="692"/>
      <c r="EC56" s="693"/>
      <c r="ED56" s="690"/>
      <c r="EE56" s="691"/>
      <c r="EF56" s="692"/>
      <c r="EG56" s="693"/>
      <c r="EH56" s="690"/>
      <c r="EI56" s="691"/>
      <c r="EJ56" s="692"/>
      <c r="EK56" s="693"/>
      <c r="EL56" s="690"/>
      <c r="EM56" s="691"/>
      <c r="EN56" s="692"/>
      <c r="EO56" s="693"/>
      <c r="EP56" s="690"/>
      <c r="EQ56" s="691"/>
      <c r="ER56" s="692"/>
      <c r="ES56" s="693"/>
      <c r="ET56" s="690"/>
      <c r="EU56" s="691"/>
      <c r="EV56" s="692"/>
      <c r="EW56" s="693"/>
      <c r="EX56" s="690"/>
      <c r="EY56" s="691"/>
      <c r="EZ56" s="692"/>
      <c r="FA56" s="693"/>
      <c r="FB56" s="690"/>
      <c r="FC56" s="691"/>
      <c r="FD56" s="692"/>
      <c r="FE56" s="693"/>
      <c r="FF56" s="690"/>
      <c r="FG56" s="691"/>
      <c r="FH56" s="692"/>
      <c r="FI56" s="693"/>
      <c r="FJ56" s="690"/>
      <c r="FK56" s="691"/>
      <c r="FL56" s="692"/>
      <c r="FM56" s="693"/>
      <c r="FN56" s="690"/>
      <c r="FO56" s="691"/>
      <c r="FP56" s="692"/>
      <c r="FQ56" s="693"/>
      <c r="FR56" s="690"/>
      <c r="FS56" s="691"/>
      <c r="FT56" s="692"/>
      <c r="FU56" s="693"/>
      <c r="FV56" s="690"/>
      <c r="FW56" s="691"/>
      <c r="FX56" s="692"/>
      <c r="FY56" s="693"/>
      <c r="FZ56" s="690"/>
      <c r="GA56" s="691"/>
      <c r="GB56" s="692"/>
      <c r="GC56" s="693"/>
      <c r="GD56" s="690"/>
      <c r="GE56" s="691"/>
      <c r="GF56" s="692"/>
      <c r="GG56" s="693"/>
      <c r="GH56" s="690"/>
      <c r="GI56" s="691"/>
      <c r="GJ56" s="692"/>
      <c r="GK56" s="693"/>
      <c r="GL56" s="690"/>
      <c r="GM56" s="691"/>
      <c r="GN56" s="692"/>
      <c r="GO56" s="693"/>
      <c r="GP56" s="690"/>
      <c r="GQ56" s="691"/>
      <c r="GR56" s="692"/>
      <c r="GS56" s="693"/>
      <c r="GT56" s="690"/>
      <c r="GU56" s="691"/>
      <c r="GV56" s="692"/>
      <c r="GW56" s="693"/>
      <c r="GX56" s="690"/>
      <c r="GY56" s="691"/>
      <c r="GZ56" s="692"/>
      <c r="HA56" s="693"/>
      <c r="HB56" s="690"/>
      <c r="HC56" s="691"/>
      <c r="HD56" s="692"/>
      <c r="HE56" s="693"/>
      <c r="HF56" s="690"/>
      <c r="HG56" s="691"/>
      <c r="HH56" s="692"/>
      <c r="HI56" s="693"/>
      <c r="HJ56" s="690"/>
      <c r="HK56" s="691"/>
      <c r="HL56" s="692"/>
      <c r="HM56" s="693"/>
      <c r="HN56" s="690"/>
      <c r="HO56" s="691"/>
      <c r="HP56" s="692"/>
      <c r="HQ56" s="693"/>
      <c r="HR56" s="690"/>
      <c r="HS56" s="691"/>
      <c r="HT56" s="692"/>
      <c r="HU56" s="693"/>
      <c r="HV56" s="690"/>
      <c r="HW56" s="691"/>
      <c r="HX56" s="692"/>
      <c r="HY56" s="693"/>
      <c r="HZ56" s="690"/>
      <c r="IA56" s="691"/>
      <c r="IB56" s="692"/>
      <c r="IC56" s="693"/>
      <c r="ID56" s="690"/>
      <c r="IE56" s="691"/>
      <c r="IF56" s="692"/>
      <c r="IG56" s="693"/>
      <c r="IH56" s="690"/>
      <c r="II56" s="691"/>
      <c r="IJ56" s="692"/>
      <c r="IK56" s="693"/>
      <c r="IL56" s="690"/>
      <c r="IM56" s="691"/>
      <c r="IN56" s="692"/>
      <c r="IO56" s="693"/>
      <c r="IP56" s="690"/>
      <c r="IQ56" s="691"/>
      <c r="IR56" s="692"/>
      <c r="IS56" s="693"/>
      <c r="IT56" s="690"/>
      <c r="IU56" s="691"/>
      <c r="IV56" s="692"/>
    </row>
    <row r="57" spans="1:256" ht="93.75" customHeight="1" x14ac:dyDescent="1.65">
      <c r="A57" s="683">
        <v>36</v>
      </c>
      <c r="B57" s="668" t="str">
        <f>inf!B38</f>
        <v>مديحه عاصم كامل "جلال التميمي"</v>
      </c>
      <c r="C57" s="668">
        <f>inf!C38</f>
        <v>859846206</v>
      </c>
      <c r="D57" s="669" t="str">
        <f>inf!F38</f>
        <v>علي غازي المحتسب الثانوية للبنات</v>
      </c>
      <c r="E57" s="665">
        <v>600</v>
      </c>
      <c r="F57" s="690"/>
      <c r="G57" s="667"/>
      <c r="H57" s="694" t="s">
        <v>83</v>
      </c>
      <c r="I57" s="670">
        <f>num!AD51</f>
        <v>16</v>
      </c>
      <c r="J57" s="685"/>
      <c r="K57" s="686"/>
      <c r="L57" s="687"/>
      <c r="M57" s="688"/>
      <c r="N57" s="685"/>
      <c r="O57" s="686"/>
      <c r="P57" s="687"/>
      <c r="Q57" s="688"/>
      <c r="R57" s="685"/>
      <c r="S57" s="686"/>
      <c r="T57" s="687"/>
      <c r="U57" s="688"/>
      <c r="V57" s="685"/>
      <c r="W57" s="686"/>
      <c r="X57" s="687"/>
      <c r="Y57" s="688"/>
      <c r="Z57" s="685"/>
      <c r="AA57" s="686"/>
      <c r="AB57" s="687"/>
      <c r="AC57" s="688"/>
      <c r="AD57" s="685"/>
      <c r="AE57" s="686"/>
      <c r="AF57" s="687"/>
      <c r="AG57" s="688"/>
      <c r="AH57" s="685"/>
      <c r="AI57" s="686"/>
      <c r="AJ57" s="687"/>
      <c r="AK57" s="688"/>
      <c r="AL57" s="685"/>
      <c r="AM57" s="686"/>
      <c r="AN57" s="687"/>
      <c r="AO57" s="688"/>
      <c r="AP57" s="685"/>
      <c r="AQ57" s="686"/>
      <c r="AR57" s="687"/>
      <c r="AS57" s="688"/>
      <c r="AT57" s="685"/>
      <c r="AU57" s="686"/>
      <c r="AV57" s="687"/>
      <c r="AW57" s="688"/>
      <c r="AX57" s="685"/>
      <c r="AY57" s="686"/>
      <c r="AZ57" s="687"/>
      <c r="BA57" s="688"/>
      <c r="BB57" s="685"/>
      <c r="BC57" s="686"/>
      <c r="BD57" s="687"/>
      <c r="BE57" s="688"/>
      <c r="BF57" s="685"/>
      <c r="BG57" s="686"/>
      <c r="BH57" s="687"/>
      <c r="BI57" s="688"/>
      <c r="BJ57" s="685"/>
      <c r="BK57" s="686"/>
      <c r="BL57" s="687"/>
      <c r="BM57" s="688"/>
      <c r="BN57" s="685"/>
      <c r="BO57" s="686"/>
      <c r="BP57" s="687"/>
      <c r="BQ57" s="688"/>
      <c r="BR57" s="685"/>
      <c r="BS57" s="686"/>
      <c r="BT57" s="687"/>
      <c r="BU57" s="688"/>
      <c r="BV57" s="685"/>
      <c r="BW57" s="686"/>
      <c r="BX57" s="687"/>
      <c r="BY57" s="689"/>
      <c r="BZ57" s="690"/>
      <c r="CA57" s="691"/>
      <c r="CB57" s="692"/>
      <c r="CC57" s="693"/>
      <c r="CD57" s="690"/>
      <c r="CE57" s="691"/>
      <c r="CF57" s="692"/>
      <c r="CG57" s="693"/>
      <c r="CH57" s="690"/>
      <c r="CI57" s="691"/>
      <c r="CJ57" s="692"/>
      <c r="CK57" s="693"/>
      <c r="CL57" s="690"/>
      <c r="CM57" s="691"/>
      <c r="CN57" s="692"/>
      <c r="CO57" s="693"/>
      <c r="CP57" s="690"/>
      <c r="CQ57" s="691"/>
      <c r="CR57" s="692"/>
      <c r="CS57" s="693"/>
      <c r="CT57" s="690"/>
      <c r="CU57" s="691"/>
      <c r="CV57" s="692"/>
      <c r="CW57" s="693"/>
      <c r="CX57" s="690"/>
      <c r="CY57" s="691"/>
      <c r="CZ57" s="692"/>
      <c r="DA57" s="693"/>
      <c r="DB57" s="690"/>
      <c r="DC57" s="691"/>
      <c r="DD57" s="692"/>
      <c r="DE57" s="693"/>
      <c r="DF57" s="690"/>
      <c r="DG57" s="691"/>
      <c r="DH57" s="692"/>
      <c r="DI57" s="693"/>
      <c r="DJ57" s="690"/>
      <c r="DK57" s="691"/>
      <c r="DL57" s="692"/>
      <c r="DM57" s="693"/>
      <c r="DN57" s="690"/>
      <c r="DO57" s="691"/>
      <c r="DP57" s="692"/>
      <c r="DQ57" s="693"/>
      <c r="DR57" s="690"/>
      <c r="DS57" s="691"/>
      <c r="DT57" s="692"/>
      <c r="DU57" s="693"/>
      <c r="DV57" s="690"/>
      <c r="DW57" s="691"/>
      <c r="DX57" s="692"/>
      <c r="DY57" s="693"/>
      <c r="DZ57" s="690"/>
      <c r="EA57" s="691"/>
      <c r="EB57" s="692"/>
      <c r="EC57" s="693"/>
      <c r="ED57" s="690"/>
      <c r="EE57" s="691"/>
      <c r="EF57" s="692"/>
      <c r="EG57" s="693"/>
      <c r="EH57" s="690"/>
      <c r="EI57" s="691"/>
      <c r="EJ57" s="692"/>
      <c r="EK57" s="693"/>
      <c r="EL57" s="690"/>
      <c r="EM57" s="691"/>
      <c r="EN57" s="692"/>
      <c r="EO57" s="693"/>
      <c r="EP57" s="690"/>
      <c r="EQ57" s="691"/>
      <c r="ER57" s="692"/>
      <c r="ES57" s="693"/>
      <c r="ET57" s="690"/>
      <c r="EU57" s="691"/>
      <c r="EV57" s="692"/>
      <c r="EW57" s="693"/>
      <c r="EX57" s="690"/>
      <c r="EY57" s="691"/>
      <c r="EZ57" s="692"/>
      <c r="FA57" s="693"/>
      <c r="FB57" s="690"/>
      <c r="FC57" s="691"/>
      <c r="FD57" s="692"/>
      <c r="FE57" s="693"/>
      <c r="FF57" s="690"/>
      <c r="FG57" s="691"/>
      <c r="FH57" s="692"/>
      <c r="FI57" s="693"/>
      <c r="FJ57" s="690"/>
      <c r="FK57" s="691"/>
      <c r="FL57" s="692"/>
      <c r="FM57" s="693"/>
      <c r="FN57" s="690"/>
      <c r="FO57" s="691"/>
      <c r="FP57" s="692"/>
      <c r="FQ57" s="693"/>
      <c r="FR57" s="690"/>
      <c r="FS57" s="691"/>
      <c r="FT57" s="692"/>
      <c r="FU57" s="693"/>
      <c r="FV57" s="690"/>
      <c r="FW57" s="691"/>
      <c r="FX57" s="692"/>
      <c r="FY57" s="693"/>
      <c r="FZ57" s="690"/>
      <c r="GA57" s="691"/>
      <c r="GB57" s="692"/>
      <c r="GC57" s="693"/>
      <c r="GD57" s="690"/>
      <c r="GE57" s="691"/>
      <c r="GF57" s="692"/>
      <c r="GG57" s="693"/>
      <c r="GH57" s="690"/>
      <c r="GI57" s="691"/>
      <c r="GJ57" s="692"/>
      <c r="GK57" s="693"/>
      <c r="GL57" s="690"/>
      <c r="GM57" s="691"/>
      <c r="GN57" s="692"/>
      <c r="GO57" s="693"/>
      <c r="GP57" s="690"/>
      <c r="GQ57" s="691"/>
      <c r="GR57" s="692"/>
      <c r="GS57" s="693"/>
      <c r="GT57" s="690"/>
      <c r="GU57" s="691"/>
      <c r="GV57" s="692"/>
      <c r="GW57" s="693"/>
      <c r="GX57" s="690"/>
      <c r="GY57" s="691"/>
      <c r="GZ57" s="692"/>
      <c r="HA57" s="693"/>
      <c r="HB57" s="690"/>
      <c r="HC57" s="691"/>
      <c r="HD57" s="692"/>
      <c r="HE57" s="693"/>
      <c r="HF57" s="690"/>
      <c r="HG57" s="691"/>
      <c r="HH57" s="692"/>
      <c r="HI57" s="693"/>
      <c r="HJ57" s="690"/>
      <c r="HK57" s="691"/>
      <c r="HL57" s="692"/>
      <c r="HM57" s="693"/>
      <c r="HN57" s="690"/>
      <c r="HO57" s="691"/>
      <c r="HP57" s="692"/>
      <c r="HQ57" s="693"/>
      <c r="HR57" s="690"/>
      <c r="HS57" s="691"/>
      <c r="HT57" s="692"/>
      <c r="HU57" s="693"/>
      <c r="HV57" s="690"/>
      <c r="HW57" s="691"/>
      <c r="HX57" s="692"/>
      <c r="HY57" s="693"/>
      <c r="HZ57" s="690"/>
      <c r="IA57" s="691"/>
      <c r="IB57" s="692"/>
      <c r="IC57" s="693"/>
      <c r="ID57" s="690"/>
      <c r="IE57" s="691"/>
      <c r="IF57" s="692"/>
      <c r="IG57" s="693"/>
      <c r="IH57" s="690"/>
      <c r="II57" s="691"/>
      <c r="IJ57" s="692"/>
      <c r="IK57" s="693"/>
      <c r="IL57" s="690"/>
      <c r="IM57" s="691"/>
      <c r="IN57" s="692"/>
      <c r="IO57" s="693"/>
      <c r="IP57" s="690"/>
      <c r="IQ57" s="691"/>
      <c r="IR57" s="692"/>
      <c r="IS57" s="693"/>
      <c r="IT57" s="690"/>
      <c r="IU57" s="691"/>
      <c r="IV57" s="692"/>
    </row>
    <row r="58" spans="1:256" ht="93.75" customHeight="1" x14ac:dyDescent="1.65">
      <c r="A58" s="683">
        <v>37</v>
      </c>
      <c r="B58" s="668" t="str">
        <f>inf!B39</f>
        <v>مروان علي ابراهيم الرزيقات</v>
      </c>
      <c r="C58" s="668" t="str">
        <f>inf!C39</f>
        <v>851847616</v>
      </c>
      <c r="D58" s="669" t="str">
        <f>inf!F39</f>
        <v>مصباح أبو حنك ث</v>
      </c>
      <c r="E58" s="665">
        <v>600</v>
      </c>
      <c r="F58" s="690"/>
      <c r="G58" s="667"/>
      <c r="H58" s="694" t="s">
        <v>83</v>
      </c>
      <c r="I58" s="670">
        <f>num!AD52</f>
        <v>8</v>
      </c>
      <c r="J58" s="685"/>
      <c r="K58" s="686"/>
      <c r="L58" s="686"/>
      <c r="M58" s="688"/>
      <c r="N58" s="685"/>
      <c r="O58" s="686"/>
      <c r="P58" s="686"/>
      <c r="Q58" s="688"/>
      <c r="R58" s="685"/>
      <c r="S58" s="686"/>
      <c r="T58" s="686"/>
      <c r="U58" s="688"/>
      <c r="V58" s="685"/>
      <c r="W58" s="686"/>
      <c r="X58" s="686"/>
      <c r="Y58" s="688"/>
      <c r="Z58" s="685"/>
      <c r="AA58" s="686"/>
      <c r="AB58" s="686"/>
      <c r="AC58" s="688"/>
      <c r="AD58" s="685"/>
      <c r="AE58" s="686"/>
      <c r="AF58" s="686"/>
      <c r="AG58" s="688"/>
      <c r="AH58" s="685"/>
      <c r="AI58" s="686"/>
      <c r="AJ58" s="686"/>
      <c r="AK58" s="688"/>
      <c r="AL58" s="685"/>
      <c r="AM58" s="686"/>
      <c r="AN58" s="686"/>
      <c r="AO58" s="688"/>
      <c r="AP58" s="685"/>
      <c r="AQ58" s="686"/>
      <c r="AR58" s="686"/>
      <c r="AS58" s="688"/>
      <c r="AT58" s="685"/>
      <c r="AU58" s="686"/>
      <c r="AV58" s="686"/>
      <c r="AW58" s="688"/>
      <c r="AX58" s="685"/>
      <c r="AY58" s="686"/>
      <c r="AZ58" s="686"/>
      <c r="BA58" s="688"/>
      <c r="BB58" s="685"/>
      <c r="BC58" s="686"/>
      <c r="BD58" s="686"/>
      <c r="BE58" s="688"/>
      <c r="BF58" s="685"/>
      <c r="BG58" s="686"/>
      <c r="BH58" s="686"/>
      <c r="BI58" s="688"/>
      <c r="BJ58" s="685"/>
      <c r="BK58" s="686"/>
      <c r="BL58" s="686"/>
      <c r="BM58" s="688"/>
      <c r="BN58" s="685"/>
      <c r="BO58" s="686"/>
      <c r="BP58" s="686"/>
      <c r="BQ58" s="688"/>
      <c r="BR58" s="685"/>
      <c r="BS58" s="686"/>
      <c r="BT58" s="686"/>
      <c r="BU58" s="688"/>
      <c r="BV58" s="685"/>
      <c r="BW58" s="686"/>
      <c r="BX58" s="686"/>
      <c r="BY58" s="689"/>
      <c r="BZ58" s="690"/>
      <c r="CA58" s="691"/>
      <c r="CB58" s="691"/>
      <c r="CC58" s="693"/>
      <c r="CD58" s="690"/>
      <c r="CE58" s="691"/>
      <c r="CF58" s="691"/>
      <c r="CG58" s="693"/>
      <c r="CH58" s="690"/>
      <c r="CI58" s="691"/>
      <c r="CJ58" s="691"/>
      <c r="CK58" s="693"/>
      <c r="CL58" s="690"/>
      <c r="CM58" s="691"/>
      <c r="CN58" s="691"/>
      <c r="CO58" s="693"/>
      <c r="CP58" s="690"/>
      <c r="CQ58" s="691"/>
      <c r="CR58" s="691"/>
      <c r="CS58" s="693"/>
      <c r="CT58" s="690"/>
      <c r="CU58" s="691"/>
      <c r="CV58" s="691"/>
      <c r="CW58" s="693"/>
      <c r="CX58" s="690"/>
      <c r="CY58" s="691"/>
      <c r="CZ58" s="691"/>
      <c r="DA58" s="693"/>
      <c r="DB58" s="690"/>
      <c r="DC58" s="691"/>
      <c r="DD58" s="691"/>
      <c r="DE58" s="693"/>
      <c r="DF58" s="690"/>
      <c r="DG58" s="691"/>
      <c r="DH58" s="691"/>
      <c r="DI58" s="693"/>
      <c r="DJ58" s="690"/>
      <c r="DK58" s="691"/>
      <c r="DL58" s="691"/>
      <c r="DM58" s="693"/>
      <c r="DN58" s="690"/>
      <c r="DO58" s="691"/>
      <c r="DP58" s="691"/>
      <c r="DQ58" s="693"/>
      <c r="DR58" s="690"/>
      <c r="DS58" s="691"/>
      <c r="DT58" s="691"/>
      <c r="DU58" s="693"/>
      <c r="DV58" s="690"/>
      <c r="DW58" s="691"/>
      <c r="DX58" s="691"/>
      <c r="DY58" s="693"/>
      <c r="DZ58" s="690"/>
      <c r="EA58" s="691"/>
      <c r="EB58" s="691"/>
      <c r="EC58" s="693"/>
      <c r="ED58" s="690"/>
      <c r="EE58" s="691"/>
      <c r="EF58" s="691"/>
      <c r="EG58" s="693"/>
      <c r="EH58" s="690"/>
      <c r="EI58" s="691"/>
      <c r="EJ58" s="691"/>
      <c r="EK58" s="693"/>
      <c r="EL58" s="690"/>
      <c r="EM58" s="691"/>
      <c r="EN58" s="691"/>
      <c r="EO58" s="693"/>
      <c r="EP58" s="690"/>
      <c r="EQ58" s="691"/>
      <c r="ER58" s="691"/>
      <c r="ES58" s="693"/>
      <c r="ET58" s="690"/>
      <c r="EU58" s="691"/>
      <c r="EV58" s="691"/>
      <c r="EW58" s="693"/>
      <c r="EX58" s="690"/>
      <c r="EY58" s="691"/>
      <c r="EZ58" s="691"/>
      <c r="FA58" s="693"/>
      <c r="FB58" s="690"/>
      <c r="FC58" s="691"/>
      <c r="FD58" s="691"/>
      <c r="FE58" s="693"/>
      <c r="FF58" s="690"/>
      <c r="FG58" s="691"/>
      <c r="FH58" s="691"/>
      <c r="FI58" s="693"/>
      <c r="FJ58" s="690"/>
      <c r="FK58" s="691"/>
      <c r="FL58" s="691"/>
      <c r="FM58" s="693"/>
      <c r="FN58" s="690"/>
      <c r="FO58" s="691"/>
      <c r="FP58" s="691"/>
      <c r="FQ58" s="693"/>
      <c r="FR58" s="690"/>
      <c r="FS58" s="691"/>
      <c r="FT58" s="691"/>
      <c r="FU58" s="693"/>
      <c r="FV58" s="690"/>
      <c r="FW58" s="691"/>
      <c r="FX58" s="691"/>
      <c r="FY58" s="693"/>
      <c r="FZ58" s="690"/>
      <c r="GA58" s="691"/>
      <c r="GB58" s="691"/>
      <c r="GC58" s="693"/>
      <c r="GD58" s="690"/>
      <c r="GE58" s="691"/>
      <c r="GF58" s="691"/>
      <c r="GG58" s="693"/>
      <c r="GH58" s="690"/>
      <c r="GI58" s="691"/>
      <c r="GJ58" s="691"/>
      <c r="GK58" s="693"/>
      <c r="GL58" s="690"/>
      <c r="GM58" s="691"/>
      <c r="GN58" s="691"/>
      <c r="GO58" s="693"/>
      <c r="GP58" s="690"/>
      <c r="GQ58" s="691"/>
      <c r="GR58" s="691"/>
      <c r="GS58" s="693"/>
      <c r="GT58" s="690"/>
      <c r="GU58" s="691"/>
      <c r="GV58" s="691"/>
      <c r="GW58" s="693"/>
      <c r="GX58" s="690"/>
      <c r="GY58" s="691"/>
      <c r="GZ58" s="691"/>
      <c r="HA58" s="693"/>
      <c r="HB58" s="690"/>
      <c r="HC58" s="691"/>
      <c r="HD58" s="691"/>
      <c r="HE58" s="693"/>
      <c r="HF58" s="690"/>
      <c r="HG58" s="691"/>
      <c r="HH58" s="691"/>
      <c r="HI58" s="693"/>
      <c r="HJ58" s="690"/>
      <c r="HK58" s="691"/>
      <c r="HL58" s="691"/>
      <c r="HM58" s="693"/>
      <c r="HN58" s="690"/>
      <c r="HO58" s="691"/>
      <c r="HP58" s="691"/>
      <c r="HQ58" s="693"/>
      <c r="HR58" s="690"/>
      <c r="HS58" s="691"/>
      <c r="HT58" s="691"/>
      <c r="HU58" s="693"/>
      <c r="HV58" s="690"/>
      <c r="HW58" s="691"/>
      <c r="HX58" s="691"/>
      <c r="HY58" s="693"/>
      <c r="HZ58" s="690"/>
      <c r="IA58" s="691"/>
      <c r="IB58" s="691"/>
      <c r="IC58" s="693"/>
      <c r="ID58" s="690"/>
      <c r="IE58" s="691"/>
      <c r="IF58" s="691"/>
      <c r="IG58" s="693"/>
      <c r="IH58" s="690"/>
      <c r="II58" s="691"/>
      <c r="IJ58" s="691"/>
      <c r="IK58" s="693"/>
      <c r="IL58" s="690"/>
      <c r="IM58" s="691"/>
      <c r="IN58" s="691"/>
      <c r="IO58" s="693"/>
      <c r="IP58" s="690"/>
      <c r="IQ58" s="691"/>
      <c r="IR58" s="691"/>
      <c r="IS58" s="693"/>
      <c r="IT58" s="690"/>
      <c r="IU58" s="691"/>
      <c r="IV58" s="691"/>
    </row>
    <row r="59" spans="1:256" ht="78.75" customHeight="1" x14ac:dyDescent="1.65">
      <c r="A59" s="683">
        <v>38</v>
      </c>
      <c r="B59" s="668" t="str">
        <f>inf!B40</f>
        <v>معتصم زياد ربيع عيده</v>
      </c>
      <c r="C59" s="668" t="str">
        <f>inf!C40</f>
        <v>850422858</v>
      </c>
      <c r="D59" s="669" t="str">
        <f>inf!F40</f>
        <v>أبو دية الثانوية للبنين</v>
      </c>
      <c r="E59" s="665">
        <v>600</v>
      </c>
      <c r="F59" s="690"/>
      <c r="G59" s="667"/>
      <c r="H59" s="694" t="s">
        <v>83</v>
      </c>
      <c r="I59" s="670">
        <f>num!AD53</f>
        <v>15</v>
      </c>
      <c r="J59" s="685"/>
      <c r="K59" s="686"/>
      <c r="L59" s="687"/>
      <c r="M59" s="688"/>
      <c r="N59" s="685"/>
      <c r="O59" s="686"/>
      <c r="P59" s="687"/>
      <c r="Q59" s="688"/>
      <c r="R59" s="685"/>
      <c r="S59" s="686"/>
      <c r="T59" s="687"/>
      <c r="U59" s="688"/>
      <c r="V59" s="685"/>
      <c r="W59" s="686"/>
      <c r="X59" s="687"/>
      <c r="Y59" s="688"/>
      <c r="Z59" s="685"/>
      <c r="AA59" s="686"/>
      <c r="AB59" s="687"/>
      <c r="AC59" s="688"/>
      <c r="AD59" s="685"/>
      <c r="AE59" s="686"/>
      <c r="AF59" s="687"/>
      <c r="AG59" s="688"/>
      <c r="AH59" s="685"/>
      <c r="AI59" s="686"/>
      <c r="AJ59" s="687"/>
      <c r="AK59" s="688"/>
      <c r="AL59" s="685"/>
      <c r="AM59" s="686"/>
      <c r="AN59" s="687"/>
      <c r="AO59" s="688"/>
      <c r="AP59" s="685"/>
      <c r="AQ59" s="686"/>
      <c r="AR59" s="687"/>
      <c r="AS59" s="688"/>
      <c r="AT59" s="685"/>
      <c r="AU59" s="686"/>
      <c r="AV59" s="687"/>
      <c r="AW59" s="688"/>
      <c r="AX59" s="685"/>
      <c r="AY59" s="686"/>
      <c r="AZ59" s="687"/>
      <c r="BA59" s="688"/>
      <c r="BB59" s="685"/>
      <c r="BC59" s="686"/>
      <c r="BD59" s="687"/>
      <c r="BE59" s="688"/>
      <c r="BF59" s="685"/>
      <c r="BG59" s="686"/>
      <c r="BH59" s="687"/>
      <c r="BI59" s="688"/>
      <c r="BJ59" s="685"/>
      <c r="BK59" s="686"/>
      <c r="BL59" s="687"/>
      <c r="BM59" s="688"/>
      <c r="BN59" s="685"/>
      <c r="BO59" s="686"/>
      <c r="BP59" s="687"/>
      <c r="BQ59" s="688"/>
      <c r="BR59" s="685"/>
      <c r="BS59" s="686"/>
      <c r="BT59" s="687"/>
      <c r="BU59" s="688"/>
      <c r="BV59" s="685"/>
      <c r="BW59" s="686"/>
      <c r="BX59" s="687"/>
      <c r="BY59" s="689"/>
      <c r="BZ59" s="690"/>
      <c r="CA59" s="691"/>
      <c r="CB59" s="692"/>
      <c r="CC59" s="693"/>
      <c r="CD59" s="690"/>
      <c r="CE59" s="691"/>
      <c r="CF59" s="692"/>
      <c r="CG59" s="693"/>
      <c r="CH59" s="690"/>
      <c r="CI59" s="691"/>
      <c r="CJ59" s="692"/>
      <c r="CK59" s="693"/>
      <c r="CL59" s="690"/>
      <c r="CM59" s="691"/>
      <c r="CN59" s="692"/>
      <c r="CO59" s="693"/>
      <c r="CP59" s="690"/>
      <c r="CQ59" s="691"/>
      <c r="CR59" s="692"/>
      <c r="CS59" s="693"/>
      <c r="CT59" s="690"/>
      <c r="CU59" s="691"/>
      <c r="CV59" s="692"/>
      <c r="CW59" s="693"/>
      <c r="CX59" s="690"/>
      <c r="CY59" s="691"/>
      <c r="CZ59" s="692"/>
      <c r="DA59" s="693"/>
      <c r="DB59" s="690"/>
      <c r="DC59" s="691"/>
      <c r="DD59" s="692"/>
      <c r="DE59" s="693"/>
      <c r="DF59" s="690"/>
      <c r="DG59" s="691"/>
      <c r="DH59" s="692"/>
      <c r="DI59" s="693"/>
      <c r="DJ59" s="690"/>
      <c r="DK59" s="691"/>
      <c r="DL59" s="692"/>
      <c r="DM59" s="693"/>
      <c r="DN59" s="690"/>
      <c r="DO59" s="691"/>
      <c r="DP59" s="692"/>
      <c r="DQ59" s="693"/>
      <c r="DR59" s="690"/>
      <c r="DS59" s="691"/>
      <c r="DT59" s="692"/>
      <c r="DU59" s="693"/>
      <c r="DV59" s="690"/>
      <c r="DW59" s="691"/>
      <c r="DX59" s="692"/>
      <c r="DY59" s="693"/>
      <c r="DZ59" s="690"/>
      <c r="EA59" s="691"/>
      <c r="EB59" s="692"/>
      <c r="EC59" s="693"/>
      <c r="ED59" s="690"/>
      <c r="EE59" s="691"/>
      <c r="EF59" s="692"/>
      <c r="EG59" s="693"/>
      <c r="EH59" s="690"/>
      <c r="EI59" s="691"/>
      <c r="EJ59" s="692"/>
      <c r="EK59" s="693"/>
      <c r="EL59" s="690"/>
      <c r="EM59" s="691"/>
      <c r="EN59" s="692"/>
      <c r="EO59" s="693"/>
      <c r="EP59" s="690"/>
      <c r="EQ59" s="691"/>
      <c r="ER59" s="692"/>
      <c r="ES59" s="693"/>
      <c r="ET59" s="690"/>
      <c r="EU59" s="691"/>
      <c r="EV59" s="692"/>
      <c r="EW59" s="693"/>
      <c r="EX59" s="690"/>
      <c r="EY59" s="691"/>
      <c r="EZ59" s="692"/>
      <c r="FA59" s="693"/>
      <c r="FB59" s="690"/>
      <c r="FC59" s="691"/>
      <c r="FD59" s="692"/>
      <c r="FE59" s="693"/>
      <c r="FF59" s="690"/>
      <c r="FG59" s="691"/>
      <c r="FH59" s="692"/>
      <c r="FI59" s="693"/>
      <c r="FJ59" s="690"/>
      <c r="FK59" s="691"/>
      <c r="FL59" s="692"/>
      <c r="FM59" s="693"/>
      <c r="FN59" s="690"/>
      <c r="FO59" s="691"/>
      <c r="FP59" s="692"/>
      <c r="FQ59" s="693"/>
      <c r="FR59" s="690"/>
      <c r="FS59" s="691"/>
      <c r="FT59" s="692"/>
      <c r="FU59" s="693"/>
      <c r="FV59" s="690"/>
      <c r="FW59" s="691"/>
      <c r="FX59" s="692"/>
      <c r="FY59" s="693"/>
      <c r="FZ59" s="690"/>
      <c r="GA59" s="691"/>
      <c r="GB59" s="692"/>
      <c r="GC59" s="693"/>
      <c r="GD59" s="690"/>
      <c r="GE59" s="691"/>
      <c r="GF59" s="692"/>
      <c r="GG59" s="693"/>
      <c r="GH59" s="690"/>
      <c r="GI59" s="691"/>
      <c r="GJ59" s="692"/>
      <c r="GK59" s="693"/>
      <c r="GL59" s="690"/>
      <c r="GM59" s="691"/>
      <c r="GN59" s="692"/>
      <c r="GO59" s="693"/>
      <c r="GP59" s="690"/>
      <c r="GQ59" s="691"/>
      <c r="GR59" s="692"/>
      <c r="GS59" s="693"/>
      <c r="GT59" s="690"/>
      <c r="GU59" s="691"/>
      <c r="GV59" s="692"/>
      <c r="GW59" s="693"/>
      <c r="GX59" s="690"/>
      <c r="GY59" s="691"/>
      <c r="GZ59" s="692"/>
      <c r="HA59" s="693"/>
      <c r="HB59" s="690"/>
      <c r="HC59" s="691"/>
      <c r="HD59" s="692"/>
      <c r="HE59" s="693"/>
      <c r="HF59" s="690"/>
      <c r="HG59" s="691"/>
      <c r="HH59" s="692"/>
      <c r="HI59" s="693"/>
      <c r="HJ59" s="690"/>
      <c r="HK59" s="691"/>
      <c r="HL59" s="692"/>
      <c r="HM59" s="693"/>
      <c r="HN59" s="690"/>
      <c r="HO59" s="691"/>
      <c r="HP59" s="692"/>
      <c r="HQ59" s="693"/>
      <c r="HR59" s="690"/>
      <c r="HS59" s="691"/>
      <c r="HT59" s="692"/>
      <c r="HU59" s="693"/>
      <c r="HV59" s="690"/>
      <c r="HW59" s="691"/>
      <c r="HX59" s="692"/>
      <c r="HY59" s="693"/>
      <c r="HZ59" s="690"/>
      <c r="IA59" s="691"/>
      <c r="IB59" s="692"/>
      <c r="IC59" s="693"/>
      <c r="ID59" s="690"/>
      <c r="IE59" s="691"/>
      <c r="IF59" s="692"/>
      <c r="IG59" s="693"/>
      <c r="IH59" s="690"/>
      <c r="II59" s="691"/>
      <c r="IJ59" s="692"/>
      <c r="IK59" s="693"/>
      <c r="IL59" s="690"/>
      <c r="IM59" s="691"/>
      <c r="IN59" s="692"/>
      <c r="IO59" s="693"/>
      <c r="IP59" s="690"/>
      <c r="IQ59" s="691"/>
      <c r="IR59" s="692"/>
      <c r="IS59" s="693"/>
      <c r="IT59" s="690"/>
      <c r="IU59" s="691"/>
      <c r="IV59" s="692"/>
    </row>
    <row r="60" spans="1:256" ht="78.75" customHeight="1" x14ac:dyDescent="1.65">
      <c r="A60" s="683">
        <v>39</v>
      </c>
      <c r="B60" s="668" t="str">
        <f>inf!B41</f>
        <v>مهند سعدي أحمد عبد العزيز</v>
      </c>
      <c r="C60" s="668">
        <f>inf!C41</f>
        <v>411483829</v>
      </c>
      <c r="D60" s="669" t="str">
        <f>inf!F41</f>
        <v>الراشدين الثانوية</v>
      </c>
      <c r="E60" s="665">
        <v>600</v>
      </c>
      <c r="F60" s="690"/>
      <c r="G60" s="667"/>
      <c r="H60" s="694" t="s">
        <v>83</v>
      </c>
      <c r="I60" s="670">
        <f>num!AD54</f>
        <v>14</v>
      </c>
      <c r="J60" s="685"/>
      <c r="K60" s="686"/>
      <c r="L60" s="687"/>
      <c r="M60" s="688"/>
      <c r="N60" s="685"/>
      <c r="O60" s="686"/>
      <c r="P60" s="687"/>
      <c r="Q60" s="688"/>
      <c r="R60" s="685"/>
      <c r="S60" s="686"/>
      <c r="T60" s="687"/>
      <c r="U60" s="688"/>
      <c r="V60" s="685"/>
      <c r="W60" s="686"/>
      <c r="X60" s="687"/>
      <c r="Y60" s="688"/>
      <c r="Z60" s="685"/>
      <c r="AA60" s="686"/>
      <c r="AB60" s="687"/>
      <c r="AC60" s="688"/>
      <c r="AD60" s="685"/>
      <c r="AE60" s="686"/>
      <c r="AF60" s="687"/>
      <c r="AG60" s="688"/>
      <c r="AH60" s="685"/>
      <c r="AI60" s="686"/>
      <c r="AJ60" s="687"/>
      <c r="AK60" s="688"/>
      <c r="AL60" s="685"/>
      <c r="AM60" s="686"/>
      <c r="AN60" s="687"/>
      <c r="AO60" s="688"/>
      <c r="AP60" s="685"/>
      <c r="AQ60" s="686"/>
      <c r="AR60" s="687"/>
      <c r="AS60" s="688"/>
      <c r="AT60" s="685"/>
      <c r="AU60" s="686"/>
      <c r="AV60" s="687"/>
      <c r="AW60" s="688"/>
      <c r="AX60" s="685"/>
      <c r="AY60" s="686"/>
      <c r="AZ60" s="687"/>
      <c r="BA60" s="688"/>
      <c r="BB60" s="685"/>
      <c r="BC60" s="686"/>
      <c r="BD60" s="687"/>
      <c r="BE60" s="688"/>
      <c r="BF60" s="685"/>
      <c r="BG60" s="686"/>
      <c r="BH60" s="687"/>
      <c r="BI60" s="688"/>
      <c r="BJ60" s="685"/>
      <c r="BK60" s="686"/>
      <c r="BL60" s="687"/>
      <c r="BM60" s="688"/>
      <c r="BN60" s="685"/>
      <c r="BO60" s="686"/>
      <c r="BP60" s="687"/>
      <c r="BQ60" s="688"/>
      <c r="BR60" s="685"/>
      <c r="BS60" s="686"/>
      <c r="BT60" s="687"/>
      <c r="BU60" s="688"/>
      <c r="BV60" s="685"/>
      <c r="BW60" s="686"/>
      <c r="BX60" s="687"/>
      <c r="BY60" s="689"/>
      <c r="BZ60" s="690"/>
      <c r="CA60" s="691"/>
      <c r="CB60" s="692"/>
      <c r="CC60" s="693"/>
      <c r="CD60" s="690"/>
      <c r="CE60" s="691"/>
      <c r="CF60" s="692"/>
      <c r="CG60" s="693"/>
      <c r="CH60" s="690"/>
      <c r="CI60" s="691"/>
      <c r="CJ60" s="692"/>
      <c r="CK60" s="693"/>
      <c r="CL60" s="690"/>
      <c r="CM60" s="691"/>
      <c r="CN60" s="692"/>
      <c r="CO60" s="693"/>
      <c r="CP60" s="690"/>
      <c r="CQ60" s="691"/>
      <c r="CR60" s="692"/>
      <c r="CS60" s="693"/>
      <c r="CT60" s="690"/>
      <c r="CU60" s="691"/>
      <c r="CV60" s="692"/>
      <c r="CW60" s="693"/>
      <c r="CX60" s="690"/>
      <c r="CY60" s="691"/>
      <c r="CZ60" s="692"/>
      <c r="DA60" s="693"/>
      <c r="DB60" s="690"/>
      <c r="DC60" s="691"/>
      <c r="DD60" s="692"/>
      <c r="DE60" s="693"/>
      <c r="DF60" s="690"/>
      <c r="DG60" s="691"/>
      <c r="DH60" s="692"/>
      <c r="DI60" s="693"/>
      <c r="DJ60" s="690"/>
      <c r="DK60" s="691"/>
      <c r="DL60" s="692"/>
      <c r="DM60" s="693"/>
      <c r="DN60" s="690"/>
      <c r="DO60" s="691"/>
      <c r="DP60" s="692"/>
      <c r="DQ60" s="693"/>
      <c r="DR60" s="690"/>
      <c r="DS60" s="691"/>
      <c r="DT60" s="692"/>
      <c r="DU60" s="693"/>
      <c r="DV60" s="690"/>
      <c r="DW60" s="691"/>
      <c r="DX60" s="692"/>
      <c r="DY60" s="693"/>
      <c r="DZ60" s="690"/>
      <c r="EA60" s="691"/>
      <c r="EB60" s="692"/>
      <c r="EC60" s="693"/>
      <c r="ED60" s="690"/>
      <c r="EE60" s="691"/>
      <c r="EF60" s="692"/>
      <c r="EG60" s="693"/>
      <c r="EH60" s="690"/>
      <c r="EI60" s="691"/>
      <c r="EJ60" s="692"/>
      <c r="EK60" s="693"/>
      <c r="EL60" s="690"/>
      <c r="EM60" s="691"/>
      <c r="EN60" s="692"/>
      <c r="EO60" s="693"/>
      <c r="EP60" s="690"/>
      <c r="EQ60" s="691"/>
      <c r="ER60" s="692"/>
      <c r="ES60" s="693"/>
      <c r="ET60" s="690"/>
      <c r="EU60" s="691"/>
      <c r="EV60" s="692"/>
      <c r="EW60" s="693"/>
      <c r="EX60" s="690"/>
      <c r="EY60" s="691"/>
      <c r="EZ60" s="692"/>
      <c r="FA60" s="693"/>
      <c r="FB60" s="690"/>
      <c r="FC60" s="691"/>
      <c r="FD60" s="692"/>
      <c r="FE60" s="693"/>
      <c r="FF60" s="690"/>
      <c r="FG60" s="691"/>
      <c r="FH60" s="692"/>
      <c r="FI60" s="693"/>
      <c r="FJ60" s="690"/>
      <c r="FK60" s="691"/>
      <c r="FL60" s="692"/>
      <c r="FM60" s="693"/>
      <c r="FN60" s="690"/>
      <c r="FO60" s="691"/>
      <c r="FP60" s="692"/>
      <c r="FQ60" s="693"/>
      <c r="FR60" s="690"/>
      <c r="FS60" s="691"/>
      <c r="FT60" s="692"/>
      <c r="FU60" s="693"/>
      <c r="FV60" s="690"/>
      <c r="FW60" s="691"/>
      <c r="FX60" s="692"/>
      <c r="FY60" s="693"/>
      <c r="FZ60" s="690"/>
      <c r="GA60" s="691"/>
      <c r="GB60" s="692"/>
      <c r="GC60" s="693"/>
      <c r="GD60" s="690"/>
      <c r="GE60" s="691"/>
      <c r="GF60" s="692"/>
      <c r="GG60" s="693"/>
      <c r="GH60" s="690"/>
      <c r="GI60" s="691"/>
      <c r="GJ60" s="692"/>
      <c r="GK60" s="693"/>
      <c r="GL60" s="690"/>
      <c r="GM60" s="691"/>
      <c r="GN60" s="692"/>
      <c r="GO60" s="693"/>
      <c r="GP60" s="690"/>
      <c r="GQ60" s="691"/>
      <c r="GR60" s="692"/>
      <c r="GS60" s="693"/>
      <c r="GT60" s="690"/>
      <c r="GU60" s="691"/>
      <c r="GV60" s="692"/>
      <c r="GW60" s="693"/>
      <c r="GX60" s="690"/>
      <c r="GY60" s="691"/>
      <c r="GZ60" s="692"/>
      <c r="HA60" s="693"/>
      <c r="HB60" s="690"/>
      <c r="HC60" s="691"/>
      <c r="HD60" s="692"/>
      <c r="HE60" s="693"/>
      <c r="HF60" s="690"/>
      <c r="HG60" s="691"/>
      <c r="HH60" s="692"/>
      <c r="HI60" s="693"/>
      <c r="HJ60" s="690"/>
      <c r="HK60" s="691"/>
      <c r="HL60" s="692"/>
      <c r="HM60" s="693"/>
      <c r="HN60" s="690"/>
      <c r="HO60" s="691"/>
      <c r="HP60" s="692"/>
      <c r="HQ60" s="693"/>
      <c r="HR60" s="690"/>
      <c r="HS60" s="691"/>
      <c r="HT60" s="692"/>
      <c r="HU60" s="693"/>
      <c r="HV60" s="690"/>
      <c r="HW60" s="691"/>
      <c r="HX60" s="692"/>
      <c r="HY60" s="693"/>
      <c r="HZ60" s="690"/>
      <c r="IA60" s="691"/>
      <c r="IB60" s="692"/>
      <c r="IC60" s="693"/>
      <c r="ID60" s="690"/>
      <c r="IE60" s="691"/>
      <c r="IF60" s="692"/>
      <c r="IG60" s="693"/>
      <c r="IH60" s="690"/>
      <c r="II60" s="691"/>
      <c r="IJ60" s="692"/>
      <c r="IK60" s="693"/>
      <c r="IL60" s="690"/>
      <c r="IM60" s="691"/>
      <c r="IN60" s="692"/>
      <c r="IO60" s="693"/>
      <c r="IP60" s="690"/>
      <c r="IQ60" s="691"/>
      <c r="IR60" s="692"/>
      <c r="IS60" s="693"/>
      <c r="IT60" s="690"/>
      <c r="IU60" s="691"/>
      <c r="IV60" s="692"/>
    </row>
    <row r="61" spans="1:256" ht="78.75" customHeight="1" x14ac:dyDescent="1.65">
      <c r="A61" s="683">
        <v>40</v>
      </c>
      <c r="B61" s="668" t="str">
        <f>inf!B42</f>
        <v>مؤيد كرامة محمد أبو سنينة</v>
      </c>
      <c r="C61" s="668">
        <f>inf!C42</f>
        <v>404710196</v>
      </c>
      <c r="D61" s="669" t="str">
        <f>inf!F42</f>
        <v>الحسين بن علي ث</v>
      </c>
      <c r="E61" s="665">
        <v>600</v>
      </c>
      <c r="F61" s="690"/>
      <c r="G61" s="667"/>
      <c r="H61" s="694" t="s">
        <v>83</v>
      </c>
      <c r="I61" s="670">
        <f>num!AD55</f>
        <v>16</v>
      </c>
      <c r="J61" s="685"/>
      <c r="K61" s="686"/>
      <c r="L61" s="687"/>
      <c r="M61" s="688"/>
      <c r="N61" s="685"/>
      <c r="O61" s="686"/>
      <c r="P61" s="687"/>
      <c r="Q61" s="688"/>
      <c r="R61" s="685"/>
      <c r="S61" s="686"/>
      <c r="T61" s="687"/>
      <c r="U61" s="688"/>
      <c r="V61" s="685"/>
      <c r="W61" s="686"/>
      <c r="X61" s="687"/>
      <c r="Y61" s="688"/>
      <c r="Z61" s="685"/>
      <c r="AA61" s="686"/>
      <c r="AB61" s="687"/>
      <c r="AC61" s="688"/>
      <c r="AD61" s="685"/>
      <c r="AE61" s="686"/>
      <c r="AF61" s="687"/>
      <c r="AG61" s="688"/>
      <c r="AH61" s="685"/>
      <c r="AI61" s="686"/>
      <c r="AJ61" s="687"/>
      <c r="AK61" s="688"/>
      <c r="AL61" s="685"/>
      <c r="AM61" s="686"/>
      <c r="AN61" s="687"/>
      <c r="AO61" s="688"/>
      <c r="AP61" s="685"/>
      <c r="AQ61" s="686"/>
      <c r="AR61" s="687"/>
      <c r="AS61" s="688"/>
      <c r="AT61" s="685"/>
      <c r="AU61" s="686"/>
      <c r="AV61" s="687"/>
      <c r="AW61" s="688"/>
      <c r="AX61" s="685"/>
      <c r="AY61" s="686"/>
      <c r="AZ61" s="687"/>
      <c r="BA61" s="688"/>
      <c r="BB61" s="685"/>
      <c r="BC61" s="686"/>
      <c r="BD61" s="687"/>
      <c r="BE61" s="688"/>
      <c r="BF61" s="685"/>
      <c r="BG61" s="686"/>
      <c r="BH61" s="687"/>
      <c r="BI61" s="688"/>
      <c r="BJ61" s="685"/>
      <c r="BK61" s="686"/>
      <c r="BL61" s="687"/>
      <c r="BM61" s="688"/>
      <c r="BN61" s="685"/>
      <c r="BO61" s="686"/>
      <c r="BP61" s="687"/>
      <c r="BQ61" s="688"/>
      <c r="BR61" s="685"/>
      <c r="BS61" s="686"/>
      <c r="BT61" s="687"/>
      <c r="BU61" s="688"/>
      <c r="BV61" s="685"/>
      <c r="BW61" s="686"/>
      <c r="BX61" s="687"/>
      <c r="BY61" s="689"/>
      <c r="BZ61" s="690"/>
      <c r="CA61" s="691"/>
      <c r="CB61" s="692"/>
      <c r="CC61" s="693"/>
      <c r="CD61" s="690"/>
      <c r="CE61" s="691"/>
      <c r="CF61" s="692"/>
      <c r="CG61" s="693"/>
      <c r="CH61" s="690"/>
      <c r="CI61" s="691"/>
      <c r="CJ61" s="692"/>
      <c r="CK61" s="693"/>
      <c r="CL61" s="690"/>
      <c r="CM61" s="691"/>
      <c r="CN61" s="692"/>
      <c r="CO61" s="693"/>
      <c r="CP61" s="690"/>
      <c r="CQ61" s="691"/>
      <c r="CR61" s="692"/>
      <c r="CS61" s="693"/>
      <c r="CT61" s="690"/>
      <c r="CU61" s="691"/>
      <c r="CV61" s="692"/>
      <c r="CW61" s="693"/>
      <c r="CX61" s="690"/>
      <c r="CY61" s="691"/>
      <c r="CZ61" s="692"/>
      <c r="DA61" s="693"/>
      <c r="DB61" s="690"/>
      <c r="DC61" s="691"/>
      <c r="DD61" s="692"/>
      <c r="DE61" s="693"/>
      <c r="DF61" s="690"/>
      <c r="DG61" s="691"/>
      <c r="DH61" s="692"/>
      <c r="DI61" s="693"/>
      <c r="DJ61" s="690"/>
      <c r="DK61" s="691"/>
      <c r="DL61" s="692"/>
      <c r="DM61" s="693"/>
      <c r="DN61" s="690"/>
      <c r="DO61" s="691"/>
      <c r="DP61" s="692"/>
      <c r="DQ61" s="693"/>
      <c r="DR61" s="690"/>
      <c r="DS61" s="691"/>
      <c r="DT61" s="692"/>
      <c r="DU61" s="693"/>
      <c r="DV61" s="690"/>
      <c r="DW61" s="691"/>
      <c r="DX61" s="692"/>
      <c r="DY61" s="693"/>
      <c r="DZ61" s="690"/>
      <c r="EA61" s="691"/>
      <c r="EB61" s="692"/>
      <c r="EC61" s="693"/>
      <c r="ED61" s="690"/>
      <c r="EE61" s="691"/>
      <c r="EF61" s="692"/>
      <c r="EG61" s="693"/>
      <c r="EH61" s="690"/>
      <c r="EI61" s="691"/>
      <c r="EJ61" s="692"/>
      <c r="EK61" s="693"/>
      <c r="EL61" s="690"/>
      <c r="EM61" s="691"/>
      <c r="EN61" s="692"/>
      <c r="EO61" s="693"/>
      <c r="EP61" s="690"/>
      <c r="EQ61" s="691"/>
      <c r="ER61" s="692"/>
      <c r="ES61" s="693"/>
      <c r="ET61" s="690"/>
      <c r="EU61" s="691"/>
      <c r="EV61" s="692"/>
      <c r="EW61" s="693"/>
      <c r="EX61" s="690"/>
      <c r="EY61" s="691"/>
      <c r="EZ61" s="692"/>
      <c r="FA61" s="693"/>
      <c r="FB61" s="690"/>
      <c r="FC61" s="691"/>
      <c r="FD61" s="692"/>
      <c r="FE61" s="693"/>
      <c r="FF61" s="690"/>
      <c r="FG61" s="691"/>
      <c r="FH61" s="692"/>
      <c r="FI61" s="693"/>
      <c r="FJ61" s="690"/>
      <c r="FK61" s="691"/>
      <c r="FL61" s="692"/>
      <c r="FM61" s="693"/>
      <c r="FN61" s="690"/>
      <c r="FO61" s="691"/>
      <c r="FP61" s="692"/>
      <c r="FQ61" s="693"/>
      <c r="FR61" s="690"/>
      <c r="FS61" s="691"/>
      <c r="FT61" s="692"/>
      <c r="FU61" s="693"/>
      <c r="FV61" s="690"/>
      <c r="FW61" s="691"/>
      <c r="FX61" s="692"/>
      <c r="FY61" s="693"/>
      <c r="FZ61" s="690"/>
      <c r="GA61" s="691"/>
      <c r="GB61" s="692"/>
      <c r="GC61" s="693"/>
      <c r="GD61" s="690"/>
      <c r="GE61" s="691"/>
      <c r="GF61" s="692"/>
      <c r="GG61" s="693"/>
      <c r="GH61" s="690"/>
      <c r="GI61" s="691"/>
      <c r="GJ61" s="692"/>
      <c r="GK61" s="693"/>
      <c r="GL61" s="690"/>
      <c r="GM61" s="691"/>
      <c r="GN61" s="692"/>
      <c r="GO61" s="693"/>
      <c r="GP61" s="690"/>
      <c r="GQ61" s="691"/>
      <c r="GR61" s="692"/>
      <c r="GS61" s="693"/>
      <c r="GT61" s="690"/>
      <c r="GU61" s="691"/>
      <c r="GV61" s="692"/>
      <c r="GW61" s="693"/>
      <c r="GX61" s="690"/>
      <c r="GY61" s="691"/>
      <c r="GZ61" s="692"/>
      <c r="HA61" s="693"/>
      <c r="HB61" s="690"/>
      <c r="HC61" s="691"/>
      <c r="HD61" s="692"/>
      <c r="HE61" s="693"/>
      <c r="HF61" s="690"/>
      <c r="HG61" s="691"/>
      <c r="HH61" s="692"/>
      <c r="HI61" s="693"/>
      <c r="HJ61" s="690"/>
      <c r="HK61" s="691"/>
      <c r="HL61" s="692"/>
      <c r="HM61" s="693"/>
      <c r="HN61" s="690"/>
      <c r="HO61" s="691"/>
      <c r="HP61" s="692"/>
      <c r="HQ61" s="693"/>
      <c r="HR61" s="690"/>
      <c r="HS61" s="691"/>
      <c r="HT61" s="692"/>
      <c r="HU61" s="693"/>
      <c r="HV61" s="690"/>
      <c r="HW61" s="691"/>
      <c r="HX61" s="692"/>
      <c r="HY61" s="693"/>
      <c r="HZ61" s="690"/>
      <c r="IA61" s="691"/>
      <c r="IB61" s="692"/>
      <c r="IC61" s="693"/>
      <c r="ID61" s="690"/>
      <c r="IE61" s="691"/>
      <c r="IF61" s="692"/>
      <c r="IG61" s="693"/>
      <c r="IH61" s="690"/>
      <c r="II61" s="691"/>
      <c r="IJ61" s="692"/>
      <c r="IK61" s="693"/>
      <c r="IL61" s="690"/>
      <c r="IM61" s="691"/>
      <c r="IN61" s="692"/>
      <c r="IO61" s="693"/>
      <c r="IP61" s="690"/>
      <c r="IQ61" s="691"/>
      <c r="IR61" s="692"/>
      <c r="IS61" s="693"/>
      <c r="IT61" s="690"/>
      <c r="IU61" s="691"/>
      <c r="IV61" s="692"/>
    </row>
    <row r="62" spans="1:256" ht="78.75" customHeight="1" x14ac:dyDescent="1.65">
      <c r="A62" s="683">
        <v>41</v>
      </c>
      <c r="B62" s="668" t="e">
        <f>inf!#REF!</f>
        <v>#REF!</v>
      </c>
      <c r="C62" s="668" t="e">
        <f>inf!#REF!</f>
        <v>#REF!</v>
      </c>
      <c r="D62" s="669" t="e">
        <f>inf!#REF!</f>
        <v>#REF!</v>
      </c>
      <c r="E62" s="665">
        <v>600</v>
      </c>
      <c r="F62" s="690"/>
      <c r="G62" s="667"/>
      <c r="H62" s="694" t="s">
        <v>83</v>
      </c>
      <c r="I62" s="670">
        <f>num!AD56</f>
        <v>16</v>
      </c>
      <c r="J62" s="685"/>
      <c r="K62" s="686"/>
      <c r="L62" s="687"/>
      <c r="M62" s="688"/>
      <c r="N62" s="685"/>
      <c r="O62" s="686"/>
      <c r="P62" s="687"/>
      <c r="Q62" s="688"/>
      <c r="R62" s="685"/>
      <c r="S62" s="686"/>
      <c r="T62" s="687"/>
      <c r="U62" s="688"/>
      <c r="V62" s="685"/>
      <c r="W62" s="686"/>
      <c r="X62" s="687"/>
      <c r="Y62" s="688"/>
      <c r="Z62" s="685"/>
      <c r="AA62" s="686"/>
      <c r="AB62" s="687"/>
      <c r="AC62" s="688"/>
      <c r="AD62" s="685"/>
      <c r="AE62" s="686"/>
      <c r="AF62" s="687"/>
      <c r="AG62" s="688"/>
      <c r="AH62" s="685"/>
      <c r="AI62" s="686"/>
      <c r="AJ62" s="687"/>
      <c r="AK62" s="688"/>
      <c r="AL62" s="685"/>
      <c r="AM62" s="686"/>
      <c r="AN62" s="687"/>
      <c r="AO62" s="688"/>
      <c r="AP62" s="685"/>
      <c r="AQ62" s="686"/>
      <c r="AR62" s="687"/>
      <c r="AS62" s="688"/>
      <c r="AT62" s="685"/>
      <c r="AU62" s="686"/>
      <c r="AV62" s="687"/>
      <c r="AW62" s="688"/>
      <c r="AX62" s="685"/>
      <c r="AY62" s="686"/>
      <c r="AZ62" s="687"/>
      <c r="BA62" s="688"/>
      <c r="BB62" s="685"/>
      <c r="BC62" s="686"/>
      <c r="BD62" s="687"/>
      <c r="BE62" s="688"/>
      <c r="BF62" s="685"/>
      <c r="BG62" s="686"/>
      <c r="BH62" s="687"/>
      <c r="BI62" s="688"/>
      <c r="BJ62" s="685"/>
      <c r="BK62" s="686"/>
      <c r="BL62" s="687"/>
      <c r="BM62" s="688"/>
      <c r="BN62" s="685"/>
      <c r="BO62" s="686"/>
      <c r="BP62" s="687"/>
      <c r="BQ62" s="688"/>
      <c r="BR62" s="685"/>
      <c r="BS62" s="686"/>
      <c r="BT62" s="687"/>
      <c r="BU62" s="688"/>
      <c r="BV62" s="685"/>
      <c r="BW62" s="686"/>
      <c r="BX62" s="687"/>
      <c r="BY62" s="689"/>
      <c r="BZ62" s="690"/>
      <c r="CA62" s="691"/>
      <c r="CB62" s="692"/>
      <c r="CC62" s="693"/>
      <c r="CD62" s="690"/>
      <c r="CE62" s="691"/>
      <c r="CF62" s="692"/>
      <c r="CG62" s="693"/>
      <c r="CH62" s="690"/>
      <c r="CI62" s="691"/>
      <c r="CJ62" s="692"/>
      <c r="CK62" s="693"/>
      <c r="CL62" s="690"/>
      <c r="CM62" s="691"/>
      <c r="CN62" s="692"/>
      <c r="CO62" s="693"/>
      <c r="CP62" s="690"/>
      <c r="CQ62" s="691"/>
      <c r="CR62" s="692"/>
      <c r="CS62" s="693"/>
      <c r="CT62" s="690"/>
      <c r="CU62" s="691"/>
      <c r="CV62" s="692"/>
      <c r="CW62" s="693"/>
      <c r="CX62" s="690"/>
      <c r="CY62" s="691"/>
      <c r="CZ62" s="692"/>
      <c r="DA62" s="693"/>
      <c r="DB62" s="690"/>
      <c r="DC62" s="691"/>
      <c r="DD62" s="692"/>
      <c r="DE62" s="693"/>
      <c r="DF62" s="690"/>
      <c r="DG62" s="691"/>
      <c r="DH62" s="692"/>
      <c r="DI62" s="693"/>
      <c r="DJ62" s="690"/>
      <c r="DK62" s="691"/>
      <c r="DL62" s="692"/>
      <c r="DM62" s="693"/>
      <c r="DN62" s="690"/>
      <c r="DO62" s="691"/>
      <c r="DP62" s="692"/>
      <c r="DQ62" s="693"/>
      <c r="DR62" s="690"/>
      <c r="DS62" s="691"/>
      <c r="DT62" s="692"/>
      <c r="DU62" s="693"/>
      <c r="DV62" s="690"/>
      <c r="DW62" s="691"/>
      <c r="DX62" s="692"/>
      <c r="DY62" s="693"/>
      <c r="DZ62" s="690"/>
      <c r="EA62" s="691"/>
      <c r="EB62" s="692"/>
      <c r="EC62" s="693"/>
      <c r="ED62" s="690"/>
      <c r="EE62" s="691"/>
      <c r="EF62" s="692"/>
      <c r="EG62" s="693"/>
      <c r="EH62" s="690"/>
      <c r="EI62" s="691"/>
      <c r="EJ62" s="692"/>
      <c r="EK62" s="693"/>
      <c r="EL62" s="690"/>
      <c r="EM62" s="691"/>
      <c r="EN62" s="692"/>
      <c r="EO62" s="693"/>
      <c r="EP62" s="690"/>
      <c r="EQ62" s="691"/>
      <c r="ER62" s="692"/>
      <c r="ES62" s="693"/>
      <c r="ET62" s="690"/>
      <c r="EU62" s="691"/>
      <c r="EV62" s="692"/>
      <c r="EW62" s="693"/>
      <c r="EX62" s="690"/>
      <c r="EY62" s="691"/>
      <c r="EZ62" s="692"/>
      <c r="FA62" s="693"/>
      <c r="FB62" s="690"/>
      <c r="FC62" s="691"/>
      <c r="FD62" s="692"/>
      <c r="FE62" s="693"/>
      <c r="FF62" s="690"/>
      <c r="FG62" s="691"/>
      <c r="FH62" s="692"/>
      <c r="FI62" s="693"/>
      <c r="FJ62" s="690"/>
      <c r="FK62" s="691"/>
      <c r="FL62" s="692"/>
      <c r="FM62" s="693"/>
      <c r="FN62" s="690"/>
      <c r="FO62" s="691"/>
      <c r="FP62" s="692"/>
      <c r="FQ62" s="693"/>
      <c r="FR62" s="690"/>
      <c r="FS62" s="691"/>
      <c r="FT62" s="692"/>
      <c r="FU62" s="693"/>
      <c r="FV62" s="690"/>
      <c r="FW62" s="691"/>
      <c r="FX62" s="692"/>
      <c r="FY62" s="693"/>
      <c r="FZ62" s="690"/>
      <c r="GA62" s="691"/>
      <c r="GB62" s="692"/>
      <c r="GC62" s="693"/>
      <c r="GD62" s="690"/>
      <c r="GE62" s="691"/>
      <c r="GF62" s="692"/>
      <c r="GG62" s="693"/>
      <c r="GH62" s="690"/>
      <c r="GI62" s="691"/>
      <c r="GJ62" s="692"/>
      <c r="GK62" s="693"/>
      <c r="GL62" s="690"/>
      <c r="GM62" s="691"/>
      <c r="GN62" s="692"/>
      <c r="GO62" s="693"/>
      <c r="GP62" s="690"/>
      <c r="GQ62" s="691"/>
      <c r="GR62" s="692"/>
      <c r="GS62" s="693"/>
      <c r="GT62" s="690"/>
      <c r="GU62" s="691"/>
      <c r="GV62" s="692"/>
      <c r="GW62" s="693"/>
      <c r="GX62" s="690"/>
      <c r="GY62" s="691"/>
      <c r="GZ62" s="692"/>
      <c r="HA62" s="693"/>
      <c r="HB62" s="690"/>
      <c r="HC62" s="691"/>
      <c r="HD62" s="692"/>
      <c r="HE62" s="693"/>
      <c r="HF62" s="690"/>
      <c r="HG62" s="691"/>
      <c r="HH62" s="692"/>
      <c r="HI62" s="693"/>
      <c r="HJ62" s="690"/>
      <c r="HK62" s="691"/>
      <c r="HL62" s="692"/>
      <c r="HM62" s="693"/>
      <c r="HN62" s="690"/>
      <c r="HO62" s="691"/>
      <c r="HP62" s="692"/>
      <c r="HQ62" s="693"/>
      <c r="HR62" s="690"/>
      <c r="HS62" s="691"/>
      <c r="HT62" s="692"/>
      <c r="HU62" s="693"/>
      <c r="HV62" s="690"/>
      <c r="HW62" s="691"/>
      <c r="HX62" s="692"/>
      <c r="HY62" s="693"/>
      <c r="HZ62" s="690"/>
      <c r="IA62" s="691"/>
      <c r="IB62" s="692"/>
      <c r="IC62" s="693"/>
      <c r="ID62" s="690"/>
      <c r="IE62" s="691"/>
      <c r="IF62" s="692"/>
      <c r="IG62" s="693"/>
      <c r="IH62" s="690"/>
      <c r="II62" s="691"/>
      <c r="IJ62" s="692"/>
      <c r="IK62" s="693"/>
      <c r="IL62" s="690"/>
      <c r="IM62" s="691"/>
      <c r="IN62" s="692"/>
      <c r="IO62" s="693"/>
      <c r="IP62" s="690"/>
      <c r="IQ62" s="691"/>
      <c r="IR62" s="692"/>
      <c r="IS62" s="693"/>
      <c r="IT62" s="690"/>
      <c r="IU62" s="691"/>
      <c r="IV62" s="692"/>
    </row>
    <row r="63" spans="1:256" ht="78.75" customHeight="1" x14ac:dyDescent="1.65">
      <c r="A63" s="683">
        <v>42</v>
      </c>
      <c r="B63" s="668" t="str">
        <f>inf!F43</f>
        <v>ابراهيم أبو دية</v>
      </c>
      <c r="C63" s="668" t="str">
        <f>inf!B43</f>
        <v>نضال سالم ابراهيم ابو سباع</v>
      </c>
      <c r="D63" s="669" t="str">
        <f>inf!F44</f>
        <v>تفوح الثانوية للبنات</v>
      </c>
      <c r="E63" s="665">
        <v>600</v>
      </c>
      <c r="F63" s="690"/>
      <c r="G63" s="667"/>
      <c r="H63" s="694" t="s">
        <v>83</v>
      </c>
      <c r="I63" s="670">
        <f>num!AD57</f>
        <v>14</v>
      </c>
      <c r="J63" s="685"/>
      <c r="K63" s="686"/>
      <c r="L63" s="687"/>
      <c r="M63" s="688"/>
      <c r="N63" s="685"/>
      <c r="O63" s="686"/>
      <c r="P63" s="687"/>
      <c r="Q63" s="688"/>
      <c r="R63" s="685"/>
      <c r="S63" s="686"/>
      <c r="T63" s="687"/>
      <c r="U63" s="688"/>
      <c r="V63" s="685"/>
      <c r="W63" s="686"/>
      <c r="X63" s="687"/>
      <c r="Y63" s="688"/>
      <c r="Z63" s="685"/>
      <c r="AA63" s="686"/>
      <c r="AB63" s="687"/>
      <c r="AC63" s="688"/>
      <c r="AD63" s="685"/>
      <c r="AE63" s="686"/>
      <c r="AF63" s="687"/>
      <c r="AG63" s="688"/>
      <c r="AH63" s="685"/>
      <c r="AI63" s="686"/>
      <c r="AJ63" s="687"/>
      <c r="AK63" s="688"/>
      <c r="AL63" s="685"/>
      <c r="AM63" s="686"/>
      <c r="AN63" s="687"/>
      <c r="AO63" s="688"/>
      <c r="AP63" s="685"/>
      <c r="AQ63" s="686"/>
      <c r="AR63" s="687"/>
      <c r="AS63" s="688"/>
      <c r="AT63" s="685"/>
      <c r="AU63" s="686"/>
      <c r="AV63" s="687"/>
      <c r="AW63" s="688"/>
      <c r="AX63" s="685"/>
      <c r="AY63" s="686"/>
      <c r="AZ63" s="687"/>
      <c r="BA63" s="688"/>
      <c r="BB63" s="685"/>
      <c r="BC63" s="686"/>
      <c r="BD63" s="687"/>
      <c r="BE63" s="688"/>
      <c r="BF63" s="685"/>
      <c r="BG63" s="686"/>
      <c r="BH63" s="687"/>
      <c r="BI63" s="688"/>
      <c r="BJ63" s="685"/>
      <c r="BK63" s="686"/>
      <c r="BL63" s="687"/>
      <c r="BM63" s="688"/>
      <c r="BN63" s="685"/>
      <c r="BO63" s="686"/>
      <c r="BP63" s="687"/>
      <c r="BQ63" s="688"/>
      <c r="BR63" s="685"/>
      <c r="BS63" s="686"/>
      <c r="BT63" s="687"/>
      <c r="BU63" s="688"/>
      <c r="BV63" s="685"/>
      <c r="BW63" s="686"/>
      <c r="BX63" s="687"/>
      <c r="BY63" s="689"/>
      <c r="BZ63" s="690"/>
      <c r="CA63" s="691"/>
      <c r="CB63" s="692"/>
      <c r="CC63" s="693"/>
      <c r="CD63" s="690"/>
      <c r="CE63" s="691"/>
      <c r="CF63" s="692"/>
      <c r="CG63" s="693"/>
      <c r="CH63" s="690"/>
      <c r="CI63" s="691"/>
      <c r="CJ63" s="692"/>
      <c r="CK63" s="693"/>
      <c r="CL63" s="690"/>
      <c r="CM63" s="691"/>
      <c r="CN63" s="692"/>
      <c r="CO63" s="693"/>
      <c r="CP63" s="690"/>
      <c r="CQ63" s="691"/>
      <c r="CR63" s="692"/>
      <c r="CS63" s="693"/>
      <c r="CT63" s="690"/>
      <c r="CU63" s="691"/>
      <c r="CV63" s="692"/>
      <c r="CW63" s="693"/>
      <c r="CX63" s="690"/>
      <c r="CY63" s="691"/>
      <c r="CZ63" s="692"/>
      <c r="DA63" s="693"/>
      <c r="DB63" s="690"/>
      <c r="DC63" s="691"/>
      <c r="DD63" s="692"/>
      <c r="DE63" s="693"/>
      <c r="DF63" s="690"/>
      <c r="DG63" s="691"/>
      <c r="DH63" s="692"/>
      <c r="DI63" s="693"/>
      <c r="DJ63" s="690"/>
      <c r="DK63" s="691"/>
      <c r="DL63" s="692"/>
      <c r="DM63" s="693"/>
      <c r="DN63" s="690"/>
      <c r="DO63" s="691"/>
      <c r="DP63" s="692"/>
      <c r="DQ63" s="693"/>
      <c r="DR63" s="690"/>
      <c r="DS63" s="691"/>
      <c r="DT63" s="692"/>
      <c r="DU63" s="693"/>
      <c r="DV63" s="690"/>
      <c r="DW63" s="691"/>
      <c r="DX63" s="692"/>
      <c r="DY63" s="693"/>
      <c r="DZ63" s="690"/>
      <c r="EA63" s="691"/>
      <c r="EB63" s="692"/>
      <c r="EC63" s="693"/>
      <c r="ED63" s="690"/>
      <c r="EE63" s="691"/>
      <c r="EF63" s="692"/>
      <c r="EG63" s="693"/>
      <c r="EH63" s="690"/>
      <c r="EI63" s="691"/>
      <c r="EJ63" s="692"/>
      <c r="EK63" s="693"/>
      <c r="EL63" s="690"/>
      <c r="EM63" s="691"/>
      <c r="EN63" s="692"/>
      <c r="EO63" s="693"/>
      <c r="EP63" s="690"/>
      <c r="EQ63" s="691"/>
      <c r="ER63" s="692"/>
      <c r="ES63" s="693"/>
      <c r="ET63" s="690"/>
      <c r="EU63" s="691"/>
      <c r="EV63" s="692"/>
      <c r="EW63" s="693"/>
      <c r="EX63" s="690"/>
      <c r="EY63" s="691"/>
      <c r="EZ63" s="692"/>
      <c r="FA63" s="693"/>
      <c r="FB63" s="690"/>
      <c r="FC63" s="691"/>
      <c r="FD63" s="692"/>
      <c r="FE63" s="693"/>
      <c r="FF63" s="690"/>
      <c r="FG63" s="691"/>
      <c r="FH63" s="692"/>
      <c r="FI63" s="693"/>
      <c r="FJ63" s="690"/>
      <c r="FK63" s="691"/>
      <c r="FL63" s="692"/>
      <c r="FM63" s="693"/>
      <c r="FN63" s="690"/>
      <c r="FO63" s="691"/>
      <c r="FP63" s="692"/>
      <c r="FQ63" s="693"/>
      <c r="FR63" s="690"/>
      <c r="FS63" s="691"/>
      <c r="FT63" s="692"/>
      <c r="FU63" s="693"/>
      <c r="FV63" s="690"/>
      <c r="FW63" s="691"/>
      <c r="FX63" s="692"/>
      <c r="FY63" s="693"/>
      <c r="FZ63" s="690"/>
      <c r="GA63" s="691"/>
      <c r="GB63" s="692"/>
      <c r="GC63" s="693"/>
      <c r="GD63" s="690"/>
      <c r="GE63" s="691"/>
      <c r="GF63" s="692"/>
      <c r="GG63" s="693"/>
      <c r="GH63" s="690"/>
      <c r="GI63" s="691"/>
      <c r="GJ63" s="692"/>
      <c r="GK63" s="693"/>
      <c r="GL63" s="690"/>
      <c r="GM63" s="691"/>
      <c r="GN63" s="692"/>
      <c r="GO63" s="693"/>
      <c r="GP63" s="690"/>
      <c r="GQ63" s="691"/>
      <c r="GR63" s="692"/>
      <c r="GS63" s="693"/>
      <c r="GT63" s="690"/>
      <c r="GU63" s="691"/>
      <c r="GV63" s="692"/>
      <c r="GW63" s="693"/>
      <c r="GX63" s="690"/>
      <c r="GY63" s="691"/>
      <c r="GZ63" s="692"/>
      <c r="HA63" s="693"/>
      <c r="HB63" s="690"/>
      <c r="HC63" s="691"/>
      <c r="HD63" s="692"/>
      <c r="HE63" s="693"/>
      <c r="HF63" s="690"/>
      <c r="HG63" s="691"/>
      <c r="HH63" s="692"/>
      <c r="HI63" s="693"/>
      <c r="HJ63" s="690"/>
      <c r="HK63" s="691"/>
      <c r="HL63" s="692"/>
      <c r="HM63" s="693"/>
      <c r="HN63" s="690"/>
      <c r="HO63" s="691"/>
      <c r="HP63" s="692"/>
      <c r="HQ63" s="693"/>
      <c r="HR63" s="690"/>
      <c r="HS63" s="691"/>
      <c r="HT63" s="692"/>
      <c r="HU63" s="693"/>
      <c r="HV63" s="690"/>
      <c r="HW63" s="691"/>
      <c r="HX63" s="692"/>
      <c r="HY63" s="693"/>
      <c r="HZ63" s="690"/>
      <c r="IA63" s="691"/>
      <c r="IB63" s="692"/>
      <c r="IC63" s="693"/>
      <c r="ID63" s="690"/>
      <c r="IE63" s="691"/>
      <c r="IF63" s="692"/>
      <c r="IG63" s="693"/>
      <c r="IH63" s="690"/>
      <c r="II63" s="691"/>
      <c r="IJ63" s="692"/>
      <c r="IK63" s="693"/>
      <c r="IL63" s="690"/>
      <c r="IM63" s="691"/>
      <c r="IN63" s="692"/>
      <c r="IO63" s="693"/>
      <c r="IP63" s="690"/>
      <c r="IQ63" s="691"/>
      <c r="IR63" s="692"/>
      <c r="IS63" s="693"/>
      <c r="IT63" s="690"/>
      <c r="IU63" s="691"/>
      <c r="IV63" s="692"/>
    </row>
    <row r="64" spans="1:256" ht="78.75" customHeight="1" x14ac:dyDescent="1.65">
      <c r="A64" s="683">
        <v>43</v>
      </c>
      <c r="B64" s="668" t="str">
        <f>inf!B45</f>
        <v>هنيه نعيم ديب نتشه</v>
      </c>
      <c r="C64" s="668" t="str">
        <f>inf!C45</f>
        <v>850422882</v>
      </c>
      <c r="D64" s="669" t="str">
        <f>inf!F45</f>
        <v>الاخوه الثانوية للبنات</v>
      </c>
      <c r="E64" s="665">
        <v>600</v>
      </c>
      <c r="F64" s="690"/>
      <c r="G64" s="667"/>
      <c r="H64" s="694" t="s">
        <v>83</v>
      </c>
      <c r="I64" s="670">
        <f>num!AD58</f>
        <v>14</v>
      </c>
      <c r="J64" s="685"/>
      <c r="K64" s="686"/>
      <c r="L64" s="687"/>
      <c r="M64" s="688"/>
      <c r="N64" s="685"/>
      <c r="O64" s="686"/>
      <c r="P64" s="687"/>
      <c r="Q64" s="688"/>
      <c r="R64" s="685"/>
      <c r="S64" s="686"/>
      <c r="T64" s="687"/>
      <c r="U64" s="688"/>
      <c r="V64" s="685"/>
      <c r="W64" s="686"/>
      <c r="X64" s="687"/>
      <c r="Y64" s="688"/>
      <c r="Z64" s="685"/>
      <c r="AA64" s="686"/>
      <c r="AB64" s="687"/>
      <c r="AC64" s="688"/>
      <c r="AD64" s="685"/>
      <c r="AE64" s="686"/>
      <c r="AF64" s="687"/>
      <c r="AG64" s="688"/>
      <c r="AH64" s="685"/>
      <c r="AI64" s="686"/>
      <c r="AJ64" s="687"/>
      <c r="AK64" s="688"/>
      <c r="AL64" s="685"/>
      <c r="AM64" s="686"/>
      <c r="AN64" s="687"/>
      <c r="AO64" s="688"/>
      <c r="AP64" s="685"/>
      <c r="AQ64" s="686"/>
      <c r="AR64" s="687"/>
      <c r="AS64" s="688"/>
      <c r="AT64" s="685"/>
      <c r="AU64" s="686"/>
      <c r="AV64" s="687"/>
      <c r="AW64" s="688"/>
      <c r="AX64" s="685"/>
      <c r="AY64" s="686"/>
      <c r="AZ64" s="687"/>
      <c r="BA64" s="688"/>
      <c r="BB64" s="685"/>
      <c r="BC64" s="686"/>
      <c r="BD64" s="687"/>
      <c r="BE64" s="688"/>
      <c r="BF64" s="685"/>
      <c r="BG64" s="686"/>
      <c r="BH64" s="687"/>
      <c r="BI64" s="688"/>
      <c r="BJ64" s="685"/>
      <c r="BK64" s="686"/>
      <c r="BL64" s="687"/>
      <c r="BM64" s="688"/>
      <c r="BN64" s="685"/>
      <c r="BO64" s="686"/>
      <c r="BP64" s="687"/>
      <c r="BQ64" s="688"/>
      <c r="BR64" s="685"/>
      <c r="BS64" s="686"/>
      <c r="BT64" s="687"/>
      <c r="BU64" s="688"/>
      <c r="BV64" s="685"/>
      <c r="BW64" s="686"/>
      <c r="BX64" s="687"/>
      <c r="BY64" s="689"/>
      <c r="BZ64" s="690"/>
      <c r="CA64" s="691"/>
      <c r="CB64" s="692"/>
      <c r="CC64" s="693"/>
      <c r="CD64" s="690"/>
      <c r="CE64" s="691"/>
      <c r="CF64" s="692"/>
      <c r="CG64" s="693"/>
      <c r="CH64" s="690"/>
      <c r="CI64" s="691"/>
      <c r="CJ64" s="692"/>
      <c r="CK64" s="693"/>
      <c r="CL64" s="690"/>
      <c r="CM64" s="691"/>
      <c r="CN64" s="692"/>
      <c r="CO64" s="693"/>
      <c r="CP64" s="690"/>
      <c r="CQ64" s="691"/>
      <c r="CR64" s="692"/>
      <c r="CS64" s="693"/>
      <c r="CT64" s="690"/>
      <c r="CU64" s="691"/>
      <c r="CV64" s="692"/>
      <c r="CW64" s="693"/>
      <c r="CX64" s="690"/>
      <c r="CY64" s="691"/>
      <c r="CZ64" s="692"/>
      <c r="DA64" s="693"/>
      <c r="DB64" s="690"/>
      <c r="DC64" s="691"/>
      <c r="DD64" s="692"/>
      <c r="DE64" s="693"/>
      <c r="DF64" s="690"/>
      <c r="DG64" s="691"/>
      <c r="DH64" s="692"/>
      <c r="DI64" s="693"/>
      <c r="DJ64" s="690"/>
      <c r="DK64" s="691"/>
      <c r="DL64" s="692"/>
      <c r="DM64" s="693"/>
      <c r="DN64" s="690"/>
      <c r="DO64" s="691"/>
      <c r="DP64" s="692"/>
      <c r="DQ64" s="693"/>
      <c r="DR64" s="690"/>
      <c r="DS64" s="691"/>
      <c r="DT64" s="692"/>
      <c r="DU64" s="693"/>
      <c r="DV64" s="690"/>
      <c r="DW64" s="691"/>
      <c r="DX64" s="692"/>
      <c r="DY64" s="693"/>
      <c r="DZ64" s="690"/>
      <c r="EA64" s="691"/>
      <c r="EB64" s="692"/>
      <c r="EC64" s="693"/>
      <c r="ED64" s="690"/>
      <c r="EE64" s="691"/>
      <c r="EF64" s="692"/>
      <c r="EG64" s="693"/>
      <c r="EH64" s="690"/>
      <c r="EI64" s="691"/>
      <c r="EJ64" s="692"/>
      <c r="EK64" s="693"/>
      <c r="EL64" s="690"/>
      <c r="EM64" s="691"/>
      <c r="EN64" s="692"/>
      <c r="EO64" s="693"/>
      <c r="EP64" s="690"/>
      <c r="EQ64" s="691"/>
      <c r="ER64" s="692"/>
      <c r="ES64" s="693"/>
      <c r="ET64" s="690"/>
      <c r="EU64" s="691"/>
      <c r="EV64" s="692"/>
      <c r="EW64" s="693"/>
      <c r="EX64" s="690"/>
      <c r="EY64" s="691"/>
      <c r="EZ64" s="692"/>
      <c r="FA64" s="693"/>
      <c r="FB64" s="690"/>
      <c r="FC64" s="691"/>
      <c r="FD64" s="692"/>
      <c r="FE64" s="693"/>
      <c r="FF64" s="690"/>
      <c r="FG64" s="691"/>
      <c r="FH64" s="692"/>
      <c r="FI64" s="693"/>
      <c r="FJ64" s="690"/>
      <c r="FK64" s="691"/>
      <c r="FL64" s="692"/>
      <c r="FM64" s="693"/>
      <c r="FN64" s="690"/>
      <c r="FO64" s="691"/>
      <c r="FP64" s="692"/>
      <c r="FQ64" s="693"/>
      <c r="FR64" s="690"/>
      <c r="FS64" s="691"/>
      <c r="FT64" s="692"/>
      <c r="FU64" s="693"/>
      <c r="FV64" s="690"/>
      <c r="FW64" s="691"/>
      <c r="FX64" s="692"/>
      <c r="FY64" s="693"/>
      <c r="FZ64" s="690"/>
      <c r="GA64" s="691"/>
      <c r="GB64" s="692"/>
      <c r="GC64" s="693"/>
      <c r="GD64" s="690"/>
      <c r="GE64" s="691"/>
      <c r="GF64" s="692"/>
      <c r="GG64" s="693"/>
      <c r="GH64" s="690"/>
      <c r="GI64" s="691"/>
      <c r="GJ64" s="692"/>
      <c r="GK64" s="693"/>
      <c r="GL64" s="690"/>
      <c r="GM64" s="691"/>
      <c r="GN64" s="692"/>
      <c r="GO64" s="693"/>
      <c r="GP64" s="690"/>
      <c r="GQ64" s="691"/>
      <c r="GR64" s="692"/>
      <c r="GS64" s="693"/>
      <c r="GT64" s="690"/>
      <c r="GU64" s="691"/>
      <c r="GV64" s="692"/>
      <c r="GW64" s="693"/>
      <c r="GX64" s="690"/>
      <c r="GY64" s="691"/>
      <c r="GZ64" s="692"/>
      <c r="HA64" s="693"/>
      <c r="HB64" s="690"/>
      <c r="HC64" s="691"/>
      <c r="HD64" s="692"/>
      <c r="HE64" s="693"/>
      <c r="HF64" s="690"/>
      <c r="HG64" s="691"/>
      <c r="HH64" s="692"/>
      <c r="HI64" s="693"/>
      <c r="HJ64" s="690"/>
      <c r="HK64" s="691"/>
      <c r="HL64" s="692"/>
      <c r="HM64" s="693"/>
      <c r="HN64" s="690"/>
      <c r="HO64" s="691"/>
      <c r="HP64" s="692"/>
      <c r="HQ64" s="693"/>
      <c r="HR64" s="690"/>
      <c r="HS64" s="691"/>
      <c r="HT64" s="692"/>
      <c r="HU64" s="693"/>
      <c r="HV64" s="690"/>
      <c r="HW64" s="691"/>
      <c r="HX64" s="692"/>
      <c r="HY64" s="693"/>
      <c r="HZ64" s="690"/>
      <c r="IA64" s="691"/>
      <c r="IB64" s="692"/>
      <c r="IC64" s="693"/>
      <c r="ID64" s="690"/>
      <c r="IE64" s="691"/>
      <c r="IF64" s="692"/>
      <c r="IG64" s="693"/>
      <c r="IH64" s="690"/>
      <c r="II64" s="691"/>
      <c r="IJ64" s="692"/>
      <c r="IK64" s="693"/>
      <c r="IL64" s="690"/>
      <c r="IM64" s="691"/>
      <c r="IN64" s="692"/>
      <c r="IO64" s="693"/>
      <c r="IP64" s="690"/>
      <c r="IQ64" s="691"/>
      <c r="IR64" s="692"/>
      <c r="IS64" s="693"/>
      <c r="IT64" s="690"/>
      <c r="IU64" s="691"/>
      <c r="IV64" s="692"/>
    </row>
    <row r="65" spans="1:256" ht="67.150000000000006" customHeight="1" x14ac:dyDescent="1.65">
      <c r="A65" s="683">
        <v>44</v>
      </c>
      <c r="B65" s="668" t="str">
        <f>inf!B46</f>
        <v>هيثم يسري محمد جعبري</v>
      </c>
      <c r="C65" s="668">
        <f>inf!C46</f>
        <v>404336059</v>
      </c>
      <c r="D65" s="669" t="str">
        <f>inf!F46</f>
        <v>محمد علي الجعبري</v>
      </c>
      <c r="E65" s="665">
        <v>600</v>
      </c>
      <c r="F65" s="690"/>
      <c r="G65" s="667"/>
      <c r="H65" s="694" t="s">
        <v>83</v>
      </c>
      <c r="I65" s="670">
        <f>num!AD59</f>
        <v>16</v>
      </c>
      <c r="J65" s="685"/>
      <c r="K65" s="686"/>
      <c r="L65" s="687"/>
      <c r="M65" s="688"/>
      <c r="N65" s="685"/>
      <c r="O65" s="686"/>
      <c r="P65" s="687"/>
      <c r="Q65" s="688"/>
      <c r="R65" s="685"/>
      <c r="S65" s="686"/>
      <c r="T65" s="687"/>
      <c r="U65" s="688"/>
      <c r="V65" s="685"/>
      <c r="W65" s="686"/>
      <c r="X65" s="687"/>
      <c r="Y65" s="688"/>
      <c r="Z65" s="685"/>
      <c r="AA65" s="686"/>
      <c r="AB65" s="687"/>
      <c r="AC65" s="688"/>
      <c r="AD65" s="685"/>
      <c r="AE65" s="686"/>
      <c r="AF65" s="687"/>
      <c r="AG65" s="688"/>
      <c r="AH65" s="685"/>
      <c r="AI65" s="686"/>
      <c r="AJ65" s="687"/>
      <c r="AK65" s="688"/>
      <c r="AL65" s="685"/>
      <c r="AM65" s="686"/>
      <c r="AN65" s="687"/>
      <c r="AO65" s="688"/>
      <c r="AP65" s="685"/>
      <c r="AQ65" s="686"/>
      <c r="AR65" s="687"/>
      <c r="AS65" s="688"/>
      <c r="AT65" s="685"/>
      <c r="AU65" s="686"/>
      <c r="AV65" s="687"/>
      <c r="AW65" s="688"/>
      <c r="AX65" s="685"/>
      <c r="AY65" s="686"/>
      <c r="AZ65" s="687"/>
      <c r="BA65" s="688"/>
      <c r="BB65" s="685"/>
      <c r="BC65" s="686"/>
      <c r="BD65" s="687"/>
      <c r="BE65" s="688"/>
      <c r="BF65" s="685"/>
      <c r="BG65" s="686"/>
      <c r="BH65" s="687"/>
      <c r="BI65" s="688"/>
      <c r="BJ65" s="685"/>
      <c r="BK65" s="686"/>
      <c r="BL65" s="687"/>
      <c r="BM65" s="688"/>
      <c r="BN65" s="685"/>
      <c r="BO65" s="686"/>
      <c r="BP65" s="687"/>
      <c r="BQ65" s="688"/>
      <c r="BR65" s="685"/>
      <c r="BS65" s="686"/>
      <c r="BT65" s="687"/>
      <c r="BU65" s="688"/>
      <c r="BV65" s="685"/>
      <c r="BW65" s="686"/>
      <c r="BX65" s="687"/>
      <c r="BY65" s="689"/>
      <c r="BZ65" s="690"/>
      <c r="CA65" s="691"/>
      <c r="CB65" s="692"/>
      <c r="CC65" s="693"/>
      <c r="CD65" s="690"/>
      <c r="CE65" s="691"/>
      <c r="CF65" s="692"/>
      <c r="CG65" s="693"/>
      <c r="CH65" s="690"/>
      <c r="CI65" s="691"/>
      <c r="CJ65" s="692"/>
      <c r="CK65" s="693"/>
      <c r="CL65" s="690"/>
      <c r="CM65" s="691"/>
      <c r="CN65" s="692"/>
      <c r="CO65" s="693"/>
      <c r="CP65" s="690"/>
      <c r="CQ65" s="691"/>
      <c r="CR65" s="692"/>
      <c r="CS65" s="693"/>
      <c r="CT65" s="690"/>
      <c r="CU65" s="691"/>
      <c r="CV65" s="692"/>
      <c r="CW65" s="693"/>
      <c r="CX65" s="690"/>
      <c r="CY65" s="691"/>
      <c r="CZ65" s="692"/>
      <c r="DA65" s="693"/>
      <c r="DB65" s="690"/>
      <c r="DC65" s="691"/>
      <c r="DD65" s="692"/>
      <c r="DE65" s="693"/>
      <c r="DF65" s="690"/>
      <c r="DG65" s="691"/>
      <c r="DH65" s="692"/>
      <c r="DI65" s="693"/>
      <c r="DJ65" s="690"/>
      <c r="DK65" s="691"/>
      <c r="DL65" s="692"/>
      <c r="DM65" s="693"/>
      <c r="DN65" s="690"/>
      <c r="DO65" s="691"/>
      <c r="DP65" s="692"/>
      <c r="DQ65" s="693"/>
      <c r="DR65" s="690"/>
      <c r="DS65" s="691"/>
      <c r="DT65" s="692"/>
      <c r="DU65" s="693"/>
      <c r="DV65" s="690"/>
      <c r="DW65" s="691"/>
      <c r="DX65" s="692"/>
      <c r="DY65" s="693"/>
      <c r="DZ65" s="690"/>
      <c r="EA65" s="691"/>
      <c r="EB65" s="692"/>
      <c r="EC65" s="693"/>
      <c r="ED65" s="690"/>
      <c r="EE65" s="691"/>
      <c r="EF65" s="692"/>
      <c r="EG65" s="693"/>
      <c r="EH65" s="690"/>
      <c r="EI65" s="691"/>
      <c r="EJ65" s="692"/>
      <c r="EK65" s="693"/>
      <c r="EL65" s="690"/>
      <c r="EM65" s="691"/>
      <c r="EN65" s="692"/>
      <c r="EO65" s="693"/>
      <c r="EP65" s="690"/>
      <c r="EQ65" s="691"/>
      <c r="ER65" s="692"/>
      <c r="ES65" s="693"/>
      <c r="ET65" s="690"/>
      <c r="EU65" s="691"/>
      <c r="EV65" s="692"/>
      <c r="EW65" s="693"/>
      <c r="EX65" s="690"/>
      <c r="EY65" s="691"/>
      <c r="EZ65" s="692"/>
      <c r="FA65" s="693"/>
      <c r="FB65" s="690"/>
      <c r="FC65" s="691"/>
      <c r="FD65" s="692"/>
      <c r="FE65" s="693"/>
      <c r="FF65" s="690"/>
      <c r="FG65" s="691"/>
      <c r="FH65" s="692"/>
      <c r="FI65" s="693"/>
      <c r="FJ65" s="690"/>
      <c r="FK65" s="691"/>
      <c r="FL65" s="692"/>
      <c r="FM65" s="693"/>
      <c r="FN65" s="690"/>
      <c r="FO65" s="691"/>
      <c r="FP65" s="692"/>
      <c r="FQ65" s="693"/>
      <c r="FR65" s="690"/>
      <c r="FS65" s="691"/>
      <c r="FT65" s="692"/>
      <c r="FU65" s="693"/>
      <c r="FV65" s="690"/>
      <c r="FW65" s="691"/>
      <c r="FX65" s="692"/>
      <c r="FY65" s="693"/>
      <c r="FZ65" s="690"/>
      <c r="GA65" s="691"/>
      <c r="GB65" s="692"/>
      <c r="GC65" s="693"/>
      <c r="GD65" s="690"/>
      <c r="GE65" s="691"/>
      <c r="GF65" s="692"/>
      <c r="GG65" s="693"/>
      <c r="GH65" s="690"/>
      <c r="GI65" s="691"/>
      <c r="GJ65" s="692"/>
      <c r="GK65" s="693"/>
      <c r="GL65" s="690"/>
      <c r="GM65" s="691"/>
      <c r="GN65" s="692"/>
      <c r="GO65" s="693"/>
      <c r="GP65" s="690"/>
      <c r="GQ65" s="691"/>
      <c r="GR65" s="692"/>
      <c r="GS65" s="693"/>
      <c r="GT65" s="690"/>
      <c r="GU65" s="691"/>
      <c r="GV65" s="692"/>
      <c r="GW65" s="693"/>
      <c r="GX65" s="690"/>
      <c r="GY65" s="691"/>
      <c r="GZ65" s="692"/>
      <c r="HA65" s="693"/>
      <c r="HB65" s="690"/>
      <c r="HC65" s="691"/>
      <c r="HD65" s="692"/>
      <c r="HE65" s="693"/>
      <c r="HF65" s="690"/>
      <c r="HG65" s="691"/>
      <c r="HH65" s="692"/>
      <c r="HI65" s="693"/>
      <c r="HJ65" s="690"/>
      <c r="HK65" s="691"/>
      <c r="HL65" s="692"/>
      <c r="HM65" s="693"/>
      <c r="HN65" s="690"/>
      <c r="HO65" s="691"/>
      <c r="HP65" s="692"/>
      <c r="HQ65" s="693"/>
      <c r="HR65" s="690"/>
      <c r="HS65" s="691"/>
      <c r="HT65" s="692"/>
      <c r="HU65" s="693"/>
      <c r="HV65" s="690"/>
      <c r="HW65" s="691"/>
      <c r="HX65" s="692"/>
      <c r="HY65" s="693"/>
      <c r="HZ65" s="690"/>
      <c r="IA65" s="691"/>
      <c r="IB65" s="692"/>
      <c r="IC65" s="693"/>
      <c r="ID65" s="690"/>
      <c r="IE65" s="691"/>
      <c r="IF65" s="692"/>
      <c r="IG65" s="693"/>
      <c r="IH65" s="690"/>
      <c r="II65" s="691"/>
      <c r="IJ65" s="692"/>
      <c r="IK65" s="693"/>
      <c r="IL65" s="690"/>
      <c r="IM65" s="691"/>
      <c r="IN65" s="692"/>
      <c r="IO65" s="693"/>
      <c r="IP65" s="690"/>
      <c r="IQ65" s="691"/>
      <c r="IR65" s="692"/>
      <c r="IS65" s="693"/>
      <c r="IT65" s="690"/>
      <c r="IU65" s="691"/>
      <c r="IV65" s="692"/>
    </row>
    <row r="66" spans="1:256" ht="67.150000000000006" customHeight="1" x14ac:dyDescent="1.65">
      <c r="A66" s="683">
        <v>45</v>
      </c>
      <c r="B66" s="668" t="str">
        <f>inf!B47</f>
        <v>يسرى خليل عبد الرحمن سلامه</v>
      </c>
      <c r="C66" s="668">
        <f>inf!C47</f>
        <v>902754027</v>
      </c>
      <c r="D66" s="669" t="str">
        <f>inf!F47</f>
        <v>الحاج فضل عابدين</v>
      </c>
      <c r="E66" s="665">
        <v>600</v>
      </c>
      <c r="F66" s="690"/>
      <c r="G66" s="667"/>
      <c r="H66" s="694" t="s">
        <v>83</v>
      </c>
      <c r="I66" s="670">
        <f>num!AD60</f>
        <v>16</v>
      </c>
      <c r="J66" s="685"/>
      <c r="K66" s="686"/>
      <c r="L66" s="687"/>
      <c r="M66" s="688"/>
      <c r="N66" s="685"/>
      <c r="O66" s="686"/>
      <c r="P66" s="687"/>
      <c r="Q66" s="688"/>
      <c r="R66" s="685"/>
      <c r="S66" s="686"/>
      <c r="T66" s="687"/>
      <c r="U66" s="688"/>
      <c r="V66" s="685"/>
      <c r="W66" s="686"/>
      <c r="X66" s="687"/>
      <c r="Y66" s="688"/>
      <c r="Z66" s="685"/>
      <c r="AA66" s="686"/>
      <c r="AB66" s="687"/>
      <c r="AC66" s="688"/>
      <c r="AD66" s="685"/>
      <c r="AE66" s="686"/>
      <c r="AF66" s="687"/>
      <c r="AG66" s="688"/>
      <c r="AH66" s="685"/>
      <c r="AI66" s="686"/>
      <c r="AJ66" s="687"/>
      <c r="AK66" s="688"/>
      <c r="AL66" s="685"/>
      <c r="AM66" s="686"/>
      <c r="AN66" s="687"/>
      <c r="AO66" s="688"/>
      <c r="AP66" s="685"/>
      <c r="AQ66" s="686"/>
      <c r="AR66" s="687"/>
      <c r="AS66" s="688"/>
      <c r="AT66" s="685"/>
      <c r="AU66" s="686"/>
      <c r="AV66" s="687"/>
      <c r="AW66" s="688"/>
      <c r="AX66" s="685"/>
      <c r="AY66" s="686"/>
      <c r="AZ66" s="687"/>
      <c r="BA66" s="688"/>
      <c r="BB66" s="685"/>
      <c r="BC66" s="686"/>
      <c r="BD66" s="687"/>
      <c r="BE66" s="688"/>
      <c r="BF66" s="685"/>
      <c r="BG66" s="686"/>
      <c r="BH66" s="687"/>
      <c r="BI66" s="688"/>
      <c r="BJ66" s="685"/>
      <c r="BK66" s="686"/>
      <c r="BL66" s="687"/>
      <c r="BM66" s="688"/>
      <c r="BN66" s="685"/>
      <c r="BO66" s="686"/>
      <c r="BP66" s="687"/>
      <c r="BQ66" s="688"/>
      <c r="BR66" s="685"/>
      <c r="BS66" s="686"/>
      <c r="BT66" s="687"/>
      <c r="BU66" s="688"/>
      <c r="BV66" s="685"/>
      <c r="BW66" s="686"/>
      <c r="BX66" s="687"/>
      <c r="BY66" s="689"/>
      <c r="BZ66" s="690"/>
      <c r="CA66" s="691"/>
      <c r="CB66" s="692"/>
      <c r="CC66" s="693"/>
      <c r="CD66" s="690"/>
      <c r="CE66" s="691"/>
      <c r="CF66" s="692"/>
      <c r="CG66" s="693"/>
      <c r="CH66" s="690"/>
      <c r="CI66" s="691"/>
      <c r="CJ66" s="692"/>
      <c r="CK66" s="693"/>
      <c r="CL66" s="690"/>
      <c r="CM66" s="691"/>
      <c r="CN66" s="692"/>
      <c r="CO66" s="693"/>
      <c r="CP66" s="690"/>
      <c r="CQ66" s="691"/>
      <c r="CR66" s="692"/>
      <c r="CS66" s="693"/>
      <c r="CT66" s="690"/>
      <c r="CU66" s="691"/>
      <c r="CV66" s="692"/>
      <c r="CW66" s="693"/>
      <c r="CX66" s="690"/>
      <c r="CY66" s="691"/>
      <c r="CZ66" s="692"/>
      <c r="DA66" s="693"/>
      <c r="DB66" s="690"/>
      <c r="DC66" s="691"/>
      <c r="DD66" s="692"/>
      <c r="DE66" s="693"/>
      <c r="DF66" s="690"/>
      <c r="DG66" s="691"/>
      <c r="DH66" s="692"/>
      <c r="DI66" s="693"/>
      <c r="DJ66" s="690"/>
      <c r="DK66" s="691"/>
      <c r="DL66" s="692"/>
      <c r="DM66" s="693"/>
      <c r="DN66" s="690"/>
      <c r="DO66" s="691"/>
      <c r="DP66" s="692"/>
      <c r="DQ66" s="693"/>
      <c r="DR66" s="690"/>
      <c r="DS66" s="691"/>
      <c r="DT66" s="692"/>
      <c r="DU66" s="693"/>
      <c r="DV66" s="690"/>
      <c r="DW66" s="691"/>
      <c r="DX66" s="692"/>
      <c r="DY66" s="693"/>
      <c r="DZ66" s="690"/>
      <c r="EA66" s="691"/>
      <c r="EB66" s="692"/>
      <c r="EC66" s="693"/>
      <c r="ED66" s="690"/>
      <c r="EE66" s="691"/>
      <c r="EF66" s="692"/>
      <c r="EG66" s="693"/>
      <c r="EH66" s="690"/>
      <c r="EI66" s="691"/>
      <c r="EJ66" s="692"/>
      <c r="EK66" s="693"/>
      <c r="EL66" s="690"/>
      <c r="EM66" s="691"/>
      <c r="EN66" s="692"/>
      <c r="EO66" s="693"/>
      <c r="EP66" s="690"/>
      <c r="EQ66" s="691"/>
      <c r="ER66" s="692"/>
      <c r="ES66" s="693"/>
      <c r="ET66" s="690"/>
      <c r="EU66" s="691"/>
      <c r="EV66" s="692"/>
      <c r="EW66" s="693"/>
      <c r="EX66" s="690"/>
      <c r="EY66" s="691"/>
      <c r="EZ66" s="692"/>
      <c r="FA66" s="693"/>
      <c r="FB66" s="690"/>
      <c r="FC66" s="691"/>
      <c r="FD66" s="692"/>
      <c r="FE66" s="693"/>
      <c r="FF66" s="690"/>
      <c r="FG66" s="691"/>
      <c r="FH66" s="692"/>
      <c r="FI66" s="693"/>
      <c r="FJ66" s="690"/>
      <c r="FK66" s="691"/>
      <c r="FL66" s="692"/>
      <c r="FM66" s="693"/>
      <c r="FN66" s="690"/>
      <c r="FO66" s="691"/>
      <c r="FP66" s="692"/>
      <c r="FQ66" s="693"/>
      <c r="FR66" s="690"/>
      <c r="FS66" s="691"/>
      <c r="FT66" s="692"/>
      <c r="FU66" s="693"/>
      <c r="FV66" s="690"/>
      <c r="FW66" s="691"/>
      <c r="FX66" s="692"/>
      <c r="FY66" s="693"/>
      <c r="FZ66" s="690"/>
      <c r="GA66" s="691"/>
      <c r="GB66" s="692"/>
      <c r="GC66" s="693"/>
      <c r="GD66" s="690"/>
      <c r="GE66" s="691"/>
      <c r="GF66" s="692"/>
      <c r="GG66" s="693"/>
      <c r="GH66" s="690"/>
      <c r="GI66" s="691"/>
      <c r="GJ66" s="692"/>
      <c r="GK66" s="693"/>
      <c r="GL66" s="690"/>
      <c r="GM66" s="691"/>
      <c r="GN66" s="692"/>
      <c r="GO66" s="693"/>
      <c r="GP66" s="690"/>
      <c r="GQ66" s="691"/>
      <c r="GR66" s="692"/>
      <c r="GS66" s="693"/>
      <c r="GT66" s="690"/>
      <c r="GU66" s="691"/>
      <c r="GV66" s="692"/>
      <c r="GW66" s="693"/>
      <c r="GX66" s="690"/>
      <c r="GY66" s="691"/>
      <c r="GZ66" s="692"/>
      <c r="HA66" s="693"/>
      <c r="HB66" s="690"/>
      <c r="HC66" s="691"/>
      <c r="HD66" s="692"/>
      <c r="HE66" s="693"/>
      <c r="HF66" s="690"/>
      <c r="HG66" s="691"/>
      <c r="HH66" s="692"/>
      <c r="HI66" s="693"/>
      <c r="HJ66" s="690"/>
      <c r="HK66" s="691"/>
      <c r="HL66" s="692"/>
      <c r="HM66" s="693"/>
      <c r="HN66" s="690"/>
      <c r="HO66" s="691"/>
      <c r="HP66" s="692"/>
      <c r="HQ66" s="693"/>
      <c r="HR66" s="690"/>
      <c r="HS66" s="691"/>
      <c r="HT66" s="692"/>
      <c r="HU66" s="693"/>
      <c r="HV66" s="690"/>
      <c r="HW66" s="691"/>
      <c r="HX66" s="692"/>
      <c r="HY66" s="693"/>
      <c r="HZ66" s="690"/>
      <c r="IA66" s="691"/>
      <c r="IB66" s="692"/>
      <c r="IC66" s="693"/>
      <c r="ID66" s="690"/>
      <c r="IE66" s="691"/>
      <c r="IF66" s="692"/>
      <c r="IG66" s="693"/>
      <c r="IH66" s="690"/>
      <c r="II66" s="691"/>
      <c r="IJ66" s="692"/>
      <c r="IK66" s="693"/>
      <c r="IL66" s="690"/>
      <c r="IM66" s="691"/>
      <c r="IN66" s="692"/>
      <c r="IO66" s="693"/>
      <c r="IP66" s="690"/>
      <c r="IQ66" s="691"/>
      <c r="IR66" s="692"/>
      <c r="IS66" s="693"/>
      <c r="IT66" s="690"/>
      <c r="IU66" s="691"/>
      <c r="IV66" s="692"/>
    </row>
    <row r="67" spans="1:256" ht="67.150000000000006" customHeight="1" x14ac:dyDescent="1.65">
      <c r="A67" s="683">
        <v>46</v>
      </c>
      <c r="B67" s="668">
        <f>inf!B48</f>
        <v>0</v>
      </c>
      <c r="C67" s="668">
        <f>inf!C48</f>
        <v>0</v>
      </c>
      <c r="D67" s="669">
        <f>inf!F48</f>
        <v>0</v>
      </c>
      <c r="E67" s="665">
        <v>600</v>
      </c>
      <c r="F67" s="690"/>
      <c r="G67" s="667"/>
      <c r="H67" s="694" t="s">
        <v>83</v>
      </c>
      <c r="I67" s="670" t="str">
        <f>num!AD61</f>
        <v xml:space="preserve"> </v>
      </c>
      <c r="J67" s="685"/>
      <c r="K67" s="686"/>
      <c r="L67" s="687"/>
      <c r="M67" s="688"/>
      <c r="N67" s="685"/>
      <c r="O67" s="686"/>
      <c r="P67" s="687"/>
      <c r="Q67" s="688"/>
      <c r="R67" s="685"/>
      <c r="S67" s="686"/>
      <c r="T67" s="687"/>
      <c r="U67" s="688"/>
      <c r="V67" s="685"/>
      <c r="W67" s="686"/>
      <c r="X67" s="687"/>
      <c r="Y67" s="688"/>
      <c r="Z67" s="685"/>
      <c r="AA67" s="686"/>
      <c r="AB67" s="687"/>
      <c r="AC67" s="688"/>
      <c r="AD67" s="685"/>
      <c r="AE67" s="686"/>
      <c r="AF67" s="687"/>
      <c r="AG67" s="688"/>
      <c r="AH67" s="685"/>
      <c r="AI67" s="686"/>
      <c r="AJ67" s="687"/>
      <c r="AK67" s="688"/>
      <c r="AL67" s="685"/>
      <c r="AM67" s="686"/>
      <c r="AN67" s="687"/>
      <c r="AO67" s="688"/>
      <c r="AP67" s="685"/>
      <c r="AQ67" s="686"/>
      <c r="AR67" s="687"/>
      <c r="AS67" s="688"/>
      <c r="AT67" s="685"/>
      <c r="AU67" s="686"/>
      <c r="AV67" s="687"/>
      <c r="AW67" s="688"/>
      <c r="AX67" s="685"/>
      <c r="AY67" s="686"/>
      <c r="AZ67" s="687"/>
      <c r="BA67" s="688"/>
      <c r="BB67" s="685"/>
      <c r="BC67" s="686"/>
      <c r="BD67" s="687"/>
      <c r="BE67" s="688"/>
      <c r="BF67" s="685"/>
      <c r="BG67" s="686"/>
      <c r="BH67" s="687"/>
      <c r="BI67" s="688"/>
      <c r="BJ67" s="685"/>
      <c r="BK67" s="686"/>
      <c r="BL67" s="687"/>
      <c r="BM67" s="688"/>
      <c r="BN67" s="685"/>
      <c r="BO67" s="686"/>
      <c r="BP67" s="687"/>
      <c r="BQ67" s="688"/>
      <c r="BR67" s="685"/>
      <c r="BS67" s="686"/>
      <c r="BT67" s="687"/>
      <c r="BU67" s="688"/>
      <c r="BV67" s="685"/>
      <c r="BW67" s="686"/>
      <c r="BX67" s="687"/>
      <c r="BY67" s="689"/>
      <c r="BZ67" s="690"/>
      <c r="CA67" s="691"/>
      <c r="CB67" s="692"/>
      <c r="CC67" s="693"/>
      <c r="CD67" s="690"/>
      <c r="CE67" s="691"/>
      <c r="CF67" s="692"/>
      <c r="CG67" s="693"/>
      <c r="CH67" s="690"/>
      <c r="CI67" s="691"/>
      <c r="CJ67" s="692"/>
      <c r="CK67" s="693"/>
      <c r="CL67" s="690"/>
      <c r="CM67" s="691"/>
      <c r="CN67" s="692"/>
      <c r="CO67" s="693"/>
      <c r="CP67" s="690"/>
      <c r="CQ67" s="691"/>
      <c r="CR67" s="692"/>
      <c r="CS67" s="693"/>
      <c r="CT67" s="690"/>
      <c r="CU67" s="691"/>
      <c r="CV67" s="692"/>
      <c r="CW67" s="693"/>
      <c r="CX67" s="690"/>
      <c r="CY67" s="691"/>
      <c r="CZ67" s="692"/>
      <c r="DA67" s="693"/>
      <c r="DB67" s="690"/>
      <c r="DC67" s="691"/>
      <c r="DD67" s="692"/>
      <c r="DE67" s="693"/>
      <c r="DF67" s="690"/>
      <c r="DG67" s="691"/>
      <c r="DH67" s="692"/>
      <c r="DI67" s="693"/>
      <c r="DJ67" s="690"/>
      <c r="DK67" s="691"/>
      <c r="DL67" s="692"/>
      <c r="DM67" s="693"/>
      <c r="DN67" s="690"/>
      <c r="DO67" s="691"/>
      <c r="DP67" s="692"/>
      <c r="DQ67" s="693"/>
      <c r="DR67" s="690"/>
      <c r="DS67" s="691"/>
      <c r="DT67" s="692"/>
      <c r="DU67" s="693"/>
      <c r="DV67" s="690"/>
      <c r="DW67" s="691"/>
      <c r="DX67" s="692"/>
      <c r="DY67" s="693"/>
      <c r="DZ67" s="690"/>
      <c r="EA67" s="691"/>
      <c r="EB67" s="692"/>
      <c r="EC67" s="693"/>
      <c r="ED67" s="690"/>
      <c r="EE67" s="691"/>
      <c r="EF67" s="692"/>
      <c r="EG67" s="693"/>
      <c r="EH67" s="690"/>
      <c r="EI67" s="691"/>
      <c r="EJ67" s="692"/>
      <c r="EK67" s="693"/>
      <c r="EL67" s="690"/>
      <c r="EM67" s="691"/>
      <c r="EN67" s="692"/>
      <c r="EO67" s="693"/>
      <c r="EP67" s="690"/>
      <c r="EQ67" s="691"/>
      <c r="ER67" s="692"/>
      <c r="ES67" s="693"/>
      <c r="ET67" s="690"/>
      <c r="EU67" s="691"/>
      <c r="EV67" s="692"/>
      <c r="EW67" s="693"/>
      <c r="EX67" s="690"/>
      <c r="EY67" s="691"/>
      <c r="EZ67" s="692"/>
      <c r="FA67" s="693"/>
      <c r="FB67" s="690"/>
      <c r="FC67" s="691"/>
      <c r="FD67" s="692"/>
      <c r="FE67" s="693"/>
      <c r="FF67" s="690"/>
      <c r="FG67" s="691"/>
      <c r="FH67" s="692"/>
      <c r="FI67" s="693"/>
      <c r="FJ67" s="690"/>
      <c r="FK67" s="691"/>
      <c r="FL67" s="692"/>
      <c r="FM67" s="693"/>
      <c r="FN67" s="690"/>
      <c r="FO67" s="691"/>
      <c r="FP67" s="692"/>
      <c r="FQ67" s="693"/>
      <c r="FR67" s="690"/>
      <c r="FS67" s="691"/>
      <c r="FT67" s="692"/>
      <c r="FU67" s="693"/>
      <c r="FV67" s="690"/>
      <c r="FW67" s="691"/>
      <c r="FX67" s="692"/>
      <c r="FY67" s="693"/>
      <c r="FZ67" s="690"/>
      <c r="GA67" s="691"/>
      <c r="GB67" s="692"/>
      <c r="GC67" s="693"/>
      <c r="GD67" s="690"/>
      <c r="GE67" s="691"/>
      <c r="GF67" s="692"/>
      <c r="GG67" s="693"/>
      <c r="GH67" s="690"/>
      <c r="GI67" s="691"/>
      <c r="GJ67" s="692"/>
      <c r="GK67" s="693"/>
      <c r="GL67" s="690"/>
      <c r="GM67" s="691"/>
      <c r="GN67" s="692"/>
      <c r="GO67" s="693"/>
      <c r="GP67" s="690"/>
      <c r="GQ67" s="691"/>
      <c r="GR67" s="692"/>
      <c r="GS67" s="693"/>
      <c r="GT67" s="690"/>
      <c r="GU67" s="691"/>
      <c r="GV67" s="692"/>
      <c r="GW67" s="693"/>
      <c r="GX67" s="690"/>
      <c r="GY67" s="691"/>
      <c r="GZ67" s="692"/>
      <c r="HA67" s="693"/>
      <c r="HB67" s="690"/>
      <c r="HC67" s="691"/>
      <c r="HD67" s="692"/>
      <c r="HE67" s="693"/>
      <c r="HF67" s="690"/>
      <c r="HG67" s="691"/>
      <c r="HH67" s="692"/>
      <c r="HI67" s="693"/>
      <c r="HJ67" s="690"/>
      <c r="HK67" s="691"/>
      <c r="HL67" s="692"/>
      <c r="HM67" s="693"/>
      <c r="HN67" s="690"/>
      <c r="HO67" s="691"/>
      <c r="HP67" s="692"/>
      <c r="HQ67" s="693"/>
      <c r="HR67" s="690"/>
      <c r="HS67" s="691"/>
      <c r="HT67" s="692"/>
      <c r="HU67" s="693"/>
      <c r="HV67" s="690"/>
      <c r="HW67" s="691"/>
      <c r="HX67" s="692"/>
      <c r="HY67" s="693"/>
      <c r="HZ67" s="690"/>
      <c r="IA67" s="691"/>
      <c r="IB67" s="692"/>
      <c r="IC67" s="693"/>
      <c r="ID67" s="690"/>
      <c r="IE67" s="691"/>
      <c r="IF67" s="692"/>
      <c r="IG67" s="693"/>
      <c r="IH67" s="690"/>
      <c r="II67" s="691"/>
      <c r="IJ67" s="692"/>
      <c r="IK67" s="693"/>
      <c r="IL67" s="690"/>
      <c r="IM67" s="691"/>
      <c r="IN67" s="692"/>
      <c r="IO67" s="693"/>
      <c r="IP67" s="690"/>
      <c r="IQ67" s="691"/>
      <c r="IR67" s="692"/>
      <c r="IS67" s="693"/>
      <c r="IT67" s="690"/>
      <c r="IU67" s="691"/>
      <c r="IV67" s="692"/>
    </row>
    <row r="68" spans="1:256" ht="67.150000000000006" customHeight="1" x14ac:dyDescent="1.65">
      <c r="A68" s="683">
        <v>47</v>
      </c>
      <c r="B68" s="668">
        <f>inf!B49</f>
        <v>0</v>
      </c>
      <c r="C68" s="668">
        <f>inf!C49</f>
        <v>0</v>
      </c>
      <c r="D68" s="669">
        <f>inf!F49</f>
        <v>0</v>
      </c>
      <c r="E68" s="665">
        <v>600</v>
      </c>
      <c r="F68" s="690"/>
      <c r="G68" s="667"/>
      <c r="H68" s="694" t="s">
        <v>83</v>
      </c>
      <c r="I68" s="670">
        <f>num!AD62</f>
        <v>0</v>
      </c>
      <c r="J68" s="685"/>
      <c r="K68" s="686"/>
      <c r="L68" s="687"/>
      <c r="M68" s="688"/>
      <c r="N68" s="685"/>
      <c r="O68" s="686"/>
      <c r="P68" s="687"/>
      <c r="Q68" s="688"/>
      <c r="R68" s="685"/>
      <c r="S68" s="686"/>
      <c r="T68" s="687"/>
      <c r="U68" s="688"/>
      <c r="V68" s="685"/>
      <c r="W68" s="686"/>
      <c r="X68" s="687"/>
      <c r="Y68" s="688"/>
      <c r="Z68" s="685"/>
      <c r="AA68" s="686"/>
      <c r="AB68" s="687"/>
      <c r="AC68" s="688"/>
      <c r="AD68" s="685"/>
      <c r="AE68" s="686"/>
      <c r="AF68" s="687"/>
      <c r="AG68" s="688"/>
      <c r="AH68" s="685"/>
      <c r="AI68" s="686"/>
      <c r="AJ68" s="687"/>
      <c r="AK68" s="688"/>
      <c r="AL68" s="685"/>
      <c r="AM68" s="686"/>
      <c r="AN68" s="687"/>
      <c r="AO68" s="688"/>
      <c r="AP68" s="685"/>
      <c r="AQ68" s="686"/>
      <c r="AR68" s="687"/>
      <c r="AS68" s="688"/>
      <c r="AT68" s="685"/>
      <c r="AU68" s="686"/>
      <c r="AV68" s="687"/>
      <c r="AW68" s="688"/>
      <c r="AX68" s="685"/>
      <c r="AY68" s="686"/>
      <c r="AZ68" s="687"/>
      <c r="BA68" s="688"/>
      <c r="BB68" s="685"/>
      <c r="BC68" s="686"/>
      <c r="BD68" s="687"/>
      <c r="BE68" s="688"/>
      <c r="BF68" s="685"/>
      <c r="BG68" s="686"/>
      <c r="BH68" s="687"/>
      <c r="BI68" s="688"/>
      <c r="BJ68" s="685"/>
      <c r="BK68" s="686"/>
      <c r="BL68" s="687"/>
      <c r="BM68" s="688"/>
      <c r="BN68" s="685"/>
      <c r="BO68" s="686"/>
      <c r="BP68" s="687"/>
      <c r="BQ68" s="688"/>
      <c r="BR68" s="685"/>
      <c r="BS68" s="686"/>
      <c r="BT68" s="687"/>
      <c r="BU68" s="688"/>
      <c r="BV68" s="685"/>
      <c r="BW68" s="686"/>
      <c r="BX68" s="687"/>
      <c r="BY68" s="689"/>
      <c r="BZ68" s="690"/>
      <c r="CA68" s="691"/>
      <c r="CB68" s="692"/>
      <c r="CC68" s="693"/>
      <c r="CD68" s="690"/>
      <c r="CE68" s="691"/>
      <c r="CF68" s="692"/>
      <c r="CG68" s="693"/>
      <c r="CH68" s="690"/>
      <c r="CI68" s="691"/>
      <c r="CJ68" s="692"/>
      <c r="CK68" s="693"/>
      <c r="CL68" s="690"/>
      <c r="CM68" s="691"/>
      <c r="CN68" s="692"/>
      <c r="CO68" s="693"/>
      <c r="CP68" s="690"/>
      <c r="CQ68" s="691"/>
      <c r="CR68" s="692"/>
      <c r="CS68" s="693"/>
      <c r="CT68" s="690"/>
      <c r="CU68" s="691"/>
      <c r="CV68" s="692"/>
      <c r="CW68" s="693"/>
      <c r="CX68" s="690"/>
      <c r="CY68" s="691"/>
      <c r="CZ68" s="692"/>
      <c r="DA68" s="693"/>
      <c r="DB68" s="690"/>
      <c r="DC68" s="691"/>
      <c r="DD68" s="692"/>
      <c r="DE68" s="693"/>
      <c r="DF68" s="690"/>
      <c r="DG68" s="691"/>
      <c r="DH68" s="692"/>
      <c r="DI68" s="693"/>
      <c r="DJ68" s="690"/>
      <c r="DK68" s="691"/>
      <c r="DL68" s="692"/>
      <c r="DM68" s="693"/>
      <c r="DN68" s="690"/>
      <c r="DO68" s="691"/>
      <c r="DP68" s="692"/>
      <c r="DQ68" s="693"/>
      <c r="DR68" s="690"/>
      <c r="DS68" s="691"/>
      <c r="DT68" s="692"/>
      <c r="DU68" s="693"/>
      <c r="DV68" s="690"/>
      <c r="DW68" s="691"/>
      <c r="DX68" s="692"/>
      <c r="DY68" s="693"/>
      <c r="DZ68" s="690"/>
      <c r="EA68" s="691"/>
      <c r="EB68" s="692"/>
      <c r="EC68" s="693"/>
      <c r="ED68" s="690"/>
      <c r="EE68" s="691"/>
      <c r="EF68" s="692"/>
      <c r="EG68" s="693"/>
      <c r="EH68" s="690"/>
      <c r="EI68" s="691"/>
      <c r="EJ68" s="692"/>
      <c r="EK68" s="693"/>
      <c r="EL68" s="690"/>
      <c r="EM68" s="691"/>
      <c r="EN68" s="692"/>
      <c r="EO68" s="693"/>
      <c r="EP68" s="690"/>
      <c r="EQ68" s="691"/>
      <c r="ER68" s="692"/>
      <c r="ES68" s="693"/>
      <c r="ET68" s="690"/>
      <c r="EU68" s="691"/>
      <c r="EV68" s="692"/>
      <c r="EW68" s="693"/>
      <c r="EX68" s="690"/>
      <c r="EY68" s="691"/>
      <c r="EZ68" s="692"/>
      <c r="FA68" s="693"/>
      <c r="FB68" s="690"/>
      <c r="FC68" s="691"/>
      <c r="FD68" s="692"/>
      <c r="FE68" s="693"/>
      <c r="FF68" s="690"/>
      <c r="FG68" s="691"/>
      <c r="FH68" s="692"/>
      <c r="FI68" s="693"/>
      <c r="FJ68" s="690"/>
      <c r="FK68" s="691"/>
      <c r="FL68" s="692"/>
      <c r="FM68" s="693"/>
      <c r="FN68" s="690"/>
      <c r="FO68" s="691"/>
      <c r="FP68" s="692"/>
      <c r="FQ68" s="693"/>
      <c r="FR68" s="690"/>
      <c r="FS68" s="691"/>
      <c r="FT68" s="692"/>
      <c r="FU68" s="693"/>
      <c r="FV68" s="690"/>
      <c r="FW68" s="691"/>
      <c r="FX68" s="692"/>
      <c r="FY68" s="693"/>
      <c r="FZ68" s="690"/>
      <c r="GA68" s="691"/>
      <c r="GB68" s="692"/>
      <c r="GC68" s="693"/>
      <c r="GD68" s="690"/>
      <c r="GE68" s="691"/>
      <c r="GF68" s="692"/>
      <c r="GG68" s="693"/>
      <c r="GH68" s="690"/>
      <c r="GI68" s="691"/>
      <c r="GJ68" s="692"/>
      <c r="GK68" s="693"/>
      <c r="GL68" s="690"/>
      <c r="GM68" s="691"/>
      <c r="GN68" s="692"/>
      <c r="GO68" s="693"/>
      <c r="GP68" s="690"/>
      <c r="GQ68" s="691"/>
      <c r="GR68" s="692"/>
      <c r="GS68" s="693"/>
      <c r="GT68" s="690"/>
      <c r="GU68" s="691"/>
      <c r="GV68" s="692"/>
      <c r="GW68" s="693"/>
      <c r="GX68" s="690"/>
      <c r="GY68" s="691"/>
      <c r="GZ68" s="692"/>
      <c r="HA68" s="693"/>
      <c r="HB68" s="690"/>
      <c r="HC68" s="691"/>
      <c r="HD68" s="692"/>
      <c r="HE68" s="693"/>
      <c r="HF68" s="690"/>
      <c r="HG68" s="691"/>
      <c r="HH68" s="692"/>
      <c r="HI68" s="693"/>
      <c r="HJ68" s="690"/>
      <c r="HK68" s="691"/>
      <c r="HL68" s="692"/>
      <c r="HM68" s="693"/>
      <c r="HN68" s="690"/>
      <c r="HO68" s="691"/>
      <c r="HP68" s="692"/>
      <c r="HQ68" s="693"/>
      <c r="HR68" s="690"/>
      <c r="HS68" s="691"/>
      <c r="HT68" s="692"/>
      <c r="HU68" s="693"/>
      <c r="HV68" s="690"/>
      <c r="HW68" s="691"/>
      <c r="HX68" s="692"/>
      <c r="HY68" s="693"/>
      <c r="HZ68" s="690"/>
      <c r="IA68" s="691"/>
      <c r="IB68" s="692"/>
      <c r="IC68" s="693"/>
      <c r="ID68" s="690"/>
      <c r="IE68" s="691"/>
      <c r="IF68" s="692"/>
      <c r="IG68" s="693"/>
      <c r="IH68" s="690"/>
      <c r="II68" s="691"/>
      <c r="IJ68" s="692"/>
      <c r="IK68" s="693"/>
      <c r="IL68" s="690"/>
      <c r="IM68" s="691"/>
      <c r="IN68" s="692"/>
      <c r="IO68" s="693"/>
      <c r="IP68" s="690"/>
      <c r="IQ68" s="691"/>
      <c r="IR68" s="692"/>
      <c r="IS68" s="693"/>
      <c r="IT68" s="690"/>
      <c r="IU68" s="691"/>
      <c r="IV68" s="692"/>
    </row>
    <row r="69" spans="1:256" ht="67.150000000000006" customHeight="1" x14ac:dyDescent="1.65">
      <c r="A69" s="683">
        <v>48</v>
      </c>
      <c r="B69" s="668">
        <f>inf!B50</f>
        <v>0</v>
      </c>
      <c r="C69" s="668">
        <f>inf!C50</f>
        <v>0</v>
      </c>
      <c r="D69" s="669">
        <f>inf!F50</f>
        <v>0</v>
      </c>
      <c r="E69" s="665">
        <v>600</v>
      </c>
      <c r="F69" s="690"/>
      <c r="G69" s="667"/>
      <c r="H69" s="694" t="s">
        <v>83</v>
      </c>
      <c r="I69" s="670">
        <f>num!AD63</f>
        <v>0</v>
      </c>
      <c r="J69" s="685"/>
      <c r="K69" s="686"/>
      <c r="L69" s="687"/>
      <c r="M69" s="688"/>
      <c r="N69" s="685"/>
      <c r="O69" s="686"/>
      <c r="P69" s="687"/>
      <c r="Q69" s="688"/>
      <c r="R69" s="685"/>
      <c r="S69" s="686"/>
      <c r="T69" s="687"/>
      <c r="U69" s="688"/>
      <c r="V69" s="685"/>
      <c r="W69" s="686"/>
      <c r="X69" s="687"/>
      <c r="Y69" s="688"/>
      <c r="Z69" s="685"/>
      <c r="AA69" s="686"/>
      <c r="AB69" s="687"/>
      <c r="AC69" s="688"/>
      <c r="AD69" s="685"/>
      <c r="AE69" s="686"/>
      <c r="AF69" s="687"/>
      <c r="AG69" s="688"/>
      <c r="AH69" s="685"/>
      <c r="AI69" s="686"/>
      <c r="AJ69" s="687"/>
      <c r="AK69" s="688"/>
      <c r="AL69" s="685"/>
      <c r="AM69" s="686"/>
      <c r="AN69" s="687"/>
      <c r="AO69" s="688"/>
      <c r="AP69" s="685"/>
      <c r="AQ69" s="686"/>
      <c r="AR69" s="687"/>
      <c r="AS69" s="688"/>
      <c r="AT69" s="685"/>
      <c r="AU69" s="686"/>
      <c r="AV69" s="687"/>
      <c r="AW69" s="688"/>
      <c r="AX69" s="685"/>
      <c r="AY69" s="686"/>
      <c r="AZ69" s="687"/>
      <c r="BA69" s="688"/>
      <c r="BB69" s="685"/>
      <c r="BC69" s="686"/>
      <c r="BD69" s="687"/>
      <c r="BE69" s="688"/>
      <c r="BF69" s="685"/>
      <c r="BG69" s="686"/>
      <c r="BH69" s="687"/>
      <c r="BI69" s="688"/>
      <c r="BJ69" s="685"/>
      <c r="BK69" s="686"/>
      <c r="BL69" s="687"/>
      <c r="BM69" s="688"/>
      <c r="BN69" s="685"/>
      <c r="BO69" s="686"/>
      <c r="BP69" s="687"/>
      <c r="BQ69" s="688"/>
      <c r="BR69" s="685"/>
      <c r="BS69" s="686"/>
      <c r="BT69" s="687"/>
      <c r="BU69" s="688"/>
      <c r="BV69" s="685"/>
      <c r="BW69" s="686"/>
      <c r="BX69" s="687"/>
      <c r="BY69" s="689"/>
      <c r="BZ69" s="690"/>
      <c r="CA69" s="691"/>
      <c r="CB69" s="692"/>
      <c r="CC69" s="693"/>
      <c r="CD69" s="690"/>
      <c r="CE69" s="691"/>
      <c r="CF69" s="692"/>
      <c r="CG69" s="693"/>
      <c r="CH69" s="690"/>
      <c r="CI69" s="691"/>
      <c r="CJ69" s="692"/>
      <c r="CK69" s="693"/>
      <c r="CL69" s="690"/>
      <c r="CM69" s="691"/>
      <c r="CN69" s="692"/>
      <c r="CO69" s="693"/>
      <c r="CP69" s="690"/>
      <c r="CQ69" s="691"/>
      <c r="CR69" s="692"/>
      <c r="CS69" s="693"/>
      <c r="CT69" s="690"/>
      <c r="CU69" s="691"/>
      <c r="CV69" s="692"/>
      <c r="CW69" s="693"/>
      <c r="CX69" s="690"/>
      <c r="CY69" s="691"/>
      <c r="CZ69" s="692"/>
      <c r="DA69" s="693"/>
      <c r="DB69" s="690"/>
      <c r="DC69" s="691"/>
      <c r="DD69" s="692"/>
      <c r="DE69" s="693"/>
      <c r="DF69" s="690"/>
      <c r="DG69" s="691"/>
      <c r="DH69" s="692"/>
      <c r="DI69" s="693"/>
      <c r="DJ69" s="690"/>
      <c r="DK69" s="691"/>
      <c r="DL69" s="692"/>
      <c r="DM69" s="693"/>
      <c r="DN69" s="690"/>
      <c r="DO69" s="691"/>
      <c r="DP69" s="692"/>
      <c r="DQ69" s="693"/>
      <c r="DR69" s="690"/>
      <c r="DS69" s="691"/>
      <c r="DT69" s="692"/>
      <c r="DU69" s="693"/>
      <c r="DV69" s="690"/>
      <c r="DW69" s="691"/>
      <c r="DX69" s="692"/>
      <c r="DY69" s="693"/>
      <c r="DZ69" s="690"/>
      <c r="EA69" s="691"/>
      <c r="EB69" s="692"/>
      <c r="EC69" s="693"/>
      <c r="ED69" s="690"/>
      <c r="EE69" s="691"/>
      <c r="EF69" s="692"/>
      <c r="EG69" s="693"/>
      <c r="EH69" s="690"/>
      <c r="EI69" s="691"/>
      <c r="EJ69" s="692"/>
      <c r="EK69" s="693"/>
      <c r="EL69" s="690"/>
      <c r="EM69" s="691"/>
      <c r="EN69" s="692"/>
      <c r="EO69" s="693"/>
      <c r="EP69" s="690"/>
      <c r="EQ69" s="691"/>
      <c r="ER69" s="692"/>
      <c r="ES69" s="693"/>
      <c r="ET69" s="690"/>
      <c r="EU69" s="691"/>
      <c r="EV69" s="692"/>
      <c r="EW69" s="693"/>
      <c r="EX69" s="690"/>
      <c r="EY69" s="691"/>
      <c r="EZ69" s="692"/>
      <c r="FA69" s="693"/>
      <c r="FB69" s="690"/>
      <c r="FC69" s="691"/>
      <c r="FD69" s="692"/>
      <c r="FE69" s="693"/>
      <c r="FF69" s="690"/>
      <c r="FG69" s="691"/>
      <c r="FH69" s="692"/>
      <c r="FI69" s="693"/>
      <c r="FJ69" s="690"/>
      <c r="FK69" s="691"/>
      <c r="FL69" s="692"/>
      <c r="FM69" s="693"/>
      <c r="FN69" s="690"/>
      <c r="FO69" s="691"/>
      <c r="FP69" s="692"/>
      <c r="FQ69" s="693"/>
      <c r="FR69" s="690"/>
      <c r="FS69" s="691"/>
      <c r="FT69" s="692"/>
      <c r="FU69" s="693"/>
      <c r="FV69" s="690"/>
      <c r="FW69" s="691"/>
      <c r="FX69" s="692"/>
      <c r="FY69" s="693"/>
      <c r="FZ69" s="690"/>
      <c r="GA69" s="691"/>
      <c r="GB69" s="692"/>
      <c r="GC69" s="693"/>
      <c r="GD69" s="690"/>
      <c r="GE69" s="691"/>
      <c r="GF69" s="692"/>
      <c r="GG69" s="693"/>
      <c r="GH69" s="690"/>
      <c r="GI69" s="691"/>
      <c r="GJ69" s="692"/>
      <c r="GK69" s="693"/>
      <c r="GL69" s="690"/>
      <c r="GM69" s="691"/>
      <c r="GN69" s="692"/>
      <c r="GO69" s="693"/>
      <c r="GP69" s="690"/>
      <c r="GQ69" s="691"/>
      <c r="GR69" s="692"/>
      <c r="GS69" s="693"/>
      <c r="GT69" s="690"/>
      <c r="GU69" s="691"/>
      <c r="GV69" s="692"/>
      <c r="GW69" s="693"/>
      <c r="GX69" s="690"/>
      <c r="GY69" s="691"/>
      <c r="GZ69" s="692"/>
      <c r="HA69" s="693"/>
      <c r="HB69" s="690"/>
      <c r="HC69" s="691"/>
      <c r="HD69" s="692"/>
      <c r="HE69" s="693"/>
      <c r="HF69" s="690"/>
      <c r="HG69" s="691"/>
      <c r="HH69" s="692"/>
      <c r="HI69" s="693"/>
      <c r="HJ69" s="690"/>
      <c r="HK69" s="691"/>
      <c r="HL69" s="692"/>
      <c r="HM69" s="693"/>
      <c r="HN69" s="690"/>
      <c r="HO69" s="691"/>
      <c r="HP69" s="692"/>
      <c r="HQ69" s="693"/>
      <c r="HR69" s="690"/>
      <c r="HS69" s="691"/>
      <c r="HT69" s="692"/>
      <c r="HU69" s="693"/>
      <c r="HV69" s="690"/>
      <c r="HW69" s="691"/>
      <c r="HX69" s="692"/>
      <c r="HY69" s="693"/>
      <c r="HZ69" s="690"/>
      <c r="IA69" s="691"/>
      <c r="IB69" s="692"/>
      <c r="IC69" s="693"/>
      <c r="ID69" s="690"/>
      <c r="IE69" s="691"/>
      <c r="IF69" s="692"/>
      <c r="IG69" s="693"/>
      <c r="IH69" s="690"/>
      <c r="II69" s="691"/>
      <c r="IJ69" s="692"/>
      <c r="IK69" s="693"/>
      <c r="IL69" s="690"/>
      <c r="IM69" s="691"/>
      <c r="IN69" s="692"/>
      <c r="IO69" s="693"/>
      <c r="IP69" s="690"/>
      <c r="IQ69" s="691"/>
      <c r="IR69" s="692"/>
      <c r="IS69" s="693"/>
      <c r="IT69" s="690"/>
      <c r="IU69" s="691"/>
      <c r="IV69" s="692"/>
    </row>
    <row r="70" spans="1:256" ht="67.150000000000006" customHeight="1" x14ac:dyDescent="1.65">
      <c r="A70" s="683">
        <v>49</v>
      </c>
      <c r="B70" s="668">
        <f>inf!B51</f>
        <v>0</v>
      </c>
      <c r="C70" s="668">
        <f>inf!C51</f>
        <v>0</v>
      </c>
      <c r="D70" s="669">
        <f>inf!F51</f>
        <v>0</v>
      </c>
      <c r="E70" s="665">
        <v>600</v>
      </c>
      <c r="F70" s="690"/>
      <c r="G70" s="667"/>
      <c r="H70" s="694" t="s">
        <v>83</v>
      </c>
      <c r="I70" s="670">
        <f>num!AD64</f>
        <v>0</v>
      </c>
      <c r="J70" s="685"/>
      <c r="K70" s="686"/>
      <c r="L70" s="687"/>
      <c r="M70" s="688"/>
      <c r="N70" s="685"/>
      <c r="O70" s="686"/>
      <c r="P70" s="687"/>
      <c r="Q70" s="688"/>
      <c r="R70" s="685"/>
      <c r="S70" s="686"/>
      <c r="T70" s="687"/>
      <c r="U70" s="688"/>
      <c r="V70" s="685"/>
      <c r="W70" s="686"/>
      <c r="X70" s="687"/>
      <c r="Y70" s="688"/>
      <c r="Z70" s="685"/>
      <c r="AA70" s="686"/>
      <c r="AB70" s="687"/>
      <c r="AC70" s="688"/>
      <c r="AD70" s="685"/>
      <c r="AE70" s="686"/>
      <c r="AF70" s="687"/>
      <c r="AG70" s="688"/>
      <c r="AH70" s="685"/>
      <c r="AI70" s="686"/>
      <c r="AJ70" s="687"/>
      <c r="AK70" s="688"/>
      <c r="AL70" s="685"/>
      <c r="AM70" s="686"/>
      <c r="AN70" s="687"/>
      <c r="AO70" s="688"/>
      <c r="AP70" s="685"/>
      <c r="AQ70" s="686"/>
      <c r="AR70" s="687"/>
      <c r="AS70" s="688"/>
      <c r="AT70" s="685"/>
      <c r="AU70" s="686"/>
      <c r="AV70" s="687"/>
      <c r="AW70" s="688"/>
      <c r="AX70" s="685"/>
      <c r="AY70" s="686"/>
      <c r="AZ70" s="687"/>
      <c r="BA70" s="688"/>
      <c r="BB70" s="685"/>
      <c r="BC70" s="686"/>
      <c r="BD70" s="687"/>
      <c r="BE70" s="688"/>
      <c r="BF70" s="685"/>
      <c r="BG70" s="686"/>
      <c r="BH70" s="687"/>
      <c r="BI70" s="688"/>
      <c r="BJ70" s="685"/>
      <c r="BK70" s="686"/>
      <c r="BL70" s="687"/>
      <c r="BM70" s="688"/>
      <c r="BN70" s="685"/>
      <c r="BO70" s="686"/>
      <c r="BP70" s="687"/>
      <c r="BQ70" s="688"/>
      <c r="BR70" s="685"/>
      <c r="BS70" s="686"/>
      <c r="BT70" s="687"/>
      <c r="BU70" s="688"/>
      <c r="BV70" s="685"/>
      <c r="BW70" s="686"/>
      <c r="BX70" s="687"/>
      <c r="BY70" s="689"/>
      <c r="BZ70" s="690"/>
      <c r="CA70" s="691"/>
      <c r="CB70" s="692"/>
      <c r="CC70" s="693"/>
      <c r="CD70" s="690"/>
      <c r="CE70" s="691"/>
      <c r="CF70" s="692"/>
      <c r="CG70" s="693"/>
      <c r="CH70" s="690"/>
      <c r="CI70" s="691"/>
      <c r="CJ70" s="692"/>
      <c r="CK70" s="693"/>
      <c r="CL70" s="690"/>
      <c r="CM70" s="691"/>
      <c r="CN70" s="692"/>
      <c r="CO70" s="693"/>
      <c r="CP70" s="690"/>
      <c r="CQ70" s="691"/>
      <c r="CR70" s="692"/>
      <c r="CS70" s="693"/>
      <c r="CT70" s="690"/>
      <c r="CU70" s="691"/>
      <c r="CV70" s="692"/>
      <c r="CW70" s="693"/>
      <c r="CX70" s="690"/>
      <c r="CY70" s="691"/>
      <c r="CZ70" s="692"/>
      <c r="DA70" s="693"/>
      <c r="DB70" s="690"/>
      <c r="DC70" s="691"/>
      <c r="DD70" s="692"/>
      <c r="DE70" s="693"/>
      <c r="DF70" s="690"/>
      <c r="DG70" s="691"/>
      <c r="DH70" s="692"/>
      <c r="DI70" s="693"/>
      <c r="DJ70" s="690"/>
      <c r="DK70" s="691"/>
      <c r="DL70" s="692"/>
      <c r="DM70" s="693"/>
      <c r="DN70" s="690"/>
      <c r="DO70" s="691"/>
      <c r="DP70" s="692"/>
      <c r="DQ70" s="693"/>
      <c r="DR70" s="690"/>
      <c r="DS70" s="691"/>
      <c r="DT70" s="692"/>
      <c r="DU70" s="693"/>
      <c r="DV70" s="690"/>
      <c r="DW70" s="691"/>
      <c r="DX70" s="692"/>
      <c r="DY70" s="693"/>
      <c r="DZ70" s="690"/>
      <c r="EA70" s="691"/>
      <c r="EB70" s="692"/>
      <c r="EC70" s="693"/>
      <c r="ED70" s="690"/>
      <c r="EE70" s="691"/>
      <c r="EF70" s="692"/>
      <c r="EG70" s="693"/>
      <c r="EH70" s="690"/>
      <c r="EI70" s="691"/>
      <c r="EJ70" s="692"/>
      <c r="EK70" s="693"/>
      <c r="EL70" s="690"/>
      <c r="EM70" s="691"/>
      <c r="EN70" s="692"/>
      <c r="EO70" s="693"/>
      <c r="EP70" s="690"/>
      <c r="EQ70" s="691"/>
      <c r="ER70" s="692"/>
      <c r="ES70" s="693"/>
      <c r="ET70" s="690"/>
      <c r="EU70" s="691"/>
      <c r="EV70" s="692"/>
      <c r="EW70" s="693"/>
      <c r="EX70" s="690"/>
      <c r="EY70" s="691"/>
      <c r="EZ70" s="692"/>
      <c r="FA70" s="693"/>
      <c r="FB70" s="690"/>
      <c r="FC70" s="691"/>
      <c r="FD70" s="692"/>
      <c r="FE70" s="693"/>
      <c r="FF70" s="690"/>
      <c r="FG70" s="691"/>
      <c r="FH70" s="692"/>
      <c r="FI70" s="693"/>
      <c r="FJ70" s="690"/>
      <c r="FK70" s="691"/>
      <c r="FL70" s="692"/>
      <c r="FM70" s="693"/>
      <c r="FN70" s="690"/>
      <c r="FO70" s="691"/>
      <c r="FP70" s="692"/>
      <c r="FQ70" s="693"/>
      <c r="FR70" s="690"/>
      <c r="FS70" s="691"/>
      <c r="FT70" s="692"/>
      <c r="FU70" s="693"/>
      <c r="FV70" s="690"/>
      <c r="FW70" s="691"/>
      <c r="FX70" s="692"/>
      <c r="FY70" s="693"/>
      <c r="FZ70" s="690"/>
      <c r="GA70" s="691"/>
      <c r="GB70" s="692"/>
      <c r="GC70" s="693"/>
      <c r="GD70" s="690"/>
      <c r="GE70" s="691"/>
      <c r="GF70" s="692"/>
      <c r="GG70" s="693"/>
      <c r="GH70" s="690"/>
      <c r="GI70" s="691"/>
      <c r="GJ70" s="692"/>
      <c r="GK70" s="693"/>
      <c r="GL70" s="690"/>
      <c r="GM70" s="691"/>
      <c r="GN70" s="692"/>
      <c r="GO70" s="693"/>
      <c r="GP70" s="690"/>
      <c r="GQ70" s="691"/>
      <c r="GR70" s="692"/>
      <c r="GS70" s="693"/>
      <c r="GT70" s="690"/>
      <c r="GU70" s="691"/>
      <c r="GV70" s="692"/>
      <c r="GW70" s="693"/>
      <c r="GX70" s="690"/>
      <c r="GY70" s="691"/>
      <c r="GZ70" s="692"/>
      <c r="HA70" s="693"/>
      <c r="HB70" s="690"/>
      <c r="HC70" s="691"/>
      <c r="HD70" s="692"/>
      <c r="HE70" s="693"/>
      <c r="HF70" s="690"/>
      <c r="HG70" s="691"/>
      <c r="HH70" s="692"/>
      <c r="HI70" s="693"/>
      <c r="HJ70" s="690"/>
      <c r="HK70" s="691"/>
      <c r="HL70" s="692"/>
      <c r="HM70" s="693"/>
      <c r="HN70" s="690"/>
      <c r="HO70" s="691"/>
      <c r="HP70" s="692"/>
      <c r="HQ70" s="693"/>
      <c r="HR70" s="690"/>
      <c r="HS70" s="691"/>
      <c r="HT70" s="692"/>
      <c r="HU70" s="693"/>
      <c r="HV70" s="690"/>
      <c r="HW70" s="691"/>
      <c r="HX70" s="692"/>
      <c r="HY70" s="693"/>
      <c r="HZ70" s="690"/>
      <c r="IA70" s="691"/>
      <c r="IB70" s="692"/>
      <c r="IC70" s="693"/>
      <c r="ID70" s="690"/>
      <c r="IE70" s="691"/>
      <c r="IF70" s="692"/>
      <c r="IG70" s="693"/>
      <c r="IH70" s="690"/>
      <c r="II70" s="691"/>
      <c r="IJ70" s="692"/>
      <c r="IK70" s="693"/>
      <c r="IL70" s="690"/>
      <c r="IM70" s="691"/>
      <c r="IN70" s="692"/>
      <c r="IO70" s="693"/>
      <c r="IP70" s="690"/>
      <c r="IQ70" s="691"/>
      <c r="IR70" s="692"/>
      <c r="IS70" s="693"/>
      <c r="IT70" s="690"/>
      <c r="IU70" s="691"/>
      <c r="IV70" s="692"/>
    </row>
    <row r="71" spans="1:256" ht="67.150000000000006" customHeight="1" x14ac:dyDescent="1.65">
      <c r="A71" s="683">
        <v>50</v>
      </c>
      <c r="B71" s="668">
        <f>inf!B52</f>
        <v>0</v>
      </c>
      <c r="C71" s="668">
        <f>inf!C52</f>
        <v>0</v>
      </c>
      <c r="D71" s="669">
        <f>inf!F52</f>
        <v>0</v>
      </c>
      <c r="E71" s="665">
        <v>600</v>
      </c>
      <c r="F71" s="690"/>
      <c r="G71" s="667"/>
      <c r="H71" s="694" t="s">
        <v>83</v>
      </c>
      <c r="I71" s="670">
        <f>num!AD65</f>
        <v>0</v>
      </c>
      <c r="J71" s="685"/>
      <c r="K71" s="686"/>
      <c r="L71" s="687"/>
      <c r="M71" s="688"/>
      <c r="N71" s="685"/>
      <c r="O71" s="686"/>
      <c r="P71" s="687"/>
      <c r="Q71" s="688"/>
      <c r="R71" s="685"/>
      <c r="S71" s="686"/>
      <c r="T71" s="687"/>
      <c r="U71" s="688"/>
      <c r="V71" s="685"/>
      <c r="W71" s="686"/>
      <c r="X71" s="687"/>
      <c r="Y71" s="688"/>
      <c r="Z71" s="685"/>
      <c r="AA71" s="686"/>
      <c r="AB71" s="687"/>
      <c r="AC71" s="688"/>
      <c r="AD71" s="685"/>
      <c r="AE71" s="686"/>
      <c r="AF71" s="687"/>
      <c r="AG71" s="688"/>
      <c r="AH71" s="685"/>
      <c r="AI71" s="686"/>
      <c r="AJ71" s="687"/>
      <c r="AK71" s="688"/>
      <c r="AL71" s="685"/>
      <c r="AM71" s="686"/>
      <c r="AN71" s="687"/>
      <c r="AO71" s="688"/>
      <c r="AP71" s="685"/>
      <c r="AQ71" s="686"/>
      <c r="AR71" s="687"/>
      <c r="AS71" s="688"/>
      <c r="AT71" s="685"/>
      <c r="AU71" s="686"/>
      <c r="AV71" s="687"/>
      <c r="AW71" s="688"/>
      <c r="AX71" s="685"/>
      <c r="AY71" s="686"/>
      <c r="AZ71" s="687"/>
      <c r="BA71" s="688"/>
      <c r="BB71" s="685"/>
      <c r="BC71" s="686"/>
      <c r="BD71" s="687"/>
      <c r="BE71" s="688"/>
      <c r="BF71" s="685"/>
      <c r="BG71" s="686"/>
      <c r="BH71" s="687"/>
      <c r="BI71" s="688"/>
      <c r="BJ71" s="685"/>
      <c r="BK71" s="686"/>
      <c r="BL71" s="687"/>
      <c r="BM71" s="688"/>
      <c r="BN71" s="685"/>
      <c r="BO71" s="686"/>
      <c r="BP71" s="687"/>
      <c r="BQ71" s="688"/>
      <c r="BR71" s="685"/>
      <c r="BS71" s="686"/>
      <c r="BT71" s="687"/>
      <c r="BU71" s="688"/>
      <c r="BV71" s="685"/>
      <c r="BW71" s="686"/>
      <c r="BX71" s="687"/>
      <c r="BY71" s="689"/>
      <c r="BZ71" s="690"/>
      <c r="CA71" s="691"/>
      <c r="CB71" s="692"/>
      <c r="CC71" s="693"/>
      <c r="CD71" s="690"/>
      <c r="CE71" s="691"/>
      <c r="CF71" s="692"/>
      <c r="CG71" s="693"/>
      <c r="CH71" s="690"/>
      <c r="CI71" s="691"/>
      <c r="CJ71" s="692"/>
      <c r="CK71" s="693"/>
      <c r="CL71" s="690"/>
      <c r="CM71" s="691"/>
      <c r="CN71" s="692"/>
      <c r="CO71" s="693"/>
      <c r="CP71" s="690"/>
      <c r="CQ71" s="691"/>
      <c r="CR71" s="692"/>
      <c r="CS71" s="693"/>
      <c r="CT71" s="690"/>
      <c r="CU71" s="691"/>
      <c r="CV71" s="692"/>
      <c r="CW71" s="693"/>
      <c r="CX71" s="690"/>
      <c r="CY71" s="691"/>
      <c r="CZ71" s="692"/>
      <c r="DA71" s="693"/>
      <c r="DB71" s="690"/>
      <c r="DC71" s="691"/>
      <c r="DD71" s="692"/>
      <c r="DE71" s="693"/>
      <c r="DF71" s="690"/>
      <c r="DG71" s="691"/>
      <c r="DH71" s="692"/>
      <c r="DI71" s="693"/>
      <c r="DJ71" s="690"/>
      <c r="DK71" s="691"/>
      <c r="DL71" s="692"/>
      <c r="DM71" s="693"/>
      <c r="DN71" s="690"/>
      <c r="DO71" s="691"/>
      <c r="DP71" s="692"/>
      <c r="DQ71" s="693"/>
      <c r="DR71" s="690"/>
      <c r="DS71" s="691"/>
      <c r="DT71" s="692"/>
      <c r="DU71" s="693"/>
      <c r="DV71" s="690"/>
      <c r="DW71" s="691"/>
      <c r="DX71" s="692"/>
      <c r="DY71" s="693"/>
      <c r="DZ71" s="690"/>
      <c r="EA71" s="691"/>
      <c r="EB71" s="692"/>
      <c r="EC71" s="693"/>
      <c r="ED71" s="690"/>
      <c r="EE71" s="691"/>
      <c r="EF71" s="692"/>
      <c r="EG71" s="693"/>
      <c r="EH71" s="690"/>
      <c r="EI71" s="691"/>
      <c r="EJ71" s="692"/>
      <c r="EK71" s="693"/>
      <c r="EL71" s="690"/>
      <c r="EM71" s="691"/>
      <c r="EN71" s="692"/>
      <c r="EO71" s="693"/>
      <c r="EP71" s="690"/>
      <c r="EQ71" s="691"/>
      <c r="ER71" s="692"/>
      <c r="ES71" s="693"/>
      <c r="ET71" s="690"/>
      <c r="EU71" s="691"/>
      <c r="EV71" s="692"/>
      <c r="EW71" s="693"/>
      <c r="EX71" s="690"/>
      <c r="EY71" s="691"/>
      <c r="EZ71" s="692"/>
      <c r="FA71" s="693"/>
      <c r="FB71" s="690"/>
      <c r="FC71" s="691"/>
      <c r="FD71" s="692"/>
      <c r="FE71" s="693"/>
      <c r="FF71" s="690"/>
      <c r="FG71" s="691"/>
      <c r="FH71" s="692"/>
      <c r="FI71" s="693"/>
      <c r="FJ71" s="690"/>
      <c r="FK71" s="691"/>
      <c r="FL71" s="692"/>
      <c r="FM71" s="693"/>
      <c r="FN71" s="690"/>
      <c r="FO71" s="691"/>
      <c r="FP71" s="692"/>
      <c r="FQ71" s="693"/>
      <c r="FR71" s="690"/>
      <c r="FS71" s="691"/>
      <c r="FT71" s="692"/>
      <c r="FU71" s="693"/>
      <c r="FV71" s="690"/>
      <c r="FW71" s="691"/>
      <c r="FX71" s="692"/>
      <c r="FY71" s="693"/>
      <c r="FZ71" s="690"/>
      <c r="GA71" s="691"/>
      <c r="GB71" s="692"/>
      <c r="GC71" s="693"/>
      <c r="GD71" s="690"/>
      <c r="GE71" s="691"/>
      <c r="GF71" s="692"/>
      <c r="GG71" s="693"/>
      <c r="GH71" s="690"/>
      <c r="GI71" s="691"/>
      <c r="GJ71" s="692"/>
      <c r="GK71" s="693"/>
      <c r="GL71" s="690"/>
      <c r="GM71" s="691"/>
      <c r="GN71" s="692"/>
      <c r="GO71" s="693"/>
      <c r="GP71" s="690"/>
      <c r="GQ71" s="691"/>
      <c r="GR71" s="692"/>
      <c r="GS71" s="693"/>
      <c r="GT71" s="690"/>
      <c r="GU71" s="691"/>
      <c r="GV71" s="692"/>
      <c r="GW71" s="693"/>
      <c r="GX71" s="690"/>
      <c r="GY71" s="691"/>
      <c r="GZ71" s="692"/>
      <c r="HA71" s="693"/>
      <c r="HB71" s="690"/>
      <c r="HC71" s="691"/>
      <c r="HD71" s="692"/>
      <c r="HE71" s="693"/>
      <c r="HF71" s="690"/>
      <c r="HG71" s="691"/>
      <c r="HH71" s="692"/>
      <c r="HI71" s="693"/>
      <c r="HJ71" s="690"/>
      <c r="HK71" s="691"/>
      <c r="HL71" s="692"/>
      <c r="HM71" s="693"/>
      <c r="HN71" s="690"/>
      <c r="HO71" s="691"/>
      <c r="HP71" s="692"/>
      <c r="HQ71" s="693"/>
      <c r="HR71" s="690"/>
      <c r="HS71" s="691"/>
      <c r="HT71" s="692"/>
      <c r="HU71" s="693"/>
      <c r="HV71" s="690"/>
      <c r="HW71" s="691"/>
      <c r="HX71" s="692"/>
      <c r="HY71" s="693"/>
      <c r="HZ71" s="690"/>
      <c r="IA71" s="691"/>
      <c r="IB71" s="692"/>
      <c r="IC71" s="693"/>
      <c r="ID71" s="690"/>
      <c r="IE71" s="691"/>
      <c r="IF71" s="692"/>
      <c r="IG71" s="693"/>
      <c r="IH71" s="690"/>
      <c r="II71" s="691"/>
      <c r="IJ71" s="692"/>
      <c r="IK71" s="693"/>
      <c r="IL71" s="690"/>
      <c r="IM71" s="691"/>
      <c r="IN71" s="692"/>
      <c r="IO71" s="693"/>
      <c r="IP71" s="690"/>
      <c r="IQ71" s="691"/>
      <c r="IR71" s="692"/>
      <c r="IS71" s="693"/>
      <c r="IT71" s="690"/>
      <c r="IU71" s="691"/>
      <c r="IV71" s="692"/>
    </row>
    <row r="72" spans="1:256" ht="67.150000000000006" customHeight="1" x14ac:dyDescent="1.65">
      <c r="A72" s="683">
        <v>51</v>
      </c>
      <c r="B72" s="668">
        <f>inf!B53</f>
        <v>0</v>
      </c>
      <c r="C72" s="668">
        <f>inf!C53</f>
        <v>0</v>
      </c>
      <c r="D72" s="669">
        <f>inf!F53</f>
        <v>0</v>
      </c>
      <c r="E72" s="665">
        <v>600</v>
      </c>
      <c r="F72" s="690"/>
      <c r="G72" s="667"/>
      <c r="H72" s="694" t="s">
        <v>83</v>
      </c>
      <c r="I72" s="670">
        <f>num!AD66</f>
        <v>0</v>
      </c>
      <c r="J72" s="685"/>
      <c r="K72" s="686"/>
      <c r="L72" s="687"/>
      <c r="M72" s="688"/>
      <c r="N72" s="685"/>
      <c r="O72" s="686"/>
      <c r="P72" s="687"/>
      <c r="Q72" s="688"/>
      <c r="R72" s="685"/>
      <c r="S72" s="686"/>
      <c r="T72" s="687"/>
      <c r="U72" s="688"/>
      <c r="V72" s="685"/>
      <c r="W72" s="686"/>
      <c r="X72" s="687"/>
      <c r="Y72" s="688"/>
      <c r="Z72" s="685"/>
      <c r="AA72" s="686"/>
      <c r="AB72" s="687"/>
      <c r="AC72" s="688"/>
      <c r="AD72" s="685"/>
      <c r="AE72" s="686"/>
      <c r="AF72" s="687"/>
      <c r="AG72" s="688"/>
      <c r="AH72" s="685"/>
      <c r="AI72" s="686"/>
      <c r="AJ72" s="687"/>
      <c r="AK72" s="688"/>
      <c r="AL72" s="685"/>
      <c r="AM72" s="686"/>
      <c r="AN72" s="687"/>
      <c r="AO72" s="688"/>
      <c r="AP72" s="685"/>
      <c r="AQ72" s="686"/>
      <c r="AR72" s="687"/>
      <c r="AS72" s="688"/>
      <c r="AT72" s="685"/>
      <c r="AU72" s="686"/>
      <c r="AV72" s="687"/>
      <c r="AW72" s="688"/>
      <c r="AX72" s="685"/>
      <c r="AY72" s="686"/>
      <c r="AZ72" s="687"/>
      <c r="BA72" s="688"/>
      <c r="BB72" s="685"/>
      <c r="BC72" s="686"/>
      <c r="BD72" s="687"/>
      <c r="BE72" s="688"/>
      <c r="BF72" s="685"/>
      <c r="BG72" s="686"/>
      <c r="BH72" s="687"/>
      <c r="BI72" s="688"/>
      <c r="BJ72" s="685"/>
      <c r="BK72" s="686"/>
      <c r="BL72" s="687"/>
      <c r="BM72" s="688"/>
      <c r="BN72" s="685"/>
      <c r="BO72" s="686"/>
      <c r="BP72" s="687"/>
      <c r="BQ72" s="688"/>
      <c r="BR72" s="685"/>
      <c r="BS72" s="686"/>
      <c r="BT72" s="687"/>
      <c r="BU72" s="688"/>
      <c r="BV72" s="685"/>
      <c r="BW72" s="686"/>
      <c r="BX72" s="687"/>
      <c r="BY72" s="689"/>
      <c r="BZ72" s="690"/>
      <c r="CA72" s="691"/>
      <c r="CB72" s="692"/>
      <c r="CC72" s="693"/>
      <c r="CD72" s="690"/>
      <c r="CE72" s="691"/>
      <c r="CF72" s="692"/>
      <c r="CG72" s="693"/>
      <c r="CH72" s="690"/>
      <c r="CI72" s="691"/>
      <c r="CJ72" s="692"/>
      <c r="CK72" s="693"/>
      <c r="CL72" s="690"/>
      <c r="CM72" s="691"/>
      <c r="CN72" s="692"/>
      <c r="CO72" s="693"/>
      <c r="CP72" s="690"/>
      <c r="CQ72" s="691"/>
      <c r="CR72" s="692"/>
      <c r="CS72" s="693"/>
      <c r="CT72" s="690"/>
      <c r="CU72" s="691"/>
      <c r="CV72" s="692"/>
      <c r="CW72" s="693"/>
      <c r="CX72" s="690"/>
      <c r="CY72" s="691"/>
      <c r="CZ72" s="692"/>
      <c r="DA72" s="693"/>
      <c r="DB72" s="690"/>
      <c r="DC72" s="691"/>
      <c r="DD72" s="692"/>
      <c r="DE72" s="693"/>
      <c r="DF72" s="690"/>
      <c r="DG72" s="691"/>
      <c r="DH72" s="692"/>
      <c r="DI72" s="693"/>
      <c r="DJ72" s="690"/>
      <c r="DK72" s="691"/>
      <c r="DL72" s="692"/>
      <c r="DM72" s="693"/>
      <c r="DN72" s="690"/>
      <c r="DO72" s="691"/>
      <c r="DP72" s="692"/>
      <c r="DQ72" s="693"/>
      <c r="DR72" s="690"/>
      <c r="DS72" s="691"/>
      <c r="DT72" s="692"/>
      <c r="DU72" s="693"/>
      <c r="DV72" s="690"/>
      <c r="DW72" s="691"/>
      <c r="DX72" s="692"/>
      <c r="DY72" s="693"/>
      <c r="DZ72" s="690"/>
      <c r="EA72" s="691"/>
      <c r="EB72" s="692"/>
      <c r="EC72" s="693"/>
      <c r="ED72" s="690"/>
      <c r="EE72" s="691"/>
      <c r="EF72" s="692"/>
      <c r="EG72" s="693"/>
      <c r="EH72" s="690"/>
      <c r="EI72" s="691"/>
      <c r="EJ72" s="692"/>
      <c r="EK72" s="693"/>
      <c r="EL72" s="690"/>
      <c r="EM72" s="691"/>
      <c r="EN72" s="692"/>
      <c r="EO72" s="693"/>
      <c r="EP72" s="690"/>
      <c r="EQ72" s="691"/>
      <c r="ER72" s="692"/>
      <c r="ES72" s="693"/>
      <c r="ET72" s="690"/>
      <c r="EU72" s="691"/>
      <c r="EV72" s="692"/>
      <c r="EW72" s="693"/>
      <c r="EX72" s="690"/>
      <c r="EY72" s="691"/>
      <c r="EZ72" s="692"/>
      <c r="FA72" s="693"/>
      <c r="FB72" s="690"/>
      <c r="FC72" s="691"/>
      <c r="FD72" s="692"/>
      <c r="FE72" s="693"/>
      <c r="FF72" s="690"/>
      <c r="FG72" s="691"/>
      <c r="FH72" s="692"/>
      <c r="FI72" s="693"/>
      <c r="FJ72" s="690"/>
      <c r="FK72" s="691"/>
      <c r="FL72" s="692"/>
      <c r="FM72" s="693"/>
      <c r="FN72" s="690"/>
      <c r="FO72" s="691"/>
      <c r="FP72" s="692"/>
      <c r="FQ72" s="693"/>
      <c r="FR72" s="690"/>
      <c r="FS72" s="691"/>
      <c r="FT72" s="692"/>
      <c r="FU72" s="693"/>
      <c r="FV72" s="690"/>
      <c r="FW72" s="691"/>
      <c r="FX72" s="692"/>
      <c r="FY72" s="693"/>
      <c r="FZ72" s="690"/>
      <c r="GA72" s="691"/>
      <c r="GB72" s="692"/>
      <c r="GC72" s="693"/>
      <c r="GD72" s="690"/>
      <c r="GE72" s="691"/>
      <c r="GF72" s="692"/>
      <c r="GG72" s="693"/>
      <c r="GH72" s="690"/>
      <c r="GI72" s="691"/>
      <c r="GJ72" s="692"/>
      <c r="GK72" s="693"/>
      <c r="GL72" s="690"/>
      <c r="GM72" s="691"/>
      <c r="GN72" s="692"/>
      <c r="GO72" s="693"/>
      <c r="GP72" s="690"/>
      <c r="GQ72" s="691"/>
      <c r="GR72" s="692"/>
      <c r="GS72" s="693"/>
      <c r="GT72" s="690"/>
      <c r="GU72" s="691"/>
      <c r="GV72" s="692"/>
      <c r="GW72" s="693"/>
      <c r="GX72" s="690"/>
      <c r="GY72" s="691"/>
      <c r="GZ72" s="692"/>
      <c r="HA72" s="693"/>
      <c r="HB72" s="690"/>
      <c r="HC72" s="691"/>
      <c r="HD72" s="692"/>
      <c r="HE72" s="693"/>
      <c r="HF72" s="690"/>
      <c r="HG72" s="691"/>
      <c r="HH72" s="692"/>
      <c r="HI72" s="693"/>
      <c r="HJ72" s="690"/>
      <c r="HK72" s="691"/>
      <c r="HL72" s="692"/>
      <c r="HM72" s="693"/>
      <c r="HN72" s="690"/>
      <c r="HO72" s="691"/>
      <c r="HP72" s="692"/>
      <c r="HQ72" s="693"/>
      <c r="HR72" s="690"/>
      <c r="HS72" s="691"/>
      <c r="HT72" s="692"/>
      <c r="HU72" s="693"/>
      <c r="HV72" s="690"/>
      <c r="HW72" s="691"/>
      <c r="HX72" s="692"/>
      <c r="HY72" s="693"/>
      <c r="HZ72" s="690"/>
      <c r="IA72" s="691"/>
      <c r="IB72" s="692"/>
      <c r="IC72" s="693"/>
      <c r="ID72" s="690"/>
      <c r="IE72" s="691"/>
      <c r="IF72" s="692"/>
      <c r="IG72" s="693"/>
      <c r="IH72" s="690"/>
      <c r="II72" s="691"/>
      <c r="IJ72" s="692"/>
      <c r="IK72" s="693"/>
      <c r="IL72" s="690"/>
      <c r="IM72" s="691"/>
      <c r="IN72" s="692"/>
      <c r="IO72" s="693"/>
      <c r="IP72" s="690"/>
      <c r="IQ72" s="691"/>
      <c r="IR72" s="692"/>
      <c r="IS72" s="693"/>
      <c r="IT72" s="690"/>
      <c r="IU72" s="691"/>
      <c r="IV72" s="692"/>
    </row>
    <row r="73" spans="1:256" ht="67.150000000000006" customHeight="1" x14ac:dyDescent="1.65">
      <c r="A73" s="683">
        <v>52</v>
      </c>
      <c r="B73" s="668">
        <f>inf!B54</f>
        <v>0</v>
      </c>
      <c r="C73" s="668">
        <f>inf!C54</f>
        <v>0</v>
      </c>
      <c r="D73" s="669">
        <f>inf!F54</f>
        <v>0</v>
      </c>
      <c r="E73" s="665">
        <v>600</v>
      </c>
      <c r="F73" s="690"/>
      <c r="G73" s="667"/>
      <c r="H73" s="694" t="s">
        <v>83</v>
      </c>
      <c r="I73" s="670">
        <f>num!AD67</f>
        <v>0</v>
      </c>
      <c r="J73" s="685"/>
      <c r="K73" s="686"/>
      <c r="L73" s="687"/>
      <c r="M73" s="688"/>
      <c r="N73" s="685"/>
      <c r="O73" s="686"/>
      <c r="P73" s="687"/>
      <c r="Q73" s="688"/>
      <c r="R73" s="685"/>
      <c r="S73" s="686"/>
      <c r="T73" s="687"/>
      <c r="U73" s="688"/>
      <c r="V73" s="685"/>
      <c r="W73" s="686"/>
      <c r="X73" s="687"/>
      <c r="Y73" s="688"/>
      <c r="Z73" s="685"/>
      <c r="AA73" s="686"/>
      <c r="AB73" s="687"/>
      <c r="AC73" s="688"/>
      <c r="AD73" s="685"/>
      <c r="AE73" s="686"/>
      <c r="AF73" s="687"/>
      <c r="AG73" s="688"/>
      <c r="AH73" s="685"/>
      <c r="AI73" s="686"/>
      <c r="AJ73" s="687"/>
      <c r="AK73" s="688"/>
      <c r="AL73" s="685"/>
      <c r="AM73" s="686"/>
      <c r="AN73" s="687"/>
      <c r="AO73" s="688"/>
      <c r="AP73" s="685"/>
      <c r="AQ73" s="686"/>
      <c r="AR73" s="687"/>
      <c r="AS73" s="688"/>
      <c r="AT73" s="685"/>
      <c r="AU73" s="686"/>
      <c r="AV73" s="687"/>
      <c r="AW73" s="688"/>
      <c r="AX73" s="685"/>
      <c r="AY73" s="686"/>
      <c r="AZ73" s="687"/>
      <c r="BA73" s="688"/>
      <c r="BB73" s="685"/>
      <c r="BC73" s="686"/>
      <c r="BD73" s="687"/>
      <c r="BE73" s="688"/>
      <c r="BF73" s="685"/>
      <c r="BG73" s="686"/>
      <c r="BH73" s="687"/>
      <c r="BI73" s="688"/>
      <c r="BJ73" s="685"/>
      <c r="BK73" s="686"/>
      <c r="BL73" s="687"/>
      <c r="BM73" s="688"/>
      <c r="BN73" s="685"/>
      <c r="BO73" s="686"/>
      <c r="BP73" s="687"/>
      <c r="BQ73" s="688"/>
      <c r="BR73" s="685"/>
      <c r="BS73" s="686"/>
      <c r="BT73" s="687"/>
      <c r="BU73" s="688"/>
      <c r="BV73" s="685"/>
      <c r="BW73" s="686"/>
      <c r="BX73" s="687"/>
      <c r="BY73" s="689"/>
      <c r="BZ73" s="690"/>
      <c r="CA73" s="691"/>
      <c r="CB73" s="692"/>
      <c r="CC73" s="693"/>
      <c r="CD73" s="690"/>
      <c r="CE73" s="691"/>
      <c r="CF73" s="692"/>
      <c r="CG73" s="693"/>
      <c r="CH73" s="690"/>
      <c r="CI73" s="691"/>
      <c r="CJ73" s="692"/>
      <c r="CK73" s="693"/>
      <c r="CL73" s="690"/>
      <c r="CM73" s="691"/>
      <c r="CN73" s="692"/>
      <c r="CO73" s="693"/>
      <c r="CP73" s="690"/>
      <c r="CQ73" s="691"/>
      <c r="CR73" s="692"/>
      <c r="CS73" s="693"/>
      <c r="CT73" s="690"/>
      <c r="CU73" s="691"/>
      <c r="CV73" s="692"/>
      <c r="CW73" s="693"/>
      <c r="CX73" s="690"/>
      <c r="CY73" s="691"/>
      <c r="CZ73" s="692"/>
      <c r="DA73" s="693"/>
      <c r="DB73" s="690"/>
      <c r="DC73" s="691"/>
      <c r="DD73" s="692"/>
      <c r="DE73" s="693"/>
      <c r="DF73" s="690"/>
      <c r="DG73" s="691"/>
      <c r="DH73" s="692"/>
      <c r="DI73" s="693"/>
      <c r="DJ73" s="690"/>
      <c r="DK73" s="691"/>
      <c r="DL73" s="692"/>
      <c r="DM73" s="693"/>
      <c r="DN73" s="690"/>
      <c r="DO73" s="691"/>
      <c r="DP73" s="692"/>
      <c r="DQ73" s="693"/>
      <c r="DR73" s="690"/>
      <c r="DS73" s="691"/>
      <c r="DT73" s="692"/>
      <c r="DU73" s="693"/>
      <c r="DV73" s="690"/>
      <c r="DW73" s="691"/>
      <c r="DX73" s="692"/>
      <c r="DY73" s="693"/>
      <c r="DZ73" s="690"/>
      <c r="EA73" s="691"/>
      <c r="EB73" s="692"/>
      <c r="EC73" s="693"/>
      <c r="ED73" s="690"/>
      <c r="EE73" s="691"/>
      <c r="EF73" s="692"/>
      <c r="EG73" s="693"/>
      <c r="EH73" s="690"/>
      <c r="EI73" s="691"/>
      <c r="EJ73" s="692"/>
      <c r="EK73" s="693"/>
      <c r="EL73" s="690"/>
      <c r="EM73" s="691"/>
      <c r="EN73" s="692"/>
      <c r="EO73" s="693"/>
      <c r="EP73" s="690"/>
      <c r="EQ73" s="691"/>
      <c r="ER73" s="692"/>
      <c r="ES73" s="693"/>
      <c r="ET73" s="690"/>
      <c r="EU73" s="691"/>
      <c r="EV73" s="692"/>
      <c r="EW73" s="693"/>
      <c r="EX73" s="690"/>
      <c r="EY73" s="691"/>
      <c r="EZ73" s="692"/>
      <c r="FA73" s="693"/>
      <c r="FB73" s="690"/>
      <c r="FC73" s="691"/>
      <c r="FD73" s="692"/>
      <c r="FE73" s="693"/>
      <c r="FF73" s="690"/>
      <c r="FG73" s="691"/>
      <c r="FH73" s="692"/>
      <c r="FI73" s="693"/>
      <c r="FJ73" s="690"/>
      <c r="FK73" s="691"/>
      <c r="FL73" s="692"/>
      <c r="FM73" s="693"/>
      <c r="FN73" s="690"/>
      <c r="FO73" s="691"/>
      <c r="FP73" s="692"/>
      <c r="FQ73" s="693"/>
      <c r="FR73" s="690"/>
      <c r="FS73" s="691"/>
      <c r="FT73" s="692"/>
      <c r="FU73" s="693"/>
      <c r="FV73" s="690"/>
      <c r="FW73" s="691"/>
      <c r="FX73" s="692"/>
      <c r="FY73" s="693"/>
      <c r="FZ73" s="690"/>
      <c r="GA73" s="691"/>
      <c r="GB73" s="692"/>
      <c r="GC73" s="693"/>
      <c r="GD73" s="690"/>
      <c r="GE73" s="691"/>
      <c r="GF73" s="692"/>
      <c r="GG73" s="693"/>
      <c r="GH73" s="690"/>
      <c r="GI73" s="691"/>
      <c r="GJ73" s="692"/>
      <c r="GK73" s="693"/>
      <c r="GL73" s="690"/>
      <c r="GM73" s="691"/>
      <c r="GN73" s="692"/>
      <c r="GO73" s="693"/>
      <c r="GP73" s="690"/>
      <c r="GQ73" s="691"/>
      <c r="GR73" s="692"/>
      <c r="GS73" s="693"/>
      <c r="GT73" s="690"/>
      <c r="GU73" s="691"/>
      <c r="GV73" s="692"/>
      <c r="GW73" s="693"/>
      <c r="GX73" s="690"/>
      <c r="GY73" s="691"/>
      <c r="GZ73" s="692"/>
      <c r="HA73" s="693"/>
      <c r="HB73" s="690"/>
      <c r="HC73" s="691"/>
      <c r="HD73" s="692"/>
      <c r="HE73" s="693"/>
      <c r="HF73" s="690"/>
      <c r="HG73" s="691"/>
      <c r="HH73" s="692"/>
      <c r="HI73" s="693"/>
      <c r="HJ73" s="690"/>
      <c r="HK73" s="691"/>
      <c r="HL73" s="692"/>
      <c r="HM73" s="693"/>
      <c r="HN73" s="690"/>
      <c r="HO73" s="691"/>
      <c r="HP73" s="692"/>
      <c r="HQ73" s="693"/>
      <c r="HR73" s="690"/>
      <c r="HS73" s="691"/>
      <c r="HT73" s="692"/>
      <c r="HU73" s="693"/>
      <c r="HV73" s="690"/>
      <c r="HW73" s="691"/>
      <c r="HX73" s="692"/>
      <c r="HY73" s="693"/>
      <c r="HZ73" s="690"/>
      <c r="IA73" s="691"/>
      <c r="IB73" s="692"/>
      <c r="IC73" s="693"/>
      <c r="ID73" s="690"/>
      <c r="IE73" s="691"/>
      <c r="IF73" s="692"/>
      <c r="IG73" s="693"/>
      <c r="IH73" s="690"/>
      <c r="II73" s="691"/>
      <c r="IJ73" s="692"/>
      <c r="IK73" s="693"/>
      <c r="IL73" s="690"/>
      <c r="IM73" s="691"/>
      <c r="IN73" s="692"/>
      <c r="IO73" s="693"/>
      <c r="IP73" s="690"/>
      <c r="IQ73" s="691"/>
      <c r="IR73" s="692"/>
      <c r="IS73" s="693"/>
      <c r="IT73" s="690"/>
      <c r="IU73" s="691"/>
      <c r="IV73" s="692"/>
    </row>
    <row r="74" spans="1:256" ht="67.150000000000006" customHeight="1" x14ac:dyDescent="1.65">
      <c r="A74" s="683">
        <v>53</v>
      </c>
      <c r="B74" s="668">
        <f>inf!B55</f>
        <v>0</v>
      </c>
      <c r="C74" s="668">
        <f>inf!C55</f>
        <v>0</v>
      </c>
      <c r="D74" s="669">
        <f>inf!F55</f>
        <v>0</v>
      </c>
      <c r="E74" s="665">
        <v>600</v>
      </c>
      <c r="F74" s="690"/>
      <c r="G74" s="667"/>
      <c r="H74" s="694" t="s">
        <v>83</v>
      </c>
      <c r="I74" s="670">
        <f>num!AD68</f>
        <v>0</v>
      </c>
      <c r="J74" s="685"/>
      <c r="K74" s="686"/>
      <c r="L74" s="687"/>
      <c r="M74" s="688"/>
      <c r="N74" s="685"/>
      <c r="O74" s="686"/>
      <c r="P74" s="687"/>
      <c r="Q74" s="688"/>
      <c r="R74" s="685"/>
      <c r="S74" s="686"/>
      <c r="T74" s="687"/>
      <c r="U74" s="688"/>
      <c r="V74" s="685"/>
      <c r="W74" s="686"/>
      <c r="X74" s="687"/>
      <c r="Y74" s="688"/>
      <c r="Z74" s="685"/>
      <c r="AA74" s="686"/>
      <c r="AB74" s="687"/>
      <c r="AC74" s="688"/>
      <c r="AD74" s="685"/>
      <c r="AE74" s="686"/>
      <c r="AF74" s="687"/>
      <c r="AG74" s="688"/>
      <c r="AH74" s="685"/>
      <c r="AI74" s="686"/>
      <c r="AJ74" s="687"/>
      <c r="AK74" s="688"/>
      <c r="AL74" s="685"/>
      <c r="AM74" s="686"/>
      <c r="AN74" s="687"/>
      <c r="AO74" s="688"/>
      <c r="AP74" s="685"/>
      <c r="AQ74" s="686"/>
      <c r="AR74" s="687"/>
      <c r="AS74" s="688"/>
      <c r="AT74" s="685"/>
      <c r="AU74" s="686"/>
      <c r="AV74" s="687"/>
      <c r="AW74" s="688"/>
      <c r="AX74" s="685"/>
      <c r="AY74" s="686"/>
      <c r="AZ74" s="687"/>
      <c r="BA74" s="688"/>
      <c r="BB74" s="685"/>
      <c r="BC74" s="686"/>
      <c r="BD74" s="687"/>
      <c r="BE74" s="688"/>
      <c r="BF74" s="685"/>
      <c r="BG74" s="686"/>
      <c r="BH74" s="687"/>
      <c r="BI74" s="688"/>
      <c r="BJ74" s="685"/>
      <c r="BK74" s="686"/>
      <c r="BL74" s="687"/>
      <c r="BM74" s="688"/>
      <c r="BN74" s="685"/>
      <c r="BO74" s="686"/>
      <c r="BP74" s="687"/>
      <c r="BQ74" s="688"/>
      <c r="BR74" s="685"/>
      <c r="BS74" s="686"/>
      <c r="BT74" s="687"/>
      <c r="BU74" s="688"/>
      <c r="BV74" s="685"/>
      <c r="BW74" s="686"/>
      <c r="BX74" s="687"/>
      <c r="BY74" s="689"/>
      <c r="BZ74" s="690"/>
      <c r="CA74" s="691"/>
      <c r="CB74" s="692"/>
      <c r="CC74" s="693"/>
      <c r="CD74" s="690"/>
      <c r="CE74" s="691"/>
      <c r="CF74" s="692"/>
      <c r="CG74" s="693"/>
      <c r="CH74" s="690"/>
      <c r="CI74" s="691"/>
      <c r="CJ74" s="692"/>
      <c r="CK74" s="693"/>
      <c r="CL74" s="690"/>
      <c r="CM74" s="691"/>
      <c r="CN74" s="692"/>
      <c r="CO74" s="693"/>
      <c r="CP74" s="690"/>
      <c r="CQ74" s="691"/>
      <c r="CR74" s="692"/>
      <c r="CS74" s="693"/>
      <c r="CT74" s="690"/>
      <c r="CU74" s="691"/>
      <c r="CV74" s="692"/>
      <c r="CW74" s="693"/>
      <c r="CX74" s="690"/>
      <c r="CY74" s="691"/>
      <c r="CZ74" s="692"/>
      <c r="DA74" s="693"/>
      <c r="DB74" s="690"/>
      <c r="DC74" s="691"/>
      <c r="DD74" s="692"/>
      <c r="DE74" s="693"/>
      <c r="DF74" s="690"/>
      <c r="DG74" s="691"/>
      <c r="DH74" s="692"/>
      <c r="DI74" s="693"/>
      <c r="DJ74" s="690"/>
      <c r="DK74" s="691"/>
      <c r="DL74" s="692"/>
      <c r="DM74" s="693"/>
      <c r="DN74" s="690"/>
      <c r="DO74" s="691"/>
      <c r="DP74" s="692"/>
      <c r="DQ74" s="693"/>
      <c r="DR74" s="690"/>
      <c r="DS74" s="691"/>
      <c r="DT74" s="692"/>
      <c r="DU74" s="693"/>
      <c r="DV74" s="690"/>
      <c r="DW74" s="691"/>
      <c r="DX74" s="692"/>
      <c r="DY74" s="693"/>
      <c r="DZ74" s="690"/>
      <c r="EA74" s="691"/>
      <c r="EB74" s="692"/>
      <c r="EC74" s="693"/>
      <c r="ED74" s="690"/>
      <c r="EE74" s="691"/>
      <c r="EF74" s="692"/>
      <c r="EG74" s="693"/>
      <c r="EH74" s="690"/>
      <c r="EI74" s="691"/>
      <c r="EJ74" s="692"/>
      <c r="EK74" s="693"/>
      <c r="EL74" s="690"/>
      <c r="EM74" s="691"/>
      <c r="EN74" s="692"/>
      <c r="EO74" s="693"/>
      <c r="EP74" s="690"/>
      <c r="EQ74" s="691"/>
      <c r="ER74" s="692"/>
      <c r="ES74" s="693"/>
      <c r="ET74" s="690"/>
      <c r="EU74" s="691"/>
      <c r="EV74" s="692"/>
      <c r="EW74" s="693"/>
      <c r="EX74" s="690"/>
      <c r="EY74" s="691"/>
      <c r="EZ74" s="692"/>
      <c r="FA74" s="693"/>
      <c r="FB74" s="690"/>
      <c r="FC74" s="691"/>
      <c r="FD74" s="692"/>
      <c r="FE74" s="693"/>
      <c r="FF74" s="690"/>
      <c r="FG74" s="691"/>
      <c r="FH74" s="692"/>
      <c r="FI74" s="693"/>
      <c r="FJ74" s="690"/>
      <c r="FK74" s="691"/>
      <c r="FL74" s="692"/>
      <c r="FM74" s="693"/>
      <c r="FN74" s="690"/>
      <c r="FO74" s="691"/>
      <c r="FP74" s="692"/>
      <c r="FQ74" s="693"/>
      <c r="FR74" s="690"/>
      <c r="FS74" s="691"/>
      <c r="FT74" s="692"/>
      <c r="FU74" s="693"/>
      <c r="FV74" s="690"/>
      <c r="FW74" s="691"/>
      <c r="FX74" s="692"/>
      <c r="FY74" s="693"/>
      <c r="FZ74" s="690"/>
      <c r="GA74" s="691"/>
      <c r="GB74" s="692"/>
      <c r="GC74" s="693"/>
      <c r="GD74" s="690"/>
      <c r="GE74" s="691"/>
      <c r="GF74" s="692"/>
      <c r="GG74" s="693"/>
      <c r="GH74" s="690"/>
      <c r="GI74" s="691"/>
      <c r="GJ74" s="692"/>
      <c r="GK74" s="693"/>
      <c r="GL74" s="690"/>
      <c r="GM74" s="691"/>
      <c r="GN74" s="692"/>
      <c r="GO74" s="693"/>
      <c r="GP74" s="690"/>
      <c r="GQ74" s="691"/>
      <c r="GR74" s="692"/>
      <c r="GS74" s="693"/>
      <c r="GT74" s="690"/>
      <c r="GU74" s="691"/>
      <c r="GV74" s="692"/>
      <c r="GW74" s="693"/>
      <c r="GX74" s="690"/>
      <c r="GY74" s="691"/>
      <c r="GZ74" s="692"/>
      <c r="HA74" s="693"/>
      <c r="HB74" s="690"/>
      <c r="HC74" s="691"/>
      <c r="HD74" s="692"/>
      <c r="HE74" s="693"/>
      <c r="HF74" s="690"/>
      <c r="HG74" s="691"/>
      <c r="HH74" s="692"/>
      <c r="HI74" s="693"/>
      <c r="HJ74" s="690"/>
      <c r="HK74" s="691"/>
      <c r="HL74" s="692"/>
      <c r="HM74" s="693"/>
      <c r="HN74" s="690"/>
      <c r="HO74" s="691"/>
      <c r="HP74" s="692"/>
      <c r="HQ74" s="693"/>
      <c r="HR74" s="690"/>
      <c r="HS74" s="691"/>
      <c r="HT74" s="692"/>
      <c r="HU74" s="693"/>
      <c r="HV74" s="690"/>
      <c r="HW74" s="691"/>
      <c r="HX74" s="692"/>
      <c r="HY74" s="693"/>
      <c r="HZ74" s="690"/>
      <c r="IA74" s="691"/>
      <c r="IB74" s="692"/>
      <c r="IC74" s="693"/>
      <c r="ID74" s="690"/>
      <c r="IE74" s="691"/>
      <c r="IF74" s="692"/>
      <c r="IG74" s="693"/>
      <c r="IH74" s="690"/>
      <c r="II74" s="691"/>
      <c r="IJ74" s="692"/>
      <c r="IK74" s="693"/>
      <c r="IL74" s="690"/>
      <c r="IM74" s="691"/>
      <c r="IN74" s="692"/>
      <c r="IO74" s="693"/>
      <c r="IP74" s="690"/>
      <c r="IQ74" s="691"/>
      <c r="IR74" s="692"/>
      <c r="IS74" s="693"/>
      <c r="IT74" s="690"/>
      <c r="IU74" s="691"/>
      <c r="IV74" s="692"/>
    </row>
    <row r="75" spans="1:256" ht="67.150000000000006" customHeight="1" x14ac:dyDescent="1.65">
      <c r="A75" s="683">
        <v>54</v>
      </c>
      <c r="B75" s="668">
        <f>inf!B56</f>
        <v>0</v>
      </c>
      <c r="C75" s="668">
        <f>inf!C56</f>
        <v>0</v>
      </c>
      <c r="D75" s="669">
        <f>inf!F56</f>
        <v>0</v>
      </c>
      <c r="E75" s="665">
        <v>600</v>
      </c>
      <c r="F75" s="690"/>
      <c r="G75" s="667"/>
      <c r="H75" s="694" t="s">
        <v>83</v>
      </c>
      <c r="I75" s="670">
        <f>num!AD69</f>
        <v>0</v>
      </c>
      <c r="J75" s="685"/>
      <c r="K75" s="686"/>
      <c r="L75" s="686"/>
      <c r="M75" s="688"/>
      <c r="N75" s="685"/>
      <c r="O75" s="686"/>
      <c r="P75" s="686"/>
      <c r="Q75" s="688"/>
      <c r="R75" s="685"/>
      <c r="S75" s="686"/>
      <c r="T75" s="686"/>
      <c r="U75" s="688"/>
      <c r="V75" s="685"/>
      <c r="W75" s="686"/>
      <c r="X75" s="686"/>
      <c r="Y75" s="688"/>
      <c r="Z75" s="685"/>
      <c r="AA75" s="686"/>
      <c r="AB75" s="686"/>
      <c r="AC75" s="688"/>
      <c r="AD75" s="685"/>
      <c r="AE75" s="686"/>
      <c r="AF75" s="686"/>
      <c r="AG75" s="688"/>
      <c r="AH75" s="685"/>
      <c r="AI75" s="686"/>
      <c r="AJ75" s="686"/>
      <c r="AK75" s="688"/>
      <c r="AL75" s="685"/>
      <c r="AM75" s="686"/>
      <c r="AN75" s="686"/>
      <c r="AO75" s="688"/>
      <c r="AP75" s="685"/>
      <c r="AQ75" s="686"/>
      <c r="AR75" s="686"/>
      <c r="AS75" s="688"/>
      <c r="AT75" s="685"/>
      <c r="AU75" s="686"/>
      <c r="AV75" s="686"/>
      <c r="AW75" s="688"/>
      <c r="AX75" s="685"/>
      <c r="AY75" s="686"/>
      <c r="AZ75" s="686"/>
      <c r="BA75" s="688"/>
      <c r="BB75" s="685"/>
      <c r="BC75" s="686"/>
      <c r="BD75" s="686"/>
      <c r="BE75" s="688"/>
      <c r="BF75" s="685"/>
      <c r="BG75" s="686"/>
      <c r="BH75" s="686"/>
      <c r="BI75" s="688"/>
      <c r="BJ75" s="685"/>
      <c r="BK75" s="686"/>
      <c r="BL75" s="686"/>
      <c r="BM75" s="688"/>
      <c r="BN75" s="685"/>
      <c r="BO75" s="686"/>
      <c r="BP75" s="686"/>
      <c r="BQ75" s="688"/>
      <c r="BR75" s="685"/>
      <c r="BS75" s="686"/>
      <c r="BT75" s="686"/>
      <c r="BU75" s="688"/>
      <c r="BV75" s="685"/>
      <c r="BW75" s="686"/>
      <c r="BX75" s="686"/>
      <c r="BY75" s="689"/>
      <c r="BZ75" s="690"/>
      <c r="CA75" s="691"/>
      <c r="CB75" s="691"/>
      <c r="CC75" s="693"/>
      <c r="CD75" s="690"/>
      <c r="CE75" s="691"/>
      <c r="CF75" s="691"/>
      <c r="CG75" s="693"/>
      <c r="CH75" s="690"/>
      <c r="CI75" s="691"/>
      <c r="CJ75" s="691"/>
      <c r="CK75" s="693"/>
      <c r="CL75" s="690"/>
      <c r="CM75" s="691"/>
      <c r="CN75" s="691"/>
      <c r="CO75" s="693"/>
      <c r="CP75" s="690"/>
      <c r="CQ75" s="691"/>
      <c r="CR75" s="691"/>
      <c r="CS75" s="693"/>
      <c r="CT75" s="690"/>
      <c r="CU75" s="691"/>
      <c r="CV75" s="691"/>
      <c r="CW75" s="693"/>
      <c r="CX75" s="690"/>
      <c r="CY75" s="691"/>
      <c r="CZ75" s="691"/>
      <c r="DA75" s="693"/>
      <c r="DB75" s="690"/>
      <c r="DC75" s="691"/>
      <c r="DD75" s="691"/>
      <c r="DE75" s="693"/>
      <c r="DF75" s="690"/>
      <c r="DG75" s="691"/>
      <c r="DH75" s="691"/>
      <c r="DI75" s="693"/>
      <c r="DJ75" s="690"/>
      <c r="DK75" s="691"/>
      <c r="DL75" s="691"/>
      <c r="DM75" s="693"/>
      <c r="DN75" s="690"/>
      <c r="DO75" s="691"/>
      <c r="DP75" s="691"/>
      <c r="DQ75" s="693"/>
      <c r="DR75" s="690"/>
      <c r="DS75" s="691"/>
      <c r="DT75" s="691"/>
      <c r="DU75" s="693"/>
      <c r="DV75" s="690"/>
      <c r="DW75" s="691"/>
      <c r="DX75" s="691"/>
      <c r="DY75" s="693"/>
      <c r="DZ75" s="690"/>
      <c r="EA75" s="691"/>
      <c r="EB75" s="691"/>
      <c r="EC75" s="693"/>
      <c r="ED75" s="690"/>
      <c r="EE75" s="691"/>
      <c r="EF75" s="691"/>
      <c r="EG75" s="693"/>
      <c r="EH75" s="690"/>
      <c r="EI75" s="691"/>
      <c r="EJ75" s="691"/>
      <c r="EK75" s="693"/>
      <c r="EL75" s="690"/>
      <c r="EM75" s="691"/>
      <c r="EN75" s="691"/>
      <c r="EO75" s="693"/>
      <c r="EP75" s="690"/>
      <c r="EQ75" s="691"/>
      <c r="ER75" s="691"/>
      <c r="ES75" s="693"/>
      <c r="ET75" s="690"/>
      <c r="EU75" s="691"/>
      <c r="EV75" s="691"/>
      <c r="EW75" s="693"/>
      <c r="EX75" s="690"/>
      <c r="EY75" s="691"/>
      <c r="EZ75" s="691"/>
      <c r="FA75" s="693"/>
      <c r="FB75" s="690"/>
      <c r="FC75" s="691"/>
      <c r="FD75" s="691"/>
      <c r="FE75" s="693"/>
      <c r="FF75" s="690"/>
      <c r="FG75" s="691"/>
      <c r="FH75" s="691"/>
      <c r="FI75" s="693"/>
      <c r="FJ75" s="690"/>
      <c r="FK75" s="691"/>
      <c r="FL75" s="691"/>
      <c r="FM75" s="693"/>
      <c r="FN75" s="690"/>
      <c r="FO75" s="691"/>
      <c r="FP75" s="691"/>
      <c r="FQ75" s="693"/>
      <c r="FR75" s="690"/>
      <c r="FS75" s="691"/>
      <c r="FT75" s="691"/>
      <c r="FU75" s="693"/>
      <c r="FV75" s="690"/>
      <c r="FW75" s="691"/>
      <c r="FX75" s="691"/>
      <c r="FY75" s="693"/>
      <c r="FZ75" s="690"/>
      <c r="GA75" s="691"/>
      <c r="GB75" s="691"/>
      <c r="GC75" s="693"/>
      <c r="GD75" s="690"/>
      <c r="GE75" s="691"/>
      <c r="GF75" s="691"/>
      <c r="GG75" s="693"/>
      <c r="GH75" s="690"/>
      <c r="GI75" s="691"/>
      <c r="GJ75" s="691"/>
      <c r="GK75" s="693"/>
      <c r="GL75" s="690"/>
      <c r="GM75" s="691"/>
      <c r="GN75" s="691"/>
      <c r="GO75" s="693"/>
      <c r="GP75" s="690"/>
      <c r="GQ75" s="691"/>
      <c r="GR75" s="691"/>
      <c r="GS75" s="693"/>
      <c r="GT75" s="690"/>
      <c r="GU75" s="691"/>
      <c r="GV75" s="691"/>
      <c r="GW75" s="693"/>
      <c r="GX75" s="690"/>
      <c r="GY75" s="691"/>
      <c r="GZ75" s="691"/>
      <c r="HA75" s="693"/>
      <c r="HB75" s="690"/>
      <c r="HC75" s="691"/>
      <c r="HD75" s="691"/>
      <c r="HE75" s="693"/>
      <c r="HF75" s="690"/>
      <c r="HG75" s="691"/>
      <c r="HH75" s="691"/>
      <c r="HI75" s="693"/>
      <c r="HJ75" s="690"/>
      <c r="HK75" s="691"/>
      <c r="HL75" s="691"/>
      <c r="HM75" s="693"/>
      <c r="HN75" s="690"/>
      <c r="HO75" s="691"/>
      <c r="HP75" s="691"/>
      <c r="HQ75" s="693"/>
      <c r="HR75" s="690"/>
      <c r="HS75" s="691"/>
      <c r="HT75" s="691"/>
      <c r="HU75" s="693"/>
      <c r="HV75" s="690"/>
      <c r="HW75" s="691"/>
      <c r="HX75" s="691"/>
      <c r="HY75" s="693"/>
      <c r="HZ75" s="690"/>
      <c r="IA75" s="691"/>
      <c r="IB75" s="691"/>
      <c r="IC75" s="693"/>
      <c r="ID75" s="690"/>
      <c r="IE75" s="691"/>
      <c r="IF75" s="691"/>
      <c r="IG75" s="693"/>
      <c r="IH75" s="690"/>
      <c r="II75" s="691"/>
      <c r="IJ75" s="691"/>
      <c r="IK75" s="693"/>
      <c r="IL75" s="690"/>
      <c r="IM75" s="691"/>
      <c r="IN75" s="691"/>
      <c r="IO75" s="693"/>
      <c r="IP75" s="690"/>
      <c r="IQ75" s="691"/>
      <c r="IR75" s="691"/>
      <c r="IS75" s="693"/>
      <c r="IT75" s="690"/>
      <c r="IU75" s="691"/>
      <c r="IV75" s="691"/>
    </row>
    <row r="76" spans="1:256" ht="67.150000000000006" customHeight="1" x14ac:dyDescent="1.65">
      <c r="A76" s="683">
        <v>55</v>
      </c>
      <c r="B76" s="668">
        <f>inf!B57</f>
        <v>0</v>
      </c>
      <c r="C76" s="668">
        <f>inf!C57</f>
        <v>0</v>
      </c>
      <c r="D76" s="669">
        <f>inf!F57</f>
        <v>0</v>
      </c>
      <c r="E76" s="665">
        <v>600</v>
      </c>
      <c r="F76" s="690"/>
      <c r="G76" s="667"/>
      <c r="H76" s="694" t="s">
        <v>83</v>
      </c>
      <c r="I76" s="670">
        <f>num!AD70</f>
        <v>0</v>
      </c>
      <c r="J76" s="685"/>
      <c r="K76" s="686"/>
      <c r="L76" s="687"/>
      <c r="M76" s="688"/>
      <c r="N76" s="685"/>
      <c r="O76" s="686"/>
      <c r="P76" s="687"/>
      <c r="Q76" s="688"/>
      <c r="R76" s="685"/>
      <c r="S76" s="686"/>
      <c r="T76" s="687"/>
      <c r="U76" s="688"/>
      <c r="V76" s="685"/>
      <c r="W76" s="686"/>
      <c r="X76" s="687"/>
      <c r="Y76" s="688"/>
      <c r="Z76" s="685"/>
      <c r="AA76" s="686"/>
      <c r="AB76" s="687"/>
      <c r="AC76" s="688"/>
      <c r="AD76" s="685"/>
      <c r="AE76" s="686"/>
      <c r="AF76" s="687"/>
      <c r="AG76" s="688"/>
      <c r="AH76" s="685"/>
      <c r="AI76" s="686"/>
      <c r="AJ76" s="687"/>
      <c r="AK76" s="688"/>
      <c r="AL76" s="685"/>
      <c r="AM76" s="686"/>
      <c r="AN76" s="687"/>
      <c r="AO76" s="688"/>
      <c r="AP76" s="685"/>
      <c r="AQ76" s="686"/>
      <c r="AR76" s="687"/>
      <c r="AS76" s="688"/>
      <c r="AT76" s="685"/>
      <c r="AU76" s="686"/>
      <c r="AV76" s="687"/>
      <c r="AW76" s="688"/>
      <c r="AX76" s="685"/>
      <c r="AY76" s="686"/>
      <c r="AZ76" s="687"/>
      <c r="BA76" s="688"/>
      <c r="BB76" s="685"/>
      <c r="BC76" s="686"/>
      <c r="BD76" s="687"/>
      <c r="BE76" s="688"/>
      <c r="BF76" s="685"/>
      <c r="BG76" s="686"/>
      <c r="BH76" s="687"/>
      <c r="BI76" s="688"/>
      <c r="BJ76" s="685"/>
      <c r="BK76" s="686"/>
      <c r="BL76" s="687"/>
      <c r="BM76" s="688"/>
      <c r="BN76" s="685"/>
      <c r="BO76" s="686"/>
      <c r="BP76" s="687"/>
      <c r="BQ76" s="688"/>
      <c r="BR76" s="685"/>
      <c r="BS76" s="686"/>
      <c r="BT76" s="687"/>
      <c r="BU76" s="688"/>
      <c r="BV76" s="685"/>
      <c r="BW76" s="686"/>
      <c r="BX76" s="687"/>
      <c r="BY76" s="689"/>
      <c r="BZ76" s="690"/>
      <c r="CA76" s="691"/>
      <c r="CB76" s="692"/>
      <c r="CC76" s="693"/>
      <c r="CD76" s="690"/>
      <c r="CE76" s="691"/>
      <c r="CF76" s="692"/>
      <c r="CG76" s="693"/>
      <c r="CH76" s="690"/>
      <c r="CI76" s="691"/>
      <c r="CJ76" s="692"/>
      <c r="CK76" s="693"/>
      <c r="CL76" s="690"/>
      <c r="CM76" s="691"/>
      <c r="CN76" s="692"/>
      <c r="CO76" s="693"/>
      <c r="CP76" s="690"/>
      <c r="CQ76" s="691"/>
      <c r="CR76" s="692"/>
      <c r="CS76" s="693"/>
      <c r="CT76" s="690"/>
      <c r="CU76" s="691"/>
      <c r="CV76" s="692"/>
      <c r="CW76" s="693"/>
      <c r="CX76" s="690"/>
      <c r="CY76" s="691"/>
      <c r="CZ76" s="692"/>
      <c r="DA76" s="693"/>
      <c r="DB76" s="690"/>
      <c r="DC76" s="691"/>
      <c r="DD76" s="692"/>
      <c r="DE76" s="693"/>
      <c r="DF76" s="690"/>
      <c r="DG76" s="691"/>
      <c r="DH76" s="692"/>
      <c r="DI76" s="693"/>
      <c r="DJ76" s="690"/>
      <c r="DK76" s="691"/>
      <c r="DL76" s="692"/>
      <c r="DM76" s="693"/>
      <c r="DN76" s="690"/>
      <c r="DO76" s="691"/>
      <c r="DP76" s="692"/>
      <c r="DQ76" s="693"/>
      <c r="DR76" s="690"/>
      <c r="DS76" s="691"/>
      <c r="DT76" s="692"/>
      <c r="DU76" s="693"/>
      <c r="DV76" s="690"/>
      <c r="DW76" s="691"/>
      <c r="DX76" s="692"/>
      <c r="DY76" s="693"/>
      <c r="DZ76" s="690"/>
      <c r="EA76" s="691"/>
      <c r="EB76" s="692"/>
      <c r="EC76" s="693"/>
      <c r="ED76" s="690"/>
      <c r="EE76" s="691"/>
      <c r="EF76" s="692"/>
      <c r="EG76" s="693"/>
      <c r="EH76" s="690"/>
      <c r="EI76" s="691"/>
      <c r="EJ76" s="692"/>
      <c r="EK76" s="693"/>
      <c r="EL76" s="690"/>
      <c r="EM76" s="691"/>
      <c r="EN76" s="692"/>
      <c r="EO76" s="693"/>
      <c r="EP76" s="690"/>
      <c r="EQ76" s="691"/>
      <c r="ER76" s="692"/>
      <c r="ES76" s="693"/>
      <c r="ET76" s="690"/>
      <c r="EU76" s="691"/>
      <c r="EV76" s="692"/>
      <c r="EW76" s="693"/>
      <c r="EX76" s="690"/>
      <c r="EY76" s="691"/>
      <c r="EZ76" s="692"/>
      <c r="FA76" s="693"/>
      <c r="FB76" s="690"/>
      <c r="FC76" s="691"/>
      <c r="FD76" s="692"/>
      <c r="FE76" s="693"/>
      <c r="FF76" s="690"/>
      <c r="FG76" s="691"/>
      <c r="FH76" s="692"/>
      <c r="FI76" s="693"/>
      <c r="FJ76" s="690"/>
      <c r="FK76" s="691"/>
      <c r="FL76" s="692"/>
      <c r="FM76" s="693"/>
      <c r="FN76" s="690"/>
      <c r="FO76" s="691"/>
      <c r="FP76" s="692"/>
      <c r="FQ76" s="693"/>
      <c r="FR76" s="690"/>
      <c r="FS76" s="691"/>
      <c r="FT76" s="692"/>
      <c r="FU76" s="693"/>
      <c r="FV76" s="690"/>
      <c r="FW76" s="691"/>
      <c r="FX76" s="692"/>
      <c r="FY76" s="693"/>
      <c r="FZ76" s="690"/>
      <c r="GA76" s="691"/>
      <c r="GB76" s="692"/>
      <c r="GC76" s="693"/>
      <c r="GD76" s="690"/>
      <c r="GE76" s="691"/>
      <c r="GF76" s="692"/>
      <c r="GG76" s="693"/>
      <c r="GH76" s="690"/>
      <c r="GI76" s="691"/>
      <c r="GJ76" s="692"/>
      <c r="GK76" s="693"/>
      <c r="GL76" s="690"/>
      <c r="GM76" s="691"/>
      <c r="GN76" s="692"/>
      <c r="GO76" s="693"/>
      <c r="GP76" s="690"/>
      <c r="GQ76" s="691"/>
      <c r="GR76" s="692"/>
      <c r="GS76" s="693"/>
      <c r="GT76" s="690"/>
      <c r="GU76" s="691"/>
      <c r="GV76" s="692"/>
      <c r="GW76" s="693"/>
      <c r="GX76" s="690"/>
      <c r="GY76" s="691"/>
      <c r="GZ76" s="692"/>
      <c r="HA76" s="693"/>
      <c r="HB76" s="690"/>
      <c r="HC76" s="691"/>
      <c r="HD76" s="692"/>
      <c r="HE76" s="693"/>
      <c r="HF76" s="690"/>
      <c r="HG76" s="691"/>
      <c r="HH76" s="692"/>
      <c r="HI76" s="693"/>
      <c r="HJ76" s="690"/>
      <c r="HK76" s="691"/>
      <c r="HL76" s="692"/>
      <c r="HM76" s="693"/>
      <c r="HN76" s="690"/>
      <c r="HO76" s="691"/>
      <c r="HP76" s="692"/>
      <c r="HQ76" s="693"/>
      <c r="HR76" s="690"/>
      <c r="HS76" s="691"/>
      <c r="HT76" s="692"/>
      <c r="HU76" s="693"/>
      <c r="HV76" s="690"/>
      <c r="HW76" s="691"/>
      <c r="HX76" s="692"/>
      <c r="HY76" s="693"/>
      <c r="HZ76" s="690"/>
      <c r="IA76" s="691"/>
      <c r="IB76" s="692"/>
      <c r="IC76" s="693"/>
      <c r="ID76" s="690"/>
      <c r="IE76" s="691"/>
      <c r="IF76" s="692"/>
      <c r="IG76" s="693"/>
      <c r="IH76" s="690"/>
      <c r="II76" s="691"/>
      <c r="IJ76" s="692"/>
      <c r="IK76" s="693"/>
      <c r="IL76" s="690"/>
      <c r="IM76" s="691"/>
      <c r="IN76" s="692"/>
      <c r="IO76" s="693"/>
      <c r="IP76" s="690"/>
      <c r="IQ76" s="691"/>
      <c r="IR76" s="692"/>
      <c r="IS76" s="693"/>
      <c r="IT76" s="690"/>
      <c r="IU76" s="691"/>
      <c r="IV76" s="692"/>
    </row>
    <row r="77" spans="1:256" ht="67.150000000000006" customHeight="1" x14ac:dyDescent="1.65">
      <c r="A77" s="683">
        <v>56</v>
      </c>
      <c r="B77" s="668">
        <f>inf!B58</f>
        <v>0</v>
      </c>
      <c r="C77" s="668">
        <f>inf!C58</f>
        <v>0</v>
      </c>
      <c r="D77" s="669">
        <f>inf!F58</f>
        <v>0</v>
      </c>
      <c r="E77" s="665">
        <v>600</v>
      </c>
      <c r="F77" s="690"/>
      <c r="G77" s="667"/>
      <c r="H77" s="694" t="s">
        <v>83</v>
      </c>
      <c r="I77" s="670">
        <f>num!AD71</f>
        <v>0</v>
      </c>
      <c r="J77" s="685"/>
      <c r="K77" s="686"/>
      <c r="L77" s="687"/>
      <c r="M77" s="688"/>
      <c r="N77" s="685"/>
      <c r="O77" s="686"/>
      <c r="P77" s="687"/>
      <c r="Q77" s="688"/>
      <c r="R77" s="685"/>
      <c r="S77" s="686"/>
      <c r="T77" s="687"/>
      <c r="U77" s="688"/>
      <c r="V77" s="685"/>
      <c r="W77" s="686"/>
      <c r="X77" s="687"/>
      <c r="Y77" s="688"/>
      <c r="Z77" s="685"/>
      <c r="AA77" s="686"/>
      <c r="AB77" s="687"/>
      <c r="AC77" s="688"/>
      <c r="AD77" s="685"/>
      <c r="AE77" s="686"/>
      <c r="AF77" s="687"/>
      <c r="AG77" s="688"/>
      <c r="AH77" s="685"/>
      <c r="AI77" s="686"/>
      <c r="AJ77" s="687"/>
      <c r="AK77" s="688"/>
      <c r="AL77" s="685"/>
      <c r="AM77" s="686"/>
      <c r="AN77" s="687"/>
      <c r="AO77" s="688"/>
      <c r="AP77" s="685"/>
      <c r="AQ77" s="686"/>
      <c r="AR77" s="687"/>
      <c r="AS77" s="688"/>
      <c r="AT77" s="685"/>
      <c r="AU77" s="686"/>
      <c r="AV77" s="687"/>
      <c r="AW77" s="688"/>
      <c r="AX77" s="685"/>
      <c r="AY77" s="686"/>
      <c r="AZ77" s="687"/>
      <c r="BA77" s="688"/>
      <c r="BB77" s="685"/>
      <c r="BC77" s="686"/>
      <c r="BD77" s="687"/>
      <c r="BE77" s="688"/>
      <c r="BF77" s="685"/>
      <c r="BG77" s="686"/>
      <c r="BH77" s="687"/>
      <c r="BI77" s="688"/>
      <c r="BJ77" s="685"/>
      <c r="BK77" s="686"/>
      <c r="BL77" s="687"/>
      <c r="BM77" s="688"/>
      <c r="BN77" s="685"/>
      <c r="BO77" s="686"/>
      <c r="BP77" s="687"/>
      <c r="BQ77" s="688"/>
      <c r="BR77" s="685"/>
      <c r="BS77" s="686"/>
      <c r="BT77" s="687"/>
      <c r="BU77" s="688"/>
      <c r="BV77" s="685"/>
      <c r="BW77" s="686"/>
      <c r="BX77" s="687"/>
      <c r="BY77" s="689"/>
      <c r="BZ77" s="690"/>
      <c r="CA77" s="691"/>
      <c r="CB77" s="692"/>
      <c r="CC77" s="693"/>
      <c r="CD77" s="690"/>
      <c r="CE77" s="691"/>
      <c r="CF77" s="692"/>
      <c r="CG77" s="693"/>
      <c r="CH77" s="690"/>
      <c r="CI77" s="691"/>
      <c r="CJ77" s="692"/>
      <c r="CK77" s="693"/>
      <c r="CL77" s="690"/>
      <c r="CM77" s="691"/>
      <c r="CN77" s="692"/>
      <c r="CO77" s="693"/>
      <c r="CP77" s="690"/>
      <c r="CQ77" s="691"/>
      <c r="CR77" s="692"/>
      <c r="CS77" s="693"/>
      <c r="CT77" s="690"/>
      <c r="CU77" s="691"/>
      <c r="CV77" s="692"/>
      <c r="CW77" s="693"/>
      <c r="CX77" s="690"/>
      <c r="CY77" s="691"/>
      <c r="CZ77" s="692"/>
      <c r="DA77" s="693"/>
      <c r="DB77" s="690"/>
      <c r="DC77" s="691"/>
      <c r="DD77" s="692"/>
      <c r="DE77" s="693"/>
      <c r="DF77" s="690"/>
      <c r="DG77" s="691"/>
      <c r="DH77" s="692"/>
      <c r="DI77" s="693"/>
      <c r="DJ77" s="690"/>
      <c r="DK77" s="691"/>
      <c r="DL77" s="692"/>
      <c r="DM77" s="693"/>
      <c r="DN77" s="690"/>
      <c r="DO77" s="691"/>
      <c r="DP77" s="692"/>
      <c r="DQ77" s="693"/>
      <c r="DR77" s="690"/>
      <c r="DS77" s="691"/>
      <c r="DT77" s="692"/>
      <c r="DU77" s="693"/>
      <c r="DV77" s="690"/>
      <c r="DW77" s="691"/>
      <c r="DX77" s="692"/>
      <c r="DY77" s="693"/>
      <c r="DZ77" s="690"/>
      <c r="EA77" s="691"/>
      <c r="EB77" s="692"/>
      <c r="EC77" s="693"/>
      <c r="ED77" s="690"/>
      <c r="EE77" s="691"/>
      <c r="EF77" s="692"/>
      <c r="EG77" s="693"/>
      <c r="EH77" s="690"/>
      <c r="EI77" s="691"/>
      <c r="EJ77" s="692"/>
      <c r="EK77" s="693"/>
      <c r="EL77" s="690"/>
      <c r="EM77" s="691"/>
      <c r="EN77" s="692"/>
      <c r="EO77" s="693"/>
      <c r="EP77" s="690"/>
      <c r="EQ77" s="691"/>
      <c r="ER77" s="692"/>
      <c r="ES77" s="693"/>
      <c r="ET77" s="690"/>
      <c r="EU77" s="691"/>
      <c r="EV77" s="692"/>
      <c r="EW77" s="693"/>
      <c r="EX77" s="690"/>
      <c r="EY77" s="691"/>
      <c r="EZ77" s="692"/>
      <c r="FA77" s="693"/>
      <c r="FB77" s="690"/>
      <c r="FC77" s="691"/>
      <c r="FD77" s="692"/>
      <c r="FE77" s="693"/>
      <c r="FF77" s="690"/>
      <c r="FG77" s="691"/>
      <c r="FH77" s="692"/>
      <c r="FI77" s="693"/>
      <c r="FJ77" s="690"/>
      <c r="FK77" s="691"/>
      <c r="FL77" s="692"/>
      <c r="FM77" s="693"/>
      <c r="FN77" s="690"/>
      <c r="FO77" s="691"/>
      <c r="FP77" s="692"/>
      <c r="FQ77" s="693"/>
      <c r="FR77" s="690"/>
      <c r="FS77" s="691"/>
      <c r="FT77" s="692"/>
      <c r="FU77" s="693"/>
      <c r="FV77" s="690"/>
      <c r="FW77" s="691"/>
      <c r="FX77" s="692"/>
      <c r="FY77" s="693"/>
      <c r="FZ77" s="690"/>
      <c r="GA77" s="691"/>
      <c r="GB77" s="692"/>
      <c r="GC77" s="693"/>
      <c r="GD77" s="690"/>
      <c r="GE77" s="691"/>
      <c r="GF77" s="692"/>
      <c r="GG77" s="693"/>
      <c r="GH77" s="690"/>
      <c r="GI77" s="691"/>
      <c r="GJ77" s="692"/>
      <c r="GK77" s="693"/>
      <c r="GL77" s="690"/>
      <c r="GM77" s="691"/>
      <c r="GN77" s="692"/>
      <c r="GO77" s="693"/>
      <c r="GP77" s="690"/>
      <c r="GQ77" s="691"/>
      <c r="GR77" s="692"/>
      <c r="GS77" s="693"/>
      <c r="GT77" s="690"/>
      <c r="GU77" s="691"/>
      <c r="GV77" s="692"/>
      <c r="GW77" s="693"/>
      <c r="GX77" s="690"/>
      <c r="GY77" s="691"/>
      <c r="GZ77" s="692"/>
      <c r="HA77" s="693"/>
      <c r="HB77" s="690"/>
      <c r="HC77" s="691"/>
      <c r="HD77" s="692"/>
      <c r="HE77" s="693"/>
      <c r="HF77" s="690"/>
      <c r="HG77" s="691"/>
      <c r="HH77" s="692"/>
      <c r="HI77" s="693"/>
      <c r="HJ77" s="690"/>
      <c r="HK77" s="691"/>
      <c r="HL77" s="692"/>
      <c r="HM77" s="693"/>
      <c r="HN77" s="690"/>
      <c r="HO77" s="691"/>
      <c r="HP77" s="692"/>
      <c r="HQ77" s="693"/>
      <c r="HR77" s="690"/>
      <c r="HS77" s="691"/>
      <c r="HT77" s="692"/>
      <c r="HU77" s="693"/>
      <c r="HV77" s="690"/>
      <c r="HW77" s="691"/>
      <c r="HX77" s="692"/>
      <c r="HY77" s="693"/>
      <c r="HZ77" s="690"/>
      <c r="IA77" s="691"/>
      <c r="IB77" s="692"/>
      <c r="IC77" s="693"/>
      <c r="ID77" s="690"/>
      <c r="IE77" s="691"/>
      <c r="IF77" s="692"/>
      <c r="IG77" s="693"/>
      <c r="IH77" s="690"/>
      <c r="II77" s="691"/>
      <c r="IJ77" s="692"/>
      <c r="IK77" s="693"/>
      <c r="IL77" s="690"/>
      <c r="IM77" s="691"/>
      <c r="IN77" s="692"/>
      <c r="IO77" s="693"/>
      <c r="IP77" s="690"/>
      <c r="IQ77" s="691"/>
      <c r="IR77" s="692"/>
      <c r="IS77" s="693"/>
      <c r="IT77" s="690"/>
      <c r="IU77" s="691"/>
      <c r="IV77" s="692"/>
    </row>
    <row r="78" spans="1:256" ht="67.150000000000006" customHeight="1" x14ac:dyDescent="1.65">
      <c r="A78" s="683">
        <v>57</v>
      </c>
      <c r="B78" s="668">
        <f>inf!B59</f>
        <v>0</v>
      </c>
      <c r="C78" s="668">
        <f>inf!C59</f>
        <v>0</v>
      </c>
      <c r="D78" s="669">
        <f>inf!F59</f>
        <v>0</v>
      </c>
      <c r="E78" s="665">
        <v>600</v>
      </c>
      <c r="F78" s="690"/>
      <c r="G78" s="667"/>
      <c r="H78" s="694" t="s">
        <v>83</v>
      </c>
      <c r="I78" s="670">
        <f>num!AD72</f>
        <v>0</v>
      </c>
      <c r="J78" s="685"/>
      <c r="K78" s="686"/>
      <c r="L78" s="687"/>
      <c r="M78" s="688"/>
      <c r="N78" s="685"/>
      <c r="O78" s="686"/>
      <c r="P78" s="687"/>
      <c r="Q78" s="688"/>
      <c r="R78" s="685"/>
      <c r="S78" s="686"/>
      <c r="T78" s="687"/>
      <c r="U78" s="688"/>
      <c r="V78" s="685"/>
      <c r="W78" s="686"/>
      <c r="X78" s="687"/>
      <c r="Y78" s="688"/>
      <c r="Z78" s="685"/>
      <c r="AA78" s="686"/>
      <c r="AB78" s="687"/>
      <c r="AC78" s="688"/>
      <c r="AD78" s="685"/>
      <c r="AE78" s="686"/>
      <c r="AF78" s="687"/>
      <c r="AG78" s="688"/>
      <c r="AH78" s="685"/>
      <c r="AI78" s="686"/>
      <c r="AJ78" s="687"/>
      <c r="AK78" s="688"/>
      <c r="AL78" s="685"/>
      <c r="AM78" s="686"/>
      <c r="AN78" s="687"/>
      <c r="AO78" s="688"/>
      <c r="AP78" s="685"/>
      <c r="AQ78" s="686"/>
      <c r="AR78" s="687"/>
      <c r="AS78" s="688"/>
      <c r="AT78" s="685"/>
      <c r="AU78" s="686"/>
      <c r="AV78" s="687"/>
      <c r="AW78" s="688"/>
      <c r="AX78" s="685"/>
      <c r="AY78" s="686"/>
      <c r="AZ78" s="687"/>
      <c r="BA78" s="688"/>
      <c r="BB78" s="685"/>
      <c r="BC78" s="686"/>
      <c r="BD78" s="687"/>
      <c r="BE78" s="688"/>
      <c r="BF78" s="685"/>
      <c r="BG78" s="686"/>
      <c r="BH78" s="687"/>
      <c r="BI78" s="688"/>
      <c r="BJ78" s="685"/>
      <c r="BK78" s="686"/>
      <c r="BL78" s="687"/>
      <c r="BM78" s="688"/>
      <c r="BN78" s="685"/>
      <c r="BO78" s="686"/>
      <c r="BP78" s="687"/>
      <c r="BQ78" s="688"/>
      <c r="BR78" s="685"/>
      <c r="BS78" s="686"/>
      <c r="BT78" s="687"/>
      <c r="BU78" s="688"/>
      <c r="BV78" s="685"/>
      <c r="BW78" s="686"/>
      <c r="BX78" s="687"/>
      <c r="BY78" s="689"/>
      <c r="BZ78" s="690"/>
      <c r="CA78" s="691"/>
      <c r="CB78" s="692"/>
      <c r="CC78" s="693"/>
      <c r="CD78" s="690"/>
      <c r="CE78" s="691"/>
      <c r="CF78" s="692"/>
      <c r="CG78" s="693"/>
      <c r="CH78" s="690"/>
      <c r="CI78" s="691"/>
      <c r="CJ78" s="692"/>
      <c r="CK78" s="693"/>
      <c r="CL78" s="690"/>
      <c r="CM78" s="691"/>
      <c r="CN78" s="692"/>
      <c r="CO78" s="693"/>
      <c r="CP78" s="690"/>
      <c r="CQ78" s="691"/>
      <c r="CR78" s="692"/>
      <c r="CS78" s="693"/>
      <c r="CT78" s="690"/>
      <c r="CU78" s="691"/>
      <c r="CV78" s="692"/>
      <c r="CW78" s="693"/>
      <c r="CX78" s="690"/>
      <c r="CY78" s="691"/>
      <c r="CZ78" s="692"/>
      <c r="DA78" s="693"/>
      <c r="DB78" s="690"/>
      <c r="DC78" s="691"/>
      <c r="DD78" s="692"/>
      <c r="DE78" s="693"/>
      <c r="DF78" s="690"/>
      <c r="DG78" s="691"/>
      <c r="DH78" s="692"/>
      <c r="DI78" s="693"/>
      <c r="DJ78" s="690"/>
      <c r="DK78" s="691"/>
      <c r="DL78" s="692"/>
      <c r="DM78" s="693"/>
      <c r="DN78" s="690"/>
      <c r="DO78" s="691"/>
      <c r="DP78" s="692"/>
      <c r="DQ78" s="693"/>
      <c r="DR78" s="690"/>
      <c r="DS78" s="691"/>
      <c r="DT78" s="692"/>
      <c r="DU78" s="693"/>
      <c r="DV78" s="690"/>
      <c r="DW78" s="691"/>
      <c r="DX78" s="692"/>
      <c r="DY78" s="693"/>
      <c r="DZ78" s="690"/>
      <c r="EA78" s="691"/>
      <c r="EB78" s="692"/>
      <c r="EC78" s="693"/>
      <c r="ED78" s="690"/>
      <c r="EE78" s="691"/>
      <c r="EF78" s="692"/>
      <c r="EG78" s="693"/>
      <c r="EH78" s="690"/>
      <c r="EI78" s="691"/>
      <c r="EJ78" s="692"/>
      <c r="EK78" s="693"/>
      <c r="EL78" s="690"/>
      <c r="EM78" s="691"/>
      <c r="EN78" s="692"/>
      <c r="EO78" s="693"/>
      <c r="EP78" s="690"/>
      <c r="EQ78" s="691"/>
      <c r="ER78" s="692"/>
      <c r="ES78" s="693"/>
      <c r="ET78" s="690"/>
      <c r="EU78" s="691"/>
      <c r="EV78" s="692"/>
      <c r="EW78" s="693"/>
      <c r="EX78" s="690"/>
      <c r="EY78" s="691"/>
      <c r="EZ78" s="692"/>
      <c r="FA78" s="693"/>
      <c r="FB78" s="690"/>
      <c r="FC78" s="691"/>
      <c r="FD78" s="692"/>
      <c r="FE78" s="693"/>
      <c r="FF78" s="690"/>
      <c r="FG78" s="691"/>
      <c r="FH78" s="692"/>
      <c r="FI78" s="693"/>
      <c r="FJ78" s="690"/>
      <c r="FK78" s="691"/>
      <c r="FL78" s="692"/>
      <c r="FM78" s="693"/>
      <c r="FN78" s="690"/>
      <c r="FO78" s="691"/>
      <c r="FP78" s="692"/>
      <c r="FQ78" s="693"/>
      <c r="FR78" s="690"/>
      <c r="FS78" s="691"/>
      <c r="FT78" s="692"/>
      <c r="FU78" s="693"/>
      <c r="FV78" s="690"/>
      <c r="FW78" s="691"/>
      <c r="FX78" s="692"/>
      <c r="FY78" s="693"/>
      <c r="FZ78" s="690"/>
      <c r="GA78" s="691"/>
      <c r="GB78" s="692"/>
      <c r="GC78" s="693"/>
      <c r="GD78" s="690"/>
      <c r="GE78" s="691"/>
      <c r="GF78" s="692"/>
      <c r="GG78" s="693"/>
      <c r="GH78" s="690"/>
      <c r="GI78" s="691"/>
      <c r="GJ78" s="692"/>
      <c r="GK78" s="693"/>
      <c r="GL78" s="690"/>
      <c r="GM78" s="691"/>
      <c r="GN78" s="692"/>
      <c r="GO78" s="693"/>
      <c r="GP78" s="690"/>
      <c r="GQ78" s="691"/>
      <c r="GR78" s="692"/>
      <c r="GS78" s="693"/>
      <c r="GT78" s="690"/>
      <c r="GU78" s="691"/>
      <c r="GV78" s="692"/>
      <c r="GW78" s="693"/>
      <c r="GX78" s="690"/>
      <c r="GY78" s="691"/>
      <c r="GZ78" s="692"/>
      <c r="HA78" s="693"/>
      <c r="HB78" s="690"/>
      <c r="HC78" s="691"/>
      <c r="HD78" s="692"/>
      <c r="HE78" s="693"/>
      <c r="HF78" s="690"/>
      <c r="HG78" s="691"/>
      <c r="HH78" s="692"/>
      <c r="HI78" s="693"/>
      <c r="HJ78" s="690"/>
      <c r="HK78" s="691"/>
      <c r="HL78" s="692"/>
      <c r="HM78" s="693"/>
      <c r="HN78" s="690"/>
      <c r="HO78" s="691"/>
      <c r="HP78" s="692"/>
      <c r="HQ78" s="693"/>
      <c r="HR78" s="690"/>
      <c r="HS78" s="691"/>
      <c r="HT78" s="692"/>
      <c r="HU78" s="693"/>
      <c r="HV78" s="690"/>
      <c r="HW78" s="691"/>
      <c r="HX78" s="692"/>
      <c r="HY78" s="693"/>
      <c r="HZ78" s="690"/>
      <c r="IA78" s="691"/>
      <c r="IB78" s="692"/>
      <c r="IC78" s="693"/>
      <c r="ID78" s="690"/>
      <c r="IE78" s="691"/>
      <c r="IF78" s="692"/>
      <c r="IG78" s="693"/>
      <c r="IH78" s="690"/>
      <c r="II78" s="691"/>
      <c r="IJ78" s="692"/>
      <c r="IK78" s="693"/>
      <c r="IL78" s="690"/>
      <c r="IM78" s="691"/>
      <c r="IN78" s="692"/>
      <c r="IO78" s="693"/>
      <c r="IP78" s="690"/>
      <c r="IQ78" s="691"/>
      <c r="IR78" s="692"/>
      <c r="IS78" s="693"/>
      <c r="IT78" s="690"/>
      <c r="IU78" s="691"/>
      <c r="IV78" s="692"/>
    </row>
    <row r="79" spans="1:256" ht="67.150000000000006" customHeight="1" x14ac:dyDescent="1.65">
      <c r="A79" s="683">
        <v>58</v>
      </c>
      <c r="B79" s="668">
        <f>inf!B60</f>
        <v>0</v>
      </c>
      <c r="C79" s="668">
        <f>inf!C60</f>
        <v>0</v>
      </c>
      <c r="D79" s="669">
        <f>inf!F60</f>
        <v>0</v>
      </c>
      <c r="E79" s="665">
        <v>600</v>
      </c>
      <c r="F79" s="690"/>
      <c r="G79" s="667"/>
      <c r="H79" s="694" t="s">
        <v>83</v>
      </c>
      <c r="I79" s="670">
        <f>num!AD73</f>
        <v>0</v>
      </c>
      <c r="J79" s="685"/>
      <c r="K79" s="686"/>
      <c r="L79" s="687"/>
      <c r="M79" s="688"/>
      <c r="N79" s="685"/>
      <c r="O79" s="686"/>
      <c r="P79" s="687"/>
      <c r="Q79" s="688"/>
      <c r="R79" s="685"/>
      <c r="S79" s="686"/>
      <c r="T79" s="687"/>
      <c r="U79" s="688"/>
      <c r="V79" s="685"/>
      <c r="W79" s="686"/>
      <c r="X79" s="687"/>
      <c r="Y79" s="688"/>
      <c r="Z79" s="685"/>
      <c r="AA79" s="686"/>
      <c r="AB79" s="687"/>
      <c r="AC79" s="688"/>
      <c r="AD79" s="685"/>
      <c r="AE79" s="686"/>
      <c r="AF79" s="687"/>
      <c r="AG79" s="688"/>
      <c r="AH79" s="685"/>
      <c r="AI79" s="686"/>
      <c r="AJ79" s="687"/>
      <c r="AK79" s="688"/>
      <c r="AL79" s="685"/>
      <c r="AM79" s="686"/>
      <c r="AN79" s="687"/>
      <c r="AO79" s="688"/>
      <c r="AP79" s="685"/>
      <c r="AQ79" s="686"/>
      <c r="AR79" s="687"/>
      <c r="AS79" s="688"/>
      <c r="AT79" s="685"/>
      <c r="AU79" s="686"/>
      <c r="AV79" s="687"/>
      <c r="AW79" s="688"/>
      <c r="AX79" s="685"/>
      <c r="AY79" s="686"/>
      <c r="AZ79" s="687"/>
      <c r="BA79" s="688"/>
      <c r="BB79" s="685"/>
      <c r="BC79" s="686"/>
      <c r="BD79" s="687"/>
      <c r="BE79" s="688"/>
      <c r="BF79" s="685"/>
      <c r="BG79" s="686"/>
      <c r="BH79" s="687"/>
      <c r="BI79" s="688"/>
      <c r="BJ79" s="685"/>
      <c r="BK79" s="686"/>
      <c r="BL79" s="687"/>
      <c r="BM79" s="688"/>
      <c r="BN79" s="685"/>
      <c r="BO79" s="686"/>
      <c r="BP79" s="687"/>
      <c r="BQ79" s="688"/>
      <c r="BR79" s="685"/>
      <c r="BS79" s="686"/>
      <c r="BT79" s="687"/>
      <c r="BU79" s="688"/>
      <c r="BV79" s="685"/>
      <c r="BW79" s="686"/>
      <c r="BX79" s="687"/>
      <c r="BY79" s="689"/>
      <c r="BZ79" s="690"/>
      <c r="CA79" s="691"/>
      <c r="CB79" s="692"/>
      <c r="CC79" s="693"/>
      <c r="CD79" s="690"/>
      <c r="CE79" s="691"/>
      <c r="CF79" s="692"/>
      <c r="CG79" s="693"/>
      <c r="CH79" s="690"/>
      <c r="CI79" s="691"/>
      <c r="CJ79" s="692"/>
      <c r="CK79" s="693"/>
      <c r="CL79" s="690"/>
      <c r="CM79" s="691"/>
      <c r="CN79" s="692"/>
      <c r="CO79" s="693"/>
      <c r="CP79" s="690"/>
      <c r="CQ79" s="691"/>
      <c r="CR79" s="692"/>
      <c r="CS79" s="693"/>
      <c r="CT79" s="690"/>
      <c r="CU79" s="691"/>
      <c r="CV79" s="692"/>
      <c r="CW79" s="693"/>
      <c r="CX79" s="690"/>
      <c r="CY79" s="691"/>
      <c r="CZ79" s="692"/>
      <c r="DA79" s="693"/>
      <c r="DB79" s="690"/>
      <c r="DC79" s="691"/>
      <c r="DD79" s="692"/>
      <c r="DE79" s="693"/>
      <c r="DF79" s="690"/>
      <c r="DG79" s="691"/>
      <c r="DH79" s="692"/>
      <c r="DI79" s="693"/>
      <c r="DJ79" s="690"/>
      <c r="DK79" s="691"/>
      <c r="DL79" s="692"/>
      <c r="DM79" s="693"/>
      <c r="DN79" s="690"/>
      <c r="DO79" s="691"/>
      <c r="DP79" s="692"/>
      <c r="DQ79" s="693"/>
      <c r="DR79" s="690"/>
      <c r="DS79" s="691"/>
      <c r="DT79" s="692"/>
      <c r="DU79" s="693"/>
      <c r="DV79" s="690"/>
      <c r="DW79" s="691"/>
      <c r="DX79" s="692"/>
      <c r="DY79" s="693"/>
      <c r="DZ79" s="690"/>
      <c r="EA79" s="691"/>
      <c r="EB79" s="692"/>
      <c r="EC79" s="693"/>
      <c r="ED79" s="690"/>
      <c r="EE79" s="691"/>
      <c r="EF79" s="692"/>
      <c r="EG79" s="693"/>
      <c r="EH79" s="690"/>
      <c r="EI79" s="691"/>
      <c r="EJ79" s="692"/>
      <c r="EK79" s="693"/>
      <c r="EL79" s="690"/>
      <c r="EM79" s="691"/>
      <c r="EN79" s="692"/>
      <c r="EO79" s="693"/>
      <c r="EP79" s="690"/>
      <c r="EQ79" s="691"/>
      <c r="ER79" s="692"/>
      <c r="ES79" s="693"/>
      <c r="ET79" s="690"/>
      <c r="EU79" s="691"/>
      <c r="EV79" s="692"/>
      <c r="EW79" s="693"/>
      <c r="EX79" s="690"/>
      <c r="EY79" s="691"/>
      <c r="EZ79" s="692"/>
      <c r="FA79" s="693"/>
      <c r="FB79" s="690"/>
      <c r="FC79" s="691"/>
      <c r="FD79" s="692"/>
      <c r="FE79" s="693"/>
      <c r="FF79" s="690"/>
      <c r="FG79" s="691"/>
      <c r="FH79" s="692"/>
      <c r="FI79" s="693"/>
      <c r="FJ79" s="690"/>
      <c r="FK79" s="691"/>
      <c r="FL79" s="692"/>
      <c r="FM79" s="693"/>
      <c r="FN79" s="690"/>
      <c r="FO79" s="691"/>
      <c r="FP79" s="692"/>
      <c r="FQ79" s="693"/>
      <c r="FR79" s="690"/>
      <c r="FS79" s="691"/>
      <c r="FT79" s="692"/>
      <c r="FU79" s="693"/>
      <c r="FV79" s="690"/>
      <c r="FW79" s="691"/>
      <c r="FX79" s="692"/>
      <c r="FY79" s="693"/>
      <c r="FZ79" s="690"/>
      <c r="GA79" s="691"/>
      <c r="GB79" s="692"/>
      <c r="GC79" s="693"/>
      <c r="GD79" s="690"/>
      <c r="GE79" s="691"/>
      <c r="GF79" s="692"/>
      <c r="GG79" s="693"/>
      <c r="GH79" s="690"/>
      <c r="GI79" s="691"/>
      <c r="GJ79" s="692"/>
      <c r="GK79" s="693"/>
      <c r="GL79" s="690"/>
      <c r="GM79" s="691"/>
      <c r="GN79" s="692"/>
      <c r="GO79" s="693"/>
      <c r="GP79" s="690"/>
      <c r="GQ79" s="691"/>
      <c r="GR79" s="692"/>
      <c r="GS79" s="693"/>
      <c r="GT79" s="690"/>
      <c r="GU79" s="691"/>
      <c r="GV79" s="692"/>
      <c r="GW79" s="693"/>
      <c r="GX79" s="690"/>
      <c r="GY79" s="691"/>
      <c r="GZ79" s="692"/>
      <c r="HA79" s="693"/>
      <c r="HB79" s="690"/>
      <c r="HC79" s="691"/>
      <c r="HD79" s="692"/>
      <c r="HE79" s="693"/>
      <c r="HF79" s="690"/>
      <c r="HG79" s="691"/>
      <c r="HH79" s="692"/>
      <c r="HI79" s="693"/>
      <c r="HJ79" s="690"/>
      <c r="HK79" s="691"/>
      <c r="HL79" s="692"/>
      <c r="HM79" s="693"/>
      <c r="HN79" s="690"/>
      <c r="HO79" s="691"/>
      <c r="HP79" s="692"/>
      <c r="HQ79" s="693"/>
      <c r="HR79" s="690"/>
      <c r="HS79" s="691"/>
      <c r="HT79" s="692"/>
      <c r="HU79" s="693"/>
      <c r="HV79" s="690"/>
      <c r="HW79" s="691"/>
      <c r="HX79" s="692"/>
      <c r="HY79" s="693"/>
      <c r="HZ79" s="690"/>
      <c r="IA79" s="691"/>
      <c r="IB79" s="692"/>
      <c r="IC79" s="693"/>
      <c r="ID79" s="690"/>
      <c r="IE79" s="691"/>
      <c r="IF79" s="692"/>
      <c r="IG79" s="693"/>
      <c r="IH79" s="690"/>
      <c r="II79" s="691"/>
      <c r="IJ79" s="692"/>
      <c r="IK79" s="693"/>
      <c r="IL79" s="690"/>
      <c r="IM79" s="691"/>
      <c r="IN79" s="692"/>
      <c r="IO79" s="693"/>
      <c r="IP79" s="690"/>
      <c r="IQ79" s="691"/>
      <c r="IR79" s="692"/>
      <c r="IS79" s="693"/>
      <c r="IT79" s="690"/>
      <c r="IU79" s="691"/>
      <c r="IV79" s="692"/>
    </row>
    <row r="80" spans="1:256" ht="67.150000000000006" customHeight="1" x14ac:dyDescent="0.2">
      <c r="A80" s="1230" t="s">
        <v>926</v>
      </c>
      <c r="B80" s="1231"/>
      <c r="C80" s="1231"/>
      <c r="D80" s="1232"/>
      <c r="E80" s="662">
        <f>SUM(E8:E37)+SUM(E51:E79)</f>
        <v>35400</v>
      </c>
      <c r="F80" s="1233" t="e">
        <f ca="1">NumberToText(E80,"شيكل","أغورة")</f>
        <v>#NAME?</v>
      </c>
      <c r="G80" s="1234" t="e">
        <f ca="1">NumberToText(F80,"شيكل","أغورة")</f>
        <v>#NAME?</v>
      </c>
      <c r="H80" s="1234" t="e">
        <f ca="1">NumberToText(G80,"شيكل","أغورة")</f>
        <v>#NAME?</v>
      </c>
      <c r="I80" s="1235" t="e">
        <f ca="1">NumberToText(H80,"شيكل","أغورة")</f>
        <v>#NAME?</v>
      </c>
      <c r="J80" s="685"/>
      <c r="K80" s="686"/>
      <c r="L80" s="687"/>
      <c r="M80" s="688"/>
      <c r="N80" s="685"/>
      <c r="O80" s="686"/>
      <c r="P80" s="687"/>
      <c r="Q80" s="688"/>
      <c r="R80" s="685"/>
      <c r="S80" s="686"/>
      <c r="T80" s="687"/>
      <c r="U80" s="688"/>
      <c r="V80" s="685"/>
      <c r="W80" s="686"/>
      <c r="X80" s="687"/>
      <c r="Y80" s="688"/>
      <c r="Z80" s="685"/>
      <c r="AA80" s="686"/>
      <c r="AB80" s="687"/>
      <c r="AC80" s="688"/>
      <c r="AD80" s="685"/>
      <c r="AE80" s="686"/>
      <c r="AF80" s="687"/>
      <c r="AG80" s="688"/>
      <c r="AH80" s="685"/>
      <c r="AI80" s="686"/>
      <c r="AJ80" s="687"/>
      <c r="AK80" s="688"/>
      <c r="AL80" s="685"/>
      <c r="AM80" s="686"/>
      <c r="AN80" s="687"/>
      <c r="AO80" s="688"/>
      <c r="AP80" s="685"/>
      <c r="AQ80" s="686"/>
      <c r="AR80" s="687"/>
      <c r="AS80" s="688"/>
      <c r="AT80" s="685"/>
      <c r="AU80" s="686"/>
      <c r="AV80" s="687"/>
      <c r="AW80" s="688"/>
      <c r="AX80" s="685"/>
      <c r="AY80" s="686"/>
      <c r="AZ80" s="687"/>
      <c r="BA80" s="688"/>
      <c r="BB80" s="685"/>
      <c r="BC80" s="686"/>
      <c r="BD80" s="687"/>
      <c r="BE80" s="688"/>
      <c r="BF80" s="685"/>
      <c r="BG80" s="686"/>
      <c r="BH80" s="687"/>
      <c r="BI80" s="688"/>
      <c r="BJ80" s="685"/>
      <c r="BK80" s="686"/>
      <c r="BL80" s="687"/>
      <c r="BM80" s="688"/>
      <c r="BN80" s="685"/>
      <c r="BO80" s="686"/>
      <c r="BP80" s="687"/>
      <c r="BQ80" s="688"/>
      <c r="BR80" s="685"/>
      <c r="BS80" s="686"/>
      <c r="BT80" s="687"/>
      <c r="BU80" s="688"/>
      <c r="BV80" s="685"/>
      <c r="BW80" s="686"/>
      <c r="BX80" s="687"/>
      <c r="BY80" s="689"/>
      <c r="BZ80" s="690"/>
      <c r="CA80" s="691"/>
      <c r="CB80" s="692"/>
      <c r="CC80" s="693"/>
      <c r="CD80" s="690"/>
      <c r="CE80" s="691"/>
      <c r="CF80" s="692"/>
      <c r="CG80" s="693"/>
      <c r="CH80" s="690"/>
      <c r="CI80" s="691"/>
      <c r="CJ80" s="692"/>
      <c r="CK80" s="693"/>
      <c r="CL80" s="690"/>
      <c r="CM80" s="691"/>
      <c r="CN80" s="692"/>
      <c r="CO80" s="693"/>
      <c r="CP80" s="690"/>
      <c r="CQ80" s="691"/>
      <c r="CR80" s="692"/>
      <c r="CS80" s="693"/>
      <c r="CT80" s="690"/>
      <c r="CU80" s="691"/>
      <c r="CV80" s="692"/>
      <c r="CW80" s="693"/>
      <c r="CX80" s="690"/>
      <c r="CY80" s="691"/>
      <c r="CZ80" s="692"/>
      <c r="DA80" s="693"/>
      <c r="DB80" s="690"/>
      <c r="DC80" s="691"/>
      <c r="DD80" s="692"/>
      <c r="DE80" s="693"/>
      <c r="DF80" s="690"/>
      <c r="DG80" s="691"/>
      <c r="DH80" s="692"/>
      <c r="DI80" s="693"/>
      <c r="DJ80" s="690"/>
      <c r="DK80" s="691"/>
      <c r="DL80" s="692"/>
      <c r="DM80" s="693"/>
      <c r="DN80" s="690"/>
      <c r="DO80" s="691"/>
      <c r="DP80" s="692"/>
      <c r="DQ80" s="693"/>
      <c r="DR80" s="690"/>
      <c r="DS80" s="691"/>
      <c r="DT80" s="692"/>
      <c r="DU80" s="693"/>
      <c r="DV80" s="690"/>
      <c r="DW80" s="691"/>
      <c r="DX80" s="692"/>
      <c r="DY80" s="693"/>
      <c r="DZ80" s="690"/>
      <c r="EA80" s="691"/>
      <c r="EB80" s="692"/>
      <c r="EC80" s="693"/>
      <c r="ED80" s="690"/>
      <c r="EE80" s="691"/>
      <c r="EF80" s="692"/>
      <c r="EG80" s="693"/>
      <c r="EH80" s="690"/>
      <c r="EI80" s="691"/>
      <c r="EJ80" s="692"/>
      <c r="EK80" s="693"/>
      <c r="EL80" s="690"/>
      <c r="EM80" s="691"/>
      <c r="EN80" s="692"/>
      <c r="EO80" s="693"/>
      <c r="EP80" s="690"/>
      <c r="EQ80" s="691"/>
      <c r="ER80" s="692"/>
      <c r="ES80" s="693"/>
      <c r="ET80" s="690"/>
      <c r="EU80" s="691"/>
      <c r="EV80" s="692"/>
      <c r="EW80" s="693"/>
      <c r="EX80" s="690"/>
      <c r="EY80" s="691"/>
      <c r="EZ80" s="692"/>
      <c r="FA80" s="693"/>
      <c r="FB80" s="690"/>
      <c r="FC80" s="691"/>
      <c r="FD80" s="692"/>
      <c r="FE80" s="693"/>
      <c r="FF80" s="690"/>
      <c r="FG80" s="691"/>
      <c r="FH80" s="692"/>
      <c r="FI80" s="693"/>
      <c r="FJ80" s="690"/>
      <c r="FK80" s="691"/>
      <c r="FL80" s="692"/>
      <c r="FM80" s="693"/>
      <c r="FN80" s="690"/>
      <c r="FO80" s="691"/>
      <c r="FP80" s="692"/>
      <c r="FQ80" s="693"/>
      <c r="FR80" s="690"/>
      <c r="FS80" s="691"/>
      <c r="FT80" s="692"/>
      <c r="FU80" s="693"/>
      <c r="FV80" s="690"/>
      <c r="FW80" s="691"/>
      <c r="FX80" s="692"/>
      <c r="FY80" s="693"/>
      <c r="FZ80" s="690"/>
      <c r="GA80" s="691"/>
      <c r="GB80" s="692"/>
      <c r="GC80" s="693"/>
      <c r="GD80" s="690"/>
      <c r="GE80" s="691"/>
      <c r="GF80" s="692"/>
      <c r="GG80" s="693"/>
      <c r="GH80" s="690"/>
      <c r="GI80" s="691"/>
      <c r="GJ80" s="692"/>
      <c r="GK80" s="693"/>
      <c r="GL80" s="690"/>
      <c r="GM80" s="691"/>
      <c r="GN80" s="692"/>
      <c r="GO80" s="693"/>
      <c r="GP80" s="690"/>
      <c r="GQ80" s="691"/>
      <c r="GR80" s="692"/>
      <c r="GS80" s="693"/>
      <c r="GT80" s="690"/>
      <c r="GU80" s="691"/>
      <c r="GV80" s="692"/>
      <c r="GW80" s="693"/>
      <c r="GX80" s="690"/>
      <c r="GY80" s="691"/>
      <c r="GZ80" s="692"/>
      <c r="HA80" s="693"/>
      <c r="HB80" s="690"/>
      <c r="HC80" s="691"/>
      <c r="HD80" s="692"/>
      <c r="HE80" s="693"/>
      <c r="HF80" s="690"/>
      <c r="HG80" s="691"/>
      <c r="HH80" s="692"/>
      <c r="HI80" s="693"/>
      <c r="HJ80" s="690"/>
      <c r="HK80" s="691"/>
      <c r="HL80" s="692"/>
      <c r="HM80" s="693"/>
      <c r="HN80" s="690"/>
      <c r="HO80" s="691"/>
      <c r="HP80" s="692"/>
      <c r="HQ80" s="693"/>
      <c r="HR80" s="690"/>
      <c r="HS80" s="691"/>
      <c r="HT80" s="692"/>
      <c r="HU80" s="693"/>
      <c r="HV80" s="690"/>
      <c r="HW80" s="691"/>
      <c r="HX80" s="692"/>
      <c r="HY80" s="693"/>
      <c r="HZ80" s="690"/>
      <c r="IA80" s="691"/>
      <c r="IB80" s="692"/>
      <c r="IC80" s="693"/>
      <c r="ID80" s="690"/>
      <c r="IE80" s="691"/>
      <c r="IF80" s="692"/>
      <c r="IG80" s="693"/>
      <c r="IH80" s="690"/>
      <c r="II80" s="691"/>
      <c r="IJ80" s="692"/>
      <c r="IK80" s="693"/>
      <c r="IL80" s="690"/>
      <c r="IM80" s="691"/>
      <c r="IN80" s="692"/>
      <c r="IO80" s="693"/>
      <c r="IP80" s="690"/>
      <c r="IQ80" s="691"/>
      <c r="IR80" s="692"/>
      <c r="IS80" s="693"/>
      <c r="IT80" s="690"/>
      <c r="IU80" s="691"/>
      <c r="IV80" s="692"/>
    </row>
    <row r="81" spans="1:9" ht="52.5" customHeight="1" x14ac:dyDescent="0.2">
      <c r="A81" s="1246" t="s">
        <v>958</v>
      </c>
      <c r="B81" s="1246"/>
      <c r="C81" s="1246"/>
      <c r="D81" s="1246"/>
      <c r="E81" s="1246"/>
      <c r="F81" s="1248" t="s">
        <v>959</v>
      </c>
      <c r="G81" s="1248"/>
      <c r="H81" s="1248"/>
      <c r="I81" s="1248"/>
    </row>
    <row r="82" spans="1:9" ht="52.5" customHeight="1" x14ac:dyDescent="0.2">
      <c r="A82" s="1247"/>
      <c r="B82" s="1247"/>
      <c r="C82" s="1247"/>
      <c r="D82" s="1247"/>
      <c r="E82" s="1247"/>
      <c r="F82" s="1249"/>
      <c r="G82" s="1249"/>
      <c r="H82" s="1249"/>
      <c r="I82" s="1249"/>
    </row>
    <row r="83" spans="1:9" ht="27.75" customHeight="1" x14ac:dyDescent="0.2">
      <c r="A83" s="1247" t="s">
        <v>960</v>
      </c>
      <c r="B83" s="1247"/>
      <c r="C83" s="1247"/>
      <c r="D83" s="1247"/>
      <c r="E83" s="1247"/>
      <c r="F83" s="1247"/>
      <c r="G83" s="1247"/>
      <c r="H83" s="1247"/>
      <c r="I83" s="1247"/>
    </row>
    <row r="84" spans="1:9" ht="27.75" customHeight="1" x14ac:dyDescent="0.2">
      <c r="A84" s="1247"/>
      <c r="B84" s="1247"/>
      <c r="C84" s="1247"/>
      <c r="D84" s="1247"/>
      <c r="E84" s="1247"/>
      <c r="F84" s="1247"/>
      <c r="G84" s="1247"/>
      <c r="H84" s="1247"/>
      <c r="I84" s="1247"/>
    </row>
    <row r="85" spans="1:9" ht="27.75" customHeight="1" x14ac:dyDescent="0.2">
      <c r="A85" s="1247"/>
      <c r="B85" s="1247"/>
      <c r="C85" s="1247"/>
      <c r="D85" s="1247"/>
      <c r="E85" s="1247"/>
      <c r="F85" s="1247"/>
      <c r="G85" s="1247"/>
      <c r="H85" s="1247"/>
      <c r="I85" s="1247"/>
    </row>
    <row r="86" spans="1:9" ht="9.75" customHeight="1" x14ac:dyDescent="0.2">
      <c r="A86" s="673"/>
      <c r="B86" s="673"/>
      <c r="C86" s="673"/>
      <c r="D86" s="673"/>
      <c r="E86" s="673"/>
      <c r="F86" s="673"/>
      <c r="G86" s="673"/>
      <c r="H86" s="673"/>
      <c r="I86" s="673"/>
    </row>
    <row r="87" spans="1:9" ht="35.25" customHeight="1" x14ac:dyDescent="0.2">
      <c r="A87" s="1250" t="s">
        <v>961</v>
      </c>
      <c r="B87" s="1250"/>
      <c r="C87" s="1250"/>
      <c r="D87" s="1250"/>
      <c r="E87" s="1250"/>
      <c r="F87" s="1251" t="s">
        <v>962</v>
      </c>
      <c r="G87" s="1251"/>
      <c r="H87" s="1254" t="str">
        <f>H44</f>
        <v>التاريخ 21 / 06/ 2018</v>
      </c>
      <c r="I87" s="1254"/>
    </row>
    <row r="88" spans="1:9" ht="35.25" customHeight="1" x14ac:dyDescent="0.2">
      <c r="A88" s="1250"/>
      <c r="B88" s="1250"/>
      <c r="C88" s="1250"/>
      <c r="D88" s="1250"/>
      <c r="E88" s="1250"/>
      <c r="F88" s="1251"/>
      <c r="G88" s="1251"/>
      <c r="H88" s="1254"/>
      <c r="I88" s="1254"/>
    </row>
    <row r="89" spans="1:9" ht="35.25" customHeight="1" x14ac:dyDescent="0.6">
      <c r="A89" s="1250"/>
      <c r="B89" s="1250"/>
      <c r="C89" s="1250"/>
      <c r="D89" s="1250"/>
      <c r="E89" s="1250"/>
      <c r="F89" s="1251"/>
      <c r="G89" s="1251"/>
      <c r="H89" s="676"/>
      <c r="I89" s="676"/>
    </row>
    <row r="90" spans="1:9" ht="35.25" customHeight="1" x14ac:dyDescent="0.6">
      <c r="A90" s="674"/>
      <c r="B90" s="674"/>
      <c r="C90" s="674"/>
      <c r="D90" s="674"/>
      <c r="E90" s="674"/>
      <c r="F90" s="675"/>
      <c r="G90" s="675"/>
      <c r="H90" s="676"/>
      <c r="I90" s="676"/>
    </row>
    <row r="91" spans="1:9" ht="35.25" customHeight="1" x14ac:dyDescent="0.2">
      <c r="A91" s="677"/>
      <c r="B91" s="677"/>
      <c r="C91" s="677"/>
      <c r="D91" s="677"/>
      <c r="E91" s="677"/>
      <c r="F91" s="678"/>
      <c r="G91" s="1253" t="s">
        <v>964</v>
      </c>
      <c r="H91" s="1253"/>
      <c r="I91" s="1253"/>
    </row>
  </sheetData>
  <mergeCells count="28">
    <mergeCell ref="G91:I91"/>
    <mergeCell ref="AA7:AB7"/>
    <mergeCell ref="AB8:AG8"/>
    <mergeCell ref="A81:E82"/>
    <mergeCell ref="F81:I82"/>
    <mergeCell ref="A83:I85"/>
    <mergeCell ref="A87:E89"/>
    <mergeCell ref="F87:G89"/>
    <mergeCell ref="H87:I88"/>
    <mergeCell ref="A44:E46"/>
    <mergeCell ref="F44:G46"/>
    <mergeCell ref="H44:I45"/>
    <mergeCell ref="G48:I48"/>
    <mergeCell ref="A80:D80"/>
    <mergeCell ref="F80:I80"/>
    <mergeCell ref="A40:I42"/>
    <mergeCell ref="A5:I5"/>
    <mergeCell ref="A6:B6"/>
    <mergeCell ref="G6:I6"/>
    <mergeCell ref="A38:E39"/>
    <mergeCell ref="F38:I39"/>
    <mergeCell ref="A4:B4"/>
    <mergeCell ref="D4:I4"/>
    <mergeCell ref="A1:I1"/>
    <mergeCell ref="A2:C2"/>
    <mergeCell ref="E2:I2"/>
    <mergeCell ref="A3:B3"/>
    <mergeCell ref="E3:I3"/>
  </mergeCells>
  <pageMargins left="0" right="0" top="0" bottom="0" header="0" footer="0"/>
  <pageSetup paperSize="9" scale="22" orientation="portrait" r:id="rId1"/>
  <headerFooter alignWithMargins="0"/>
  <rowBreaks count="1" manualBreakCount="1">
    <brk id="49" max="8"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EB6DC-13E6-4847-A8AB-72EA8BB80F58}">
  <sheetPr codeName="ورقة34">
    <tabColor theme="3" tint="0.39997558519241921"/>
  </sheetPr>
  <dimension ref="A1:AN83"/>
  <sheetViews>
    <sheetView rightToLeft="1" view="pageBreakPreview" zoomScale="25" zoomScaleNormal="70" zoomScaleSheetLayoutView="25" workbookViewId="0">
      <pane xSplit="2" ySplit="10" topLeftCell="C53" activePane="bottomRight" state="frozen"/>
      <selection activeCell="H12" sqref="H12"/>
      <selection pane="topRight" activeCell="H12" sqref="H12"/>
      <selection pane="bottomLeft" activeCell="H12" sqref="H12"/>
      <selection pane="bottomRight" activeCell="C58" sqref="C58:D58"/>
    </sheetView>
  </sheetViews>
  <sheetFormatPr defaultColWidth="9.28515625" defaultRowHeight="25.5" x14ac:dyDescent="0.2"/>
  <cols>
    <col min="1" max="1" width="19.28515625" style="1" customWidth="1"/>
    <col min="2" max="2" width="120.42578125" style="1" customWidth="1"/>
    <col min="3" max="3" width="38" style="61" customWidth="1"/>
    <col min="4" max="4" width="34" style="1" customWidth="1"/>
    <col min="5" max="10" width="40.7109375" style="1" customWidth="1"/>
    <col min="11" max="12" width="22.5703125" style="1" hidden="1" customWidth="1"/>
    <col min="13" max="13" width="20.7109375" style="1" hidden="1" customWidth="1"/>
    <col min="14" max="14" width="24.28515625" style="1" hidden="1" customWidth="1"/>
    <col min="15" max="29" width="26.5703125" style="1" hidden="1" customWidth="1"/>
    <col min="30" max="30" width="44.28515625" style="1" customWidth="1"/>
    <col min="31" max="31" width="53.7109375" style="1" customWidth="1"/>
    <col min="32" max="32" width="22.42578125" style="447" hidden="1" customWidth="1"/>
    <col min="33" max="34" width="17.5703125" style="447" hidden="1" customWidth="1"/>
    <col min="35" max="35" width="1.7109375" style="447" hidden="1" customWidth="1"/>
    <col min="36" max="36" width="23.28515625" style="447" hidden="1" customWidth="1"/>
    <col min="37" max="39" width="13.7109375" style="447" hidden="1" customWidth="1"/>
    <col min="40" max="40" width="21.7109375" style="447" hidden="1" customWidth="1"/>
    <col min="41" max="16384" width="9.28515625" style="1"/>
  </cols>
  <sheetData>
    <row r="1" spans="1:40" s="505" customFormat="1" ht="37.5" x14ac:dyDescent="0.2">
      <c r="C1" s="506"/>
    </row>
    <row r="2" spans="1:40" s="505" customFormat="1" ht="37.5" x14ac:dyDescent="0.2">
      <c r="C2" s="506"/>
    </row>
    <row r="3" spans="1:40" s="505" customFormat="1" ht="18" customHeight="1" x14ac:dyDescent="0.2">
      <c r="C3" s="1120" t="s">
        <v>928</v>
      </c>
      <c r="D3" s="1120"/>
      <c r="E3" s="1120"/>
      <c r="F3" s="1120"/>
      <c r="G3" s="1120"/>
      <c r="H3" s="1120"/>
      <c r="I3" s="1120"/>
      <c r="J3" s="1120"/>
      <c r="K3" s="1120"/>
      <c r="L3" s="1120"/>
      <c r="M3" s="1120"/>
      <c r="N3" s="1120"/>
      <c r="O3" s="508"/>
      <c r="P3" s="508"/>
      <c r="Q3" s="508"/>
      <c r="R3" s="508"/>
      <c r="S3" s="508"/>
      <c r="T3" s="508"/>
      <c r="U3" s="508"/>
      <c r="V3" s="508"/>
      <c r="W3" s="508"/>
      <c r="X3" s="508"/>
      <c r="Y3" s="507"/>
      <c r="Z3" s="1192"/>
      <c r="AA3" s="1192"/>
      <c r="AB3" s="508"/>
      <c r="AC3" s="508"/>
      <c r="AD3" s="1120"/>
      <c r="AE3" s="508"/>
    </row>
    <row r="4" spans="1:40" s="505" customFormat="1" ht="12.75" customHeight="1" x14ac:dyDescent="0.2">
      <c r="C4" s="1120"/>
      <c r="D4" s="1120"/>
      <c r="E4" s="1120"/>
      <c r="F4" s="1120"/>
      <c r="G4" s="1120"/>
      <c r="H4" s="1120"/>
      <c r="I4" s="1120"/>
      <c r="J4" s="1120"/>
      <c r="K4" s="1120"/>
      <c r="L4" s="1120"/>
      <c r="M4" s="1120"/>
      <c r="N4" s="1120"/>
      <c r="O4" s="508"/>
      <c r="P4" s="508"/>
      <c r="Q4" s="508"/>
      <c r="R4" s="508"/>
      <c r="S4" s="508"/>
      <c r="T4" s="508"/>
      <c r="U4" s="508"/>
      <c r="V4" s="508"/>
      <c r="W4" s="508"/>
      <c r="X4" s="508"/>
      <c r="Y4" s="507"/>
      <c r="Z4" s="1192"/>
      <c r="AA4" s="1192"/>
      <c r="AB4" s="508"/>
      <c r="AC4" s="508"/>
      <c r="AD4" s="1120"/>
      <c r="AE4" s="508"/>
      <c r="AG4" s="508">
        <v>33</v>
      </c>
      <c r="AH4" s="505">
        <v>34</v>
      </c>
      <c r="AI4" s="508">
        <v>35</v>
      </c>
      <c r="AK4" s="508">
        <v>37</v>
      </c>
      <c r="AL4" s="505">
        <v>38</v>
      </c>
      <c r="AM4" s="508">
        <v>39</v>
      </c>
    </row>
    <row r="5" spans="1:40" s="505" customFormat="1" ht="26.25" customHeight="1" x14ac:dyDescent="0.2">
      <c r="B5" s="505" t="s">
        <v>1069</v>
      </c>
      <c r="C5" s="1120" t="s">
        <v>17</v>
      </c>
      <c r="D5" s="1120"/>
      <c r="E5" s="1120"/>
      <c r="F5" s="1120"/>
      <c r="G5" s="1120"/>
      <c r="H5" s="1120"/>
      <c r="I5" s="1120"/>
      <c r="J5" s="1120"/>
      <c r="K5" s="1120"/>
      <c r="L5" s="1120"/>
      <c r="M5" s="1120"/>
      <c r="N5" s="1120"/>
      <c r="O5" s="508"/>
      <c r="P5" s="508"/>
      <c r="Q5" s="508"/>
      <c r="R5" s="508"/>
      <c r="S5" s="508"/>
      <c r="T5" s="508"/>
      <c r="U5" s="508"/>
      <c r="V5" s="508"/>
      <c r="W5" s="508"/>
      <c r="X5" s="495"/>
      <c r="Y5" s="495"/>
      <c r="Z5" s="508"/>
      <c r="AA5" s="508"/>
      <c r="AB5" s="508"/>
      <c r="AC5" s="508"/>
    </row>
    <row r="6" spans="1:40" s="505" customFormat="1" ht="37.5" x14ac:dyDescent="0.2">
      <c r="B6" s="507" t="s">
        <v>636</v>
      </c>
      <c r="C6" s="506"/>
    </row>
    <row r="7" spans="1:40" s="505" customFormat="1" ht="37.5" x14ac:dyDescent="0.2">
      <c r="B7" s="507" t="s">
        <v>16</v>
      </c>
      <c r="C7" s="506"/>
    </row>
    <row r="8" spans="1:40" s="505" customFormat="1" ht="59.25" customHeight="1" thickBot="1" x14ac:dyDescent="0.25">
      <c r="B8" s="1196" t="s">
        <v>18</v>
      </c>
      <c r="C8" s="1196"/>
      <c r="D8" s="504" t="str">
        <f>Menu!$C$3</f>
        <v>محمد علي المحتسب</v>
      </c>
      <c r="E8" s="509" t="s">
        <v>55</v>
      </c>
      <c r="F8" s="1278" t="str">
        <f>Menu!$C$2</f>
        <v>اللغة العربية</v>
      </c>
      <c r="G8" s="1278"/>
      <c r="H8" s="1213" t="s">
        <v>19</v>
      </c>
      <c r="I8" s="1213"/>
      <c r="J8" s="1213"/>
      <c r="K8" s="495"/>
      <c r="L8" s="495"/>
      <c r="M8" s="495"/>
      <c r="N8" s="507"/>
      <c r="O8" s="507" t="str">
        <f>Menu!$C$4</f>
        <v>الخليل</v>
      </c>
      <c r="P8" s="507" t="str">
        <f>Menu!$C$4</f>
        <v>الخليل</v>
      </c>
      <c r="Q8" s="507" t="str">
        <f>Menu!$C$4</f>
        <v>الخليل</v>
      </c>
      <c r="R8" s="507" t="str">
        <f>Menu!$C$4</f>
        <v>الخليل</v>
      </c>
      <c r="S8" s="507" t="str">
        <f>Menu!$C$4</f>
        <v>الخليل</v>
      </c>
      <c r="T8" s="507" t="str">
        <f>Menu!$C$4</f>
        <v>الخليل</v>
      </c>
      <c r="U8" s="507" t="str">
        <f>Menu!$C$4</f>
        <v>الخليل</v>
      </c>
      <c r="V8" s="507" t="str">
        <f>Menu!$C$4</f>
        <v>الخليل</v>
      </c>
      <c r="W8" s="507" t="str">
        <f>Menu!$C$4</f>
        <v>الخليل</v>
      </c>
      <c r="X8" s="507" t="str">
        <f>Menu!$C$4</f>
        <v>الخليل</v>
      </c>
      <c r="Y8" s="507" t="str">
        <f>Menu!$C$4</f>
        <v>الخليل</v>
      </c>
      <c r="Z8" s="507" t="str">
        <f>Menu!$C$4</f>
        <v>الخليل</v>
      </c>
      <c r="AA8" s="507" t="str">
        <f>Menu!$C$4</f>
        <v>الخليل</v>
      </c>
      <c r="AB8" s="507" t="str">
        <f>Menu!$C$4</f>
        <v>الخليل</v>
      </c>
      <c r="AC8" s="507" t="str">
        <f>Menu!$C$4</f>
        <v>الخليل</v>
      </c>
      <c r="AD8" s="507" t="str">
        <f>Menu!$C$4</f>
        <v>الخليل</v>
      </c>
      <c r="AE8" s="507"/>
      <c r="AF8" s="507"/>
    </row>
    <row r="9" spans="1:40" ht="72" customHeight="1" x14ac:dyDescent="0.6">
      <c r="A9" s="1194" t="s">
        <v>0</v>
      </c>
      <c r="B9" s="522" t="s">
        <v>1</v>
      </c>
      <c r="C9" s="523" t="s">
        <v>3</v>
      </c>
      <c r="D9" s="517" t="s">
        <v>5</v>
      </c>
      <c r="E9" s="517" t="str">
        <f>dwam1!C8</f>
        <v>الخميس</v>
      </c>
      <c r="F9" s="517" t="str">
        <f>dwam1!E8</f>
        <v>السبت</v>
      </c>
      <c r="G9" s="517" t="str">
        <f>dwam1!G8</f>
        <v>الأحد</v>
      </c>
      <c r="H9" s="517" t="str">
        <f>dwam1!I8</f>
        <v>الإثنين</v>
      </c>
      <c r="I9" s="517" t="str">
        <f>dwam1!K8</f>
        <v>الثلاثاء</v>
      </c>
      <c r="J9" s="517" t="str">
        <f>dwam1!M8</f>
        <v>الأربعاء</v>
      </c>
      <c r="K9" s="517"/>
      <c r="L9" s="517"/>
      <c r="M9" s="517"/>
      <c r="N9" s="517"/>
      <c r="O9" s="517"/>
      <c r="P9" s="517"/>
      <c r="Q9" s="517"/>
      <c r="R9" s="517"/>
      <c r="S9" s="517"/>
      <c r="T9" s="517"/>
      <c r="U9" s="517"/>
      <c r="V9" s="517"/>
      <c r="W9" s="517"/>
      <c r="X9" s="517"/>
      <c r="Y9" s="517"/>
      <c r="Z9" s="517"/>
      <c r="AA9" s="517"/>
      <c r="AB9" s="517"/>
      <c r="AC9" s="517"/>
      <c r="AD9" s="1187" t="s">
        <v>10</v>
      </c>
      <c r="AE9" s="518" t="s">
        <v>12</v>
      </c>
      <c r="AF9" s="1197" t="s">
        <v>626</v>
      </c>
      <c r="AG9" s="1191"/>
      <c r="AH9" s="459"/>
      <c r="AI9" s="459"/>
      <c r="AJ9" s="1199" t="s">
        <v>627</v>
      </c>
      <c r="AK9" s="459"/>
      <c r="AL9" s="459"/>
      <c r="AM9" s="459"/>
      <c r="AN9" s="1191" t="s">
        <v>259</v>
      </c>
    </row>
    <row r="10" spans="1:40" ht="226.9" customHeight="1" x14ac:dyDescent="0.2">
      <c r="A10" s="1195"/>
      <c r="B10" s="524" t="s">
        <v>2</v>
      </c>
      <c r="C10" s="525" t="s">
        <v>4</v>
      </c>
      <c r="D10" s="519" t="s">
        <v>6</v>
      </c>
      <c r="E10" s="520">
        <f>dwam1!C9</f>
        <v>45085</v>
      </c>
      <c r="F10" s="520">
        <f>dwam1!E9</f>
        <v>45087</v>
      </c>
      <c r="G10" s="520">
        <f>dwam1!G9</f>
        <v>45088</v>
      </c>
      <c r="H10" s="520">
        <f>dwam1!I9</f>
        <v>45089</v>
      </c>
      <c r="I10" s="520">
        <f>dwam1!K9</f>
        <v>45090</v>
      </c>
      <c r="J10" s="520">
        <f>dwam1!M9</f>
        <v>45091</v>
      </c>
      <c r="K10" s="520"/>
      <c r="L10" s="520"/>
      <c r="M10" s="520"/>
      <c r="N10" s="520"/>
      <c r="O10" s="520"/>
      <c r="P10" s="520"/>
      <c r="Q10" s="520"/>
      <c r="R10" s="520"/>
      <c r="S10" s="520"/>
      <c r="T10" s="520"/>
      <c r="U10" s="520"/>
      <c r="V10" s="520"/>
      <c r="W10" s="520"/>
      <c r="X10" s="520"/>
      <c r="Y10" s="520"/>
      <c r="Z10" s="520"/>
      <c r="AA10" s="520"/>
      <c r="AB10" s="520"/>
      <c r="AC10" s="520"/>
      <c r="AD10" s="1188"/>
      <c r="AE10" s="521" t="s">
        <v>13</v>
      </c>
      <c r="AF10" s="1198"/>
      <c r="AG10" s="1115"/>
      <c r="AH10" s="446"/>
      <c r="AI10" s="446"/>
      <c r="AJ10" s="1200"/>
      <c r="AK10" s="446"/>
      <c r="AL10" s="446"/>
      <c r="AM10" s="446"/>
      <c r="AN10" s="1115"/>
    </row>
    <row r="11" spans="1:40" s="12" customFormat="1" ht="49.9" customHeight="1" x14ac:dyDescent="0.2">
      <c r="A11" s="465">
        <v>1</v>
      </c>
      <c r="B11" s="466" t="str">
        <f>inf!B2</f>
        <v>احلام عبد السلام عبد الموجود النتشة</v>
      </c>
      <c r="C11" s="1189">
        <f>inf!C2</f>
        <v>901145722</v>
      </c>
      <c r="D11" s="1190"/>
      <c r="E11" s="472" t="str">
        <f>IF(dwam1!C11&gt;0,"x","غ")</f>
        <v>x</v>
      </c>
      <c r="F11" s="472" t="str">
        <f>IF(dwam1!E11&gt;0,"x","غ")</f>
        <v>x</v>
      </c>
      <c r="G11" s="472" t="str">
        <f>IF(dwam1!G11&gt;0,"x","غ")</f>
        <v>x</v>
      </c>
      <c r="H11" s="472" t="str">
        <f>IF(dwam1!I11&gt;0,"x","غ")</f>
        <v>x</v>
      </c>
      <c r="I11" s="472" t="str">
        <f>IF(dwam1!K11&gt;0,"x","غ")</f>
        <v>x</v>
      </c>
      <c r="J11" s="472" t="str">
        <f>IF(dwam1!M11&gt;0,"x","غ")</f>
        <v>x</v>
      </c>
      <c r="K11" s="472"/>
      <c r="L11" s="472"/>
      <c r="M11" s="472"/>
      <c r="N11" s="472"/>
      <c r="O11" s="467"/>
      <c r="P11" s="467"/>
      <c r="Q11" s="467"/>
      <c r="R11" s="467"/>
      <c r="S11" s="467"/>
      <c r="T11" s="467"/>
      <c r="U11" s="467"/>
      <c r="V11" s="467"/>
      <c r="W11" s="467"/>
      <c r="X11" s="467"/>
      <c r="Y11" s="467"/>
      <c r="Z11" s="467"/>
      <c r="AA11" s="467"/>
      <c r="AB11" s="467"/>
      <c r="AC11" s="467"/>
      <c r="AD11" s="767">
        <f>IF(OR(E11="x",E11="X",E11="غ"),(COUNTIF(E11:X11,"x"))," ")</f>
        <v>6</v>
      </c>
      <c r="AE11" s="724" t="str">
        <f>Menu!$C$4</f>
        <v>الخليل</v>
      </c>
      <c r="AF11" s="460">
        <f>IF(E11="x",$E$10,IF(F11="x",$F$10,IF(G11="x",$G$10,IF(H11="x",$H$10,IF(I11="x",$I$10,IF(J11="x",$J$10,IF(K11="x",$K$10,IF(L11="x",$L$10,AG11))))))))</f>
        <v>45085</v>
      </c>
      <c r="AG11" s="461" t="str">
        <f>IF(M11="x",$M$10,IF(N11="x",$N$10,IF(O11="x",$O$10,IF(P11="x",$P$10,IF(Q11="x",$Q$10,IF(R11="x",$R$10,IF(S11="x",$S$10,IF(T11="x",$T$10,AH11))))))))</f>
        <v xml:space="preserve">   </v>
      </c>
      <c r="AH11" s="461" t="str">
        <f>IF(U11="x",$U$10,IF(V11="x",$V$10,IF(W11="x",$W$10,IF(X11="x",$X$10,IF(Y11="x",$Y$10,IF(Z11="x",$Z$10,IF(AA11="x",$AA$10,IF(AB11="x",$AB$10,AI11))))))))</f>
        <v xml:space="preserve">   </v>
      </c>
      <c r="AI11" s="461" t="str">
        <f>IF(AC11="x",$AC$10,"   ")</f>
        <v xml:space="preserve">   </v>
      </c>
      <c r="AJ11" s="461">
        <f>IF(AC11="x",$AC$10,IF(AB11="x",$AB$10,IF(AA11="x",$AA$10,IF(Z11="x",$Z$10,IF(Y11="x",$Y$10,IF(X11="x",$X$10,IF(W11="x",$W$10,IF(V11="x",$V$10,AK11))))))))</f>
        <v>45091</v>
      </c>
      <c r="AK11" s="462">
        <f t="shared" ref="AK11:AK40" si="0">IF(U11="x",$U$10,IF(T11="x",$T$10,IF(S11="x",$S$10,IF(R11="x",$R$10,IF(Q11="x",$Q$10,IF(P11="x",$P$10,IF(O11="x",$O$10,IF(N11="x",$N$10,AL11))))))))</f>
        <v>45091</v>
      </c>
      <c r="AL11" s="462">
        <f t="shared" ref="AL11:AL17" si="1">IF(M11="x",$M$10,IF(L11="x",$L$10,IF(K11="x",$K$10,IF(J11="x",$J$10,IF(I11="x",$I$10,IF(H11="x",$H$10,IF(G11="x",$G$10,IF(F11="x",$F$10,AM11))))))))</f>
        <v>45091</v>
      </c>
      <c r="AM11" s="462">
        <f>IF(E11="x",$E$10,"    ")</f>
        <v>45085</v>
      </c>
      <c r="AN11" s="463">
        <v>0</v>
      </c>
    </row>
    <row r="12" spans="1:40" s="12" customFormat="1" ht="49.9" customHeight="1" x14ac:dyDescent="0.2">
      <c r="A12" s="465">
        <v>2</v>
      </c>
      <c r="B12" s="466" t="str">
        <f>inf!B3</f>
        <v>أحمد محمد أحمد الدباس</v>
      </c>
      <c r="C12" s="1189">
        <f>inf!C3</f>
        <v>929904969</v>
      </c>
      <c r="D12" s="1190"/>
      <c r="E12" s="472" t="str">
        <f>IF(dwam1!C12&gt;0,"x","غ")</f>
        <v>x</v>
      </c>
      <c r="F12" s="472" t="str">
        <f>IF(dwam1!E12&gt;0,"x","غ")</f>
        <v>x</v>
      </c>
      <c r="G12" s="472" t="str">
        <f>IF(dwam1!G12&gt;0,"x","غ")</f>
        <v>x</v>
      </c>
      <c r="H12" s="472" t="str">
        <f>IF(dwam1!I12&gt;0,"x","غ")</f>
        <v>x</v>
      </c>
      <c r="I12" s="472" t="str">
        <f>IF(dwam1!K12&gt;0,"x","غ")</f>
        <v>x</v>
      </c>
      <c r="J12" s="472" t="str">
        <f>IF(dwam1!M12&gt;0,"x","غ")</f>
        <v>x</v>
      </c>
      <c r="K12" s="472"/>
      <c r="L12" s="472"/>
      <c r="M12" s="472"/>
      <c r="N12" s="472"/>
      <c r="O12" s="467"/>
      <c r="P12" s="467"/>
      <c r="Q12" s="467"/>
      <c r="R12" s="467"/>
      <c r="S12" s="467"/>
      <c r="T12" s="467"/>
      <c r="U12" s="467"/>
      <c r="V12" s="467"/>
      <c r="W12" s="467"/>
      <c r="X12" s="467"/>
      <c r="Y12" s="467"/>
      <c r="Z12" s="467"/>
      <c r="AA12" s="467"/>
      <c r="AB12" s="467"/>
      <c r="AC12" s="467"/>
      <c r="AD12" s="767">
        <f t="shared" ref="AD12:AD40" si="2">IF(OR(E12="x",E12="X",E12="غ"),(COUNTIF(E12:X12,"x"))," ")</f>
        <v>6</v>
      </c>
      <c r="AE12" s="724" t="str">
        <f>Menu!$C$4</f>
        <v>الخليل</v>
      </c>
      <c r="AF12" s="460">
        <f t="shared" ref="AF12:AF40" si="3">IF(E12="x",$E$10,IF(F12="x",$F$10,IF(G12="x",$G$10,IF(H12="x",$H$10,IF(I12="x",$I$10,IF(J12="x",$J$10,IF(K12="x",$K$10,IF(L12="x",$L$10,AG12))))))))</f>
        <v>45085</v>
      </c>
      <c r="AG12" s="461" t="str">
        <f t="shared" ref="AG12:AG40" si="4">IF(M12="x",$M$10,IF(N12="x",$N$10,IF(O12="x",$O$10,IF(P12="x",$P$10,IF(Q12="x",$Q$10,IF(R12="x",$R$10,IF(S12="x",$S$10,IF(T12="x",$T$10,AH12))))))))</f>
        <v xml:space="preserve">   </v>
      </c>
      <c r="AH12" s="461" t="str">
        <f t="shared" ref="AH12:AH40" si="5">IF(U12="x",$U$10,IF(V12="x",$V$10,IF(W12="x",$W$10,IF(X12="x",$X$10,IF(Y12="x",$Y$10,IF(Z12="x",$Z$10,IF(AA12="x",$AA$10,IF(AB12="x",$AB$10,AI12))))))))</f>
        <v xml:space="preserve">   </v>
      </c>
      <c r="AI12" s="461" t="str">
        <f t="shared" ref="AI12:AI40" si="6">IF(AC12="x",$AC$10,"   ")</f>
        <v xml:space="preserve">   </v>
      </c>
      <c r="AJ12" s="461">
        <f t="shared" ref="AJ12:AJ40" si="7">IF(AC12="x",$AC$10,IF(AB12="x",$AB$10,IF(AA12="x",$AA$10,IF(Z12="x",$Z$10,IF(Y12="x",$Y$10,IF(X12="x",$X$10,IF(W12="x",$W$10,IF(V12="x",$V$10,AK12))))))))</f>
        <v>45091</v>
      </c>
      <c r="AK12" s="462">
        <f t="shared" si="0"/>
        <v>45091</v>
      </c>
      <c r="AL12" s="462">
        <f t="shared" si="1"/>
        <v>45091</v>
      </c>
      <c r="AM12" s="462">
        <f t="shared" ref="AM12:AM46" si="8">IF(E12="x",$E$10,"    ")</f>
        <v>45085</v>
      </c>
      <c r="AN12" s="463">
        <f>AD12*Menu!$C$13</f>
        <v>42</v>
      </c>
    </row>
    <row r="13" spans="1:40" s="12" customFormat="1" ht="49.9" customHeight="1" x14ac:dyDescent="0.2">
      <c r="A13" s="465">
        <v>3</v>
      </c>
      <c r="B13" s="466" t="str">
        <f>inf!B4</f>
        <v>اريج محمد زهير محمد شفيق مسك</v>
      </c>
      <c r="C13" s="1189">
        <f>inf!C4</f>
        <v>913980496</v>
      </c>
      <c r="D13" s="1190"/>
      <c r="E13" s="472" t="str">
        <f>IF(dwam1!C13&gt;0,"x","غ")</f>
        <v>x</v>
      </c>
      <c r="F13" s="472" t="str">
        <f>IF(dwam1!E13&gt;0,"x","غ")</f>
        <v>x</v>
      </c>
      <c r="G13" s="472" t="str">
        <f>IF(dwam1!G13&gt;0,"x","غ")</f>
        <v>x</v>
      </c>
      <c r="H13" s="472" t="str">
        <f>IF(dwam1!I13&gt;0,"x","غ")</f>
        <v>x</v>
      </c>
      <c r="I13" s="472" t="str">
        <f>IF(dwam1!K13&gt;0,"x","غ")</f>
        <v>x</v>
      </c>
      <c r="J13" s="472" t="str">
        <f>IF(dwam1!M13&gt;0,"x","غ")</f>
        <v>x</v>
      </c>
      <c r="K13" s="472"/>
      <c r="L13" s="472"/>
      <c r="M13" s="472"/>
      <c r="N13" s="472"/>
      <c r="O13" s="467"/>
      <c r="P13" s="467"/>
      <c r="Q13" s="467"/>
      <c r="R13" s="467"/>
      <c r="S13" s="467"/>
      <c r="T13" s="467"/>
      <c r="U13" s="467"/>
      <c r="V13" s="467"/>
      <c r="W13" s="467"/>
      <c r="X13" s="467"/>
      <c r="Y13" s="467"/>
      <c r="Z13" s="467"/>
      <c r="AA13" s="467"/>
      <c r="AB13" s="467"/>
      <c r="AC13" s="467"/>
      <c r="AD13" s="767">
        <f t="shared" si="2"/>
        <v>6</v>
      </c>
      <c r="AE13" s="724" t="str">
        <f>Menu!$C$4</f>
        <v>الخليل</v>
      </c>
      <c r="AF13" s="460">
        <f t="shared" si="3"/>
        <v>45085</v>
      </c>
      <c r="AG13" s="461" t="str">
        <f t="shared" si="4"/>
        <v xml:space="preserve">   </v>
      </c>
      <c r="AH13" s="461" t="str">
        <f t="shared" si="5"/>
        <v xml:space="preserve">   </v>
      </c>
      <c r="AI13" s="461" t="str">
        <f t="shared" si="6"/>
        <v xml:space="preserve">   </v>
      </c>
      <c r="AJ13" s="461">
        <f t="shared" si="7"/>
        <v>45091</v>
      </c>
      <c r="AK13" s="462">
        <f t="shared" si="0"/>
        <v>45091</v>
      </c>
      <c r="AL13" s="462">
        <f t="shared" si="1"/>
        <v>45091</v>
      </c>
      <c r="AM13" s="462">
        <f t="shared" si="8"/>
        <v>45085</v>
      </c>
      <c r="AN13" s="463">
        <f>AD13*Menu!$C$13</f>
        <v>42</v>
      </c>
    </row>
    <row r="14" spans="1:40" s="12" customFormat="1" ht="49.9" customHeight="1" x14ac:dyDescent="0.2">
      <c r="A14" s="465">
        <v>4</v>
      </c>
      <c r="B14" s="466" t="str">
        <f>inf!B5</f>
        <v>اسماء سعدي سليمان ادعيس</v>
      </c>
      <c r="C14" s="1189" t="str">
        <f>inf!C5</f>
        <v>852859685</v>
      </c>
      <c r="D14" s="1190"/>
      <c r="E14" s="472" t="str">
        <f>IF(dwam1!C14&gt;0,"x","غ")</f>
        <v>x</v>
      </c>
      <c r="F14" s="472" t="str">
        <f>IF(dwam1!E14&gt;0,"x","غ")</f>
        <v>x</v>
      </c>
      <c r="G14" s="472" t="str">
        <f>IF(dwam1!G14&gt;0,"x","غ")</f>
        <v>x</v>
      </c>
      <c r="H14" s="472" t="str">
        <f>IF(dwam1!I14&gt;0,"x","غ")</f>
        <v>x</v>
      </c>
      <c r="I14" s="472" t="str">
        <f>IF(dwam1!K14&gt;0,"x","غ")</f>
        <v>x</v>
      </c>
      <c r="J14" s="472" t="str">
        <f>IF(dwam1!M14&gt;0,"x","غ")</f>
        <v>x</v>
      </c>
      <c r="K14" s="472"/>
      <c r="L14" s="472"/>
      <c r="M14" s="472"/>
      <c r="N14" s="472"/>
      <c r="O14" s="467"/>
      <c r="P14" s="467"/>
      <c r="Q14" s="467"/>
      <c r="R14" s="467"/>
      <c r="S14" s="467"/>
      <c r="T14" s="467"/>
      <c r="U14" s="467"/>
      <c r="V14" s="467"/>
      <c r="W14" s="467"/>
      <c r="X14" s="467"/>
      <c r="Y14" s="467"/>
      <c r="Z14" s="467"/>
      <c r="AA14" s="467"/>
      <c r="AB14" s="467"/>
      <c r="AC14" s="467"/>
      <c r="AD14" s="767">
        <f t="shared" si="2"/>
        <v>6</v>
      </c>
      <c r="AE14" s="724" t="str">
        <f>Menu!$C$4</f>
        <v>الخليل</v>
      </c>
      <c r="AF14" s="460">
        <f t="shared" si="3"/>
        <v>45085</v>
      </c>
      <c r="AG14" s="461" t="str">
        <f t="shared" si="4"/>
        <v xml:space="preserve">   </v>
      </c>
      <c r="AH14" s="461" t="str">
        <f t="shared" si="5"/>
        <v xml:space="preserve">   </v>
      </c>
      <c r="AI14" s="461" t="str">
        <f t="shared" si="6"/>
        <v xml:space="preserve">   </v>
      </c>
      <c r="AJ14" s="461">
        <f t="shared" si="7"/>
        <v>45091</v>
      </c>
      <c r="AK14" s="462">
        <f t="shared" si="0"/>
        <v>45091</v>
      </c>
      <c r="AL14" s="462">
        <f t="shared" si="1"/>
        <v>45091</v>
      </c>
      <c r="AM14" s="462">
        <f t="shared" si="8"/>
        <v>45085</v>
      </c>
      <c r="AN14" s="463">
        <f>AD14*Menu!$C$13</f>
        <v>42</v>
      </c>
    </row>
    <row r="15" spans="1:40" s="12" customFormat="1" ht="49.9" customHeight="1" x14ac:dyDescent="0.2">
      <c r="A15" s="465">
        <v>5</v>
      </c>
      <c r="B15" s="466" t="str">
        <f>inf!B6</f>
        <v>اماني " محمد عطيه " محمد زعتري</v>
      </c>
      <c r="C15" s="1189">
        <f>inf!C6</f>
        <v>908032758</v>
      </c>
      <c r="D15" s="1190"/>
      <c r="E15" s="472" t="str">
        <f>IF(dwam1!C15&gt;0,"x","غ")</f>
        <v>x</v>
      </c>
      <c r="F15" s="472" t="str">
        <f>IF(dwam1!E15&gt;0,"x","غ")</f>
        <v>x</v>
      </c>
      <c r="G15" s="472" t="str">
        <f>IF(dwam1!G15&gt;0,"x","غ")</f>
        <v>x</v>
      </c>
      <c r="H15" s="472" t="str">
        <f>IF(dwam1!I15&gt;0,"x","غ")</f>
        <v>x</v>
      </c>
      <c r="I15" s="472" t="str">
        <f>IF(dwam1!K15&gt;0,"x","غ")</f>
        <v>x</v>
      </c>
      <c r="J15" s="472" t="str">
        <f>IF(dwam1!M15&gt;0,"x","غ")</f>
        <v>x</v>
      </c>
      <c r="K15" s="472"/>
      <c r="L15" s="472"/>
      <c r="M15" s="472"/>
      <c r="N15" s="472"/>
      <c r="O15" s="467"/>
      <c r="P15" s="467"/>
      <c r="Q15" s="467"/>
      <c r="R15" s="467"/>
      <c r="S15" s="467"/>
      <c r="T15" s="467"/>
      <c r="U15" s="467"/>
      <c r="V15" s="467"/>
      <c r="W15" s="467"/>
      <c r="X15" s="467"/>
      <c r="Y15" s="467"/>
      <c r="Z15" s="467"/>
      <c r="AA15" s="467"/>
      <c r="AB15" s="467"/>
      <c r="AC15" s="467"/>
      <c r="AD15" s="767">
        <f t="shared" si="2"/>
        <v>6</v>
      </c>
      <c r="AE15" s="724" t="str">
        <f>Menu!$C$4</f>
        <v>الخليل</v>
      </c>
      <c r="AF15" s="460">
        <f t="shared" si="3"/>
        <v>45085</v>
      </c>
      <c r="AG15" s="461" t="str">
        <f t="shared" si="4"/>
        <v xml:space="preserve">   </v>
      </c>
      <c r="AH15" s="461" t="str">
        <f t="shared" si="5"/>
        <v xml:space="preserve">   </v>
      </c>
      <c r="AI15" s="461" t="str">
        <f t="shared" si="6"/>
        <v xml:space="preserve">   </v>
      </c>
      <c r="AJ15" s="461">
        <f t="shared" si="7"/>
        <v>45091</v>
      </c>
      <c r="AK15" s="462">
        <f t="shared" si="0"/>
        <v>45091</v>
      </c>
      <c r="AL15" s="462">
        <f t="shared" si="1"/>
        <v>45091</v>
      </c>
      <c r="AM15" s="462">
        <f t="shared" si="8"/>
        <v>45085</v>
      </c>
      <c r="AN15" s="463">
        <f>AD15*Menu!$C$13</f>
        <v>42</v>
      </c>
    </row>
    <row r="16" spans="1:40" s="12" customFormat="1" ht="49.9" customHeight="1" x14ac:dyDescent="0.2">
      <c r="A16" s="465">
        <v>6</v>
      </c>
      <c r="B16" s="466" t="str">
        <f>inf!B7</f>
        <v>اماني يسري يونس ناصر الدين</v>
      </c>
      <c r="C16" s="1189">
        <f>inf!C7</f>
        <v>850251729</v>
      </c>
      <c r="D16" s="1190"/>
      <c r="E16" s="472" t="str">
        <f>IF(dwam1!C16&gt;0,"x","غ")</f>
        <v>x</v>
      </c>
      <c r="F16" s="472" t="str">
        <f>IF(dwam1!E16&gt;0,"x","غ")</f>
        <v>x</v>
      </c>
      <c r="G16" s="472" t="str">
        <f>IF(dwam1!G16&gt;0,"x","غ")</f>
        <v>غ</v>
      </c>
      <c r="H16" s="472" t="str">
        <f>IF(dwam1!I16&gt;0,"x","غ")</f>
        <v>x</v>
      </c>
      <c r="I16" s="472" t="str">
        <f>IF(dwam1!K16&gt;0,"x","غ")</f>
        <v>x</v>
      </c>
      <c r="J16" s="472" t="str">
        <f>IF(dwam1!M16&gt;0,"x","غ")</f>
        <v>x</v>
      </c>
      <c r="K16" s="472"/>
      <c r="L16" s="472"/>
      <c r="M16" s="472"/>
      <c r="N16" s="472"/>
      <c r="O16" s="467"/>
      <c r="P16" s="467"/>
      <c r="Q16" s="467"/>
      <c r="R16" s="467"/>
      <c r="S16" s="467"/>
      <c r="T16" s="467"/>
      <c r="U16" s="467"/>
      <c r="V16" s="467"/>
      <c r="W16" s="467"/>
      <c r="X16" s="467"/>
      <c r="Y16" s="467"/>
      <c r="Z16" s="467"/>
      <c r="AA16" s="467"/>
      <c r="AB16" s="467"/>
      <c r="AC16" s="467"/>
      <c r="AD16" s="767">
        <f t="shared" si="2"/>
        <v>5</v>
      </c>
      <c r="AE16" s="724" t="str">
        <f>Menu!$C$4</f>
        <v>الخليل</v>
      </c>
      <c r="AF16" s="460">
        <f t="shared" si="3"/>
        <v>45085</v>
      </c>
      <c r="AG16" s="461" t="str">
        <f t="shared" si="4"/>
        <v xml:space="preserve">   </v>
      </c>
      <c r="AH16" s="461" t="str">
        <f t="shared" si="5"/>
        <v xml:space="preserve">   </v>
      </c>
      <c r="AI16" s="461" t="str">
        <f t="shared" si="6"/>
        <v xml:space="preserve">   </v>
      </c>
      <c r="AJ16" s="461">
        <f t="shared" si="7"/>
        <v>45091</v>
      </c>
      <c r="AK16" s="462">
        <f t="shared" si="0"/>
        <v>45091</v>
      </c>
      <c r="AL16" s="462">
        <f t="shared" si="1"/>
        <v>45091</v>
      </c>
      <c r="AM16" s="462">
        <f t="shared" si="8"/>
        <v>45085</v>
      </c>
      <c r="AN16" s="463">
        <f>AD16*Menu!$C$13</f>
        <v>35</v>
      </c>
    </row>
    <row r="17" spans="1:40" s="12" customFormat="1" ht="49.9" customHeight="1" x14ac:dyDescent="0.2">
      <c r="A17" s="465">
        <v>7</v>
      </c>
      <c r="B17" s="466" t="str">
        <f>inf!B8</f>
        <v>امل اسماعيل ربيع الشرباتي</v>
      </c>
      <c r="C17" s="1189" t="str">
        <f>inf!C8</f>
        <v>901146670</v>
      </c>
      <c r="D17" s="1190"/>
      <c r="E17" s="472" t="str">
        <f>IF(dwam1!C17&gt;0,"x","غ")</f>
        <v>x</v>
      </c>
      <c r="F17" s="472" t="str">
        <f>IF(dwam1!E17&gt;0,"x","غ")</f>
        <v>x</v>
      </c>
      <c r="G17" s="472" t="str">
        <f>IF(dwam1!G17&gt;0,"x","غ")</f>
        <v>x</v>
      </c>
      <c r="H17" s="472" t="str">
        <f>IF(dwam1!I17&gt;0,"x","غ")</f>
        <v>x</v>
      </c>
      <c r="I17" s="472" t="str">
        <f>IF(dwam1!K17&gt;0,"x","غ")</f>
        <v>x</v>
      </c>
      <c r="J17" s="472" t="str">
        <f>IF(dwam1!M17&gt;0,"x","غ")</f>
        <v>غ</v>
      </c>
      <c r="K17" s="472"/>
      <c r="L17" s="472"/>
      <c r="M17" s="472"/>
      <c r="N17" s="472"/>
      <c r="O17" s="467"/>
      <c r="P17" s="467"/>
      <c r="Q17" s="467"/>
      <c r="R17" s="467"/>
      <c r="S17" s="467"/>
      <c r="T17" s="467"/>
      <c r="U17" s="467"/>
      <c r="V17" s="467"/>
      <c r="W17" s="467"/>
      <c r="X17" s="467"/>
      <c r="Y17" s="467"/>
      <c r="Z17" s="467"/>
      <c r="AA17" s="467"/>
      <c r="AB17" s="467"/>
      <c r="AC17" s="467"/>
      <c r="AD17" s="767">
        <f t="shared" si="2"/>
        <v>5</v>
      </c>
      <c r="AE17" s="724" t="str">
        <f>Menu!$C$4</f>
        <v>الخليل</v>
      </c>
      <c r="AF17" s="460">
        <f t="shared" si="3"/>
        <v>45085</v>
      </c>
      <c r="AG17" s="461" t="str">
        <f t="shared" si="4"/>
        <v xml:space="preserve">   </v>
      </c>
      <c r="AH17" s="461" t="str">
        <f t="shared" si="5"/>
        <v xml:space="preserve">   </v>
      </c>
      <c r="AI17" s="461" t="str">
        <f t="shared" si="6"/>
        <v xml:space="preserve">   </v>
      </c>
      <c r="AJ17" s="461">
        <f t="shared" si="7"/>
        <v>45090</v>
      </c>
      <c r="AK17" s="462">
        <f t="shared" si="0"/>
        <v>45090</v>
      </c>
      <c r="AL17" s="462">
        <f t="shared" si="1"/>
        <v>45090</v>
      </c>
      <c r="AM17" s="462">
        <f t="shared" si="8"/>
        <v>45085</v>
      </c>
      <c r="AN17" s="463">
        <f>AD17*Menu!$C$13</f>
        <v>35</v>
      </c>
    </row>
    <row r="18" spans="1:40" s="12" customFormat="1" ht="49.9" customHeight="1" x14ac:dyDescent="0.2">
      <c r="A18" s="465">
        <v>8</v>
      </c>
      <c r="B18" s="466" t="str">
        <f>inf!B9</f>
        <v>انتصار عبد الحليم رشيد الحوشيه</v>
      </c>
      <c r="C18" s="1189" t="str">
        <f>inf!C9</f>
        <v>900077025</v>
      </c>
      <c r="D18" s="1190"/>
      <c r="E18" s="472" t="str">
        <f>IF(dwam1!C18&gt;0,"x","غ")</f>
        <v>x</v>
      </c>
      <c r="F18" s="472" t="str">
        <f>IF(dwam1!E18&gt;0,"x","غ")</f>
        <v>x</v>
      </c>
      <c r="G18" s="472" t="str">
        <f>IF(dwam1!G18&gt;0,"x","غ")</f>
        <v>x</v>
      </c>
      <c r="H18" s="472" t="str">
        <f>IF(dwam1!I18&gt;0,"x","غ")</f>
        <v>x</v>
      </c>
      <c r="I18" s="472" t="str">
        <f>IF(dwam1!K18&gt;0,"x","غ")</f>
        <v>x</v>
      </c>
      <c r="J18" s="472" t="str">
        <f>IF(dwam1!M18&gt;0,"x","غ")</f>
        <v>x</v>
      </c>
      <c r="K18" s="472"/>
      <c r="L18" s="472"/>
      <c r="M18" s="472"/>
      <c r="N18" s="472"/>
      <c r="O18" s="467"/>
      <c r="P18" s="467"/>
      <c r="Q18" s="467"/>
      <c r="R18" s="467"/>
      <c r="S18" s="467"/>
      <c r="T18" s="467"/>
      <c r="U18" s="467"/>
      <c r="V18" s="467"/>
      <c r="W18" s="467"/>
      <c r="X18" s="467"/>
      <c r="Y18" s="467"/>
      <c r="Z18" s="467"/>
      <c r="AA18" s="467"/>
      <c r="AB18" s="467"/>
      <c r="AC18" s="467"/>
      <c r="AD18" s="767">
        <f t="shared" si="2"/>
        <v>6</v>
      </c>
      <c r="AE18" s="724" t="str">
        <f>Menu!$C$4</f>
        <v>الخليل</v>
      </c>
      <c r="AF18" s="460">
        <f t="shared" si="3"/>
        <v>45085</v>
      </c>
      <c r="AG18" s="461" t="str">
        <f t="shared" si="4"/>
        <v xml:space="preserve">   </v>
      </c>
      <c r="AH18" s="461" t="str">
        <f t="shared" si="5"/>
        <v xml:space="preserve">   </v>
      </c>
      <c r="AI18" s="461" t="str">
        <f t="shared" si="6"/>
        <v xml:space="preserve">   </v>
      </c>
      <c r="AJ18" s="461">
        <f t="shared" si="7"/>
        <v>45091</v>
      </c>
      <c r="AK18" s="462">
        <f t="shared" si="0"/>
        <v>45091</v>
      </c>
      <c r="AL18" s="462">
        <f>IF(M18="x",$M$10,IF(L18="x",$L$10,IF(K18="x",$K$10,IF(J11="x",$J$10,IF(I18="x",$I$10,IF(H18="x",$H$10,IF(G18="x",$G$10,IF(F18="x",$F$10,AM18))))))))</f>
        <v>45091</v>
      </c>
      <c r="AM18" s="462">
        <f t="shared" si="8"/>
        <v>45085</v>
      </c>
      <c r="AN18" s="463">
        <f>AD18*Menu!$C$13</f>
        <v>42</v>
      </c>
    </row>
    <row r="19" spans="1:40" s="12" customFormat="1" ht="49.9" customHeight="1" x14ac:dyDescent="0.2">
      <c r="A19" s="465">
        <v>9</v>
      </c>
      <c r="B19" s="466" t="str">
        <f>inf!B10</f>
        <v>ايمان ماهر صبحي أبو شرخ</v>
      </c>
      <c r="C19" s="1189">
        <f>inf!C10</f>
        <v>950329227</v>
      </c>
      <c r="D19" s="1190"/>
      <c r="E19" s="472" t="str">
        <f>IF(dwam1!C19&gt;0,"x","غ")</f>
        <v>x</v>
      </c>
      <c r="F19" s="472" t="str">
        <f>IF(dwam1!E19&gt;0,"x","غ")</f>
        <v>x</v>
      </c>
      <c r="G19" s="472" t="str">
        <f>IF(dwam1!G19&gt;0,"x","غ")</f>
        <v>x</v>
      </c>
      <c r="H19" s="472" t="str">
        <f>IF(dwam1!I19&gt;0,"x","غ")</f>
        <v>x</v>
      </c>
      <c r="I19" s="472" t="str">
        <f>IF(dwam1!K19&gt;0,"x","غ")</f>
        <v>x</v>
      </c>
      <c r="J19" s="472" t="str">
        <f>IF(dwam1!M19&gt;0,"x","غ")</f>
        <v>x</v>
      </c>
      <c r="K19" s="472"/>
      <c r="L19" s="472"/>
      <c r="M19" s="472"/>
      <c r="N19" s="472"/>
      <c r="O19" s="467"/>
      <c r="P19" s="467"/>
      <c r="Q19" s="467"/>
      <c r="R19" s="467"/>
      <c r="S19" s="467"/>
      <c r="T19" s="467"/>
      <c r="U19" s="467"/>
      <c r="V19" s="467"/>
      <c r="W19" s="467"/>
      <c r="X19" s="467"/>
      <c r="Y19" s="467"/>
      <c r="Z19" s="467"/>
      <c r="AA19" s="467"/>
      <c r="AB19" s="467"/>
      <c r="AC19" s="467"/>
      <c r="AD19" s="767">
        <f t="shared" si="2"/>
        <v>6</v>
      </c>
      <c r="AE19" s="724" t="str">
        <f>Menu!$C$4</f>
        <v>الخليل</v>
      </c>
      <c r="AF19" s="460">
        <f t="shared" si="3"/>
        <v>45085</v>
      </c>
      <c r="AG19" s="461" t="str">
        <f t="shared" si="4"/>
        <v xml:space="preserve">   </v>
      </c>
      <c r="AH19" s="461" t="str">
        <f t="shared" si="5"/>
        <v xml:space="preserve">   </v>
      </c>
      <c r="AI19" s="461" t="str">
        <f t="shared" si="6"/>
        <v xml:space="preserve">   </v>
      </c>
      <c r="AJ19" s="461">
        <f t="shared" si="7"/>
        <v>45091</v>
      </c>
      <c r="AK19" s="462">
        <f t="shared" si="0"/>
        <v>45091</v>
      </c>
      <c r="AL19" s="462">
        <f t="shared" ref="AL19:AL40" si="9">IF(M19="x",$M$10,IF(L19="x",$L$10,IF(K19="x",$K$10,IF(J19="x",$J$10,IF(I19="x",$I$10,IF(H19="x",$H$10,IF(G19="x",$G$10,IF(F19="x",$F$10,AM19))))))))</f>
        <v>45091</v>
      </c>
      <c r="AM19" s="462">
        <f t="shared" si="8"/>
        <v>45085</v>
      </c>
      <c r="AN19" s="463">
        <f>AD19*Menu!$C$13</f>
        <v>42</v>
      </c>
    </row>
    <row r="20" spans="1:40" s="12" customFormat="1" ht="49.9" customHeight="1" x14ac:dyDescent="0.2">
      <c r="A20" s="465">
        <v>10</v>
      </c>
      <c r="B20" s="466" t="str">
        <f>inf!B11</f>
        <v>ايمان نعيم عبد الهادي أبو غليون</v>
      </c>
      <c r="C20" s="1189">
        <f>inf!C11</f>
        <v>911704443</v>
      </c>
      <c r="D20" s="1190"/>
      <c r="E20" s="472" t="str">
        <f>IF(dwam1!C20&gt;0,"x","غ")</f>
        <v>غ</v>
      </c>
      <c r="F20" s="472" t="str">
        <f>IF(dwam1!E20&gt;0,"x","غ")</f>
        <v>x</v>
      </c>
      <c r="G20" s="472" t="str">
        <f>IF(dwam1!G20&gt;0,"x","غ")</f>
        <v>x</v>
      </c>
      <c r="H20" s="472" t="str">
        <f>IF(dwam1!I20&gt;0,"x","غ")</f>
        <v>x</v>
      </c>
      <c r="I20" s="472" t="str">
        <f>IF(dwam1!K20&gt;0,"x","غ")</f>
        <v>x</v>
      </c>
      <c r="J20" s="472" t="str">
        <f>IF(dwam1!M20&gt;0,"x","غ")</f>
        <v>x</v>
      </c>
      <c r="K20" s="472"/>
      <c r="L20" s="472"/>
      <c r="M20" s="472"/>
      <c r="N20" s="472"/>
      <c r="O20" s="467"/>
      <c r="P20" s="467"/>
      <c r="Q20" s="467"/>
      <c r="R20" s="467"/>
      <c r="S20" s="467"/>
      <c r="T20" s="467"/>
      <c r="U20" s="467"/>
      <c r="V20" s="467"/>
      <c r="W20" s="467"/>
      <c r="X20" s="467"/>
      <c r="Y20" s="467"/>
      <c r="Z20" s="467"/>
      <c r="AA20" s="467"/>
      <c r="AB20" s="467"/>
      <c r="AC20" s="467"/>
      <c r="AD20" s="767">
        <f t="shared" si="2"/>
        <v>5</v>
      </c>
      <c r="AE20" s="724" t="str">
        <f>Menu!$C$4</f>
        <v>الخليل</v>
      </c>
      <c r="AF20" s="460">
        <f t="shared" si="3"/>
        <v>45087</v>
      </c>
      <c r="AG20" s="461" t="str">
        <f t="shared" si="4"/>
        <v xml:space="preserve">   </v>
      </c>
      <c r="AH20" s="461" t="str">
        <f t="shared" si="5"/>
        <v xml:space="preserve">   </v>
      </c>
      <c r="AI20" s="461" t="str">
        <f t="shared" si="6"/>
        <v xml:space="preserve">   </v>
      </c>
      <c r="AJ20" s="461">
        <f t="shared" si="7"/>
        <v>45091</v>
      </c>
      <c r="AK20" s="462">
        <f t="shared" si="0"/>
        <v>45091</v>
      </c>
      <c r="AL20" s="462">
        <f t="shared" si="9"/>
        <v>45091</v>
      </c>
      <c r="AM20" s="462" t="str">
        <f t="shared" si="8"/>
        <v xml:space="preserve">    </v>
      </c>
      <c r="AN20" s="463">
        <f>AD20*Menu!$C$13</f>
        <v>35</v>
      </c>
    </row>
    <row r="21" spans="1:40" s="12" customFormat="1" ht="49.9" customHeight="1" x14ac:dyDescent="0.2">
      <c r="A21" s="465">
        <v>11</v>
      </c>
      <c r="B21" s="466" t="str">
        <f>inf!B12</f>
        <v>ايمان نعيم مرسي شيخ درة</v>
      </c>
      <c r="C21" s="1189">
        <f>inf!C12</f>
        <v>851586420</v>
      </c>
      <c r="D21" s="1190"/>
      <c r="E21" s="472" t="str">
        <f>IF(dwam1!C21&gt;0,"x","غ")</f>
        <v>x</v>
      </c>
      <c r="F21" s="472" t="str">
        <f>IF(dwam1!E21&gt;0,"x","غ")</f>
        <v>x</v>
      </c>
      <c r="G21" s="472" t="str">
        <f>IF(dwam1!G21&gt;0,"x","غ")</f>
        <v>x</v>
      </c>
      <c r="H21" s="472" t="str">
        <f>IF(dwam1!I21&gt;0,"x","غ")</f>
        <v>x</v>
      </c>
      <c r="I21" s="472" t="str">
        <f>IF(dwam1!K21&gt;0,"x","غ")</f>
        <v>x</v>
      </c>
      <c r="J21" s="472" t="str">
        <f>IF(dwam1!M21&gt;0,"x","غ")</f>
        <v>x</v>
      </c>
      <c r="K21" s="472"/>
      <c r="L21" s="472"/>
      <c r="M21" s="472"/>
      <c r="N21" s="472"/>
      <c r="O21" s="467"/>
      <c r="P21" s="467"/>
      <c r="Q21" s="467"/>
      <c r="R21" s="467"/>
      <c r="S21" s="467"/>
      <c r="T21" s="467"/>
      <c r="U21" s="467"/>
      <c r="V21" s="467"/>
      <c r="W21" s="467"/>
      <c r="X21" s="467"/>
      <c r="Y21" s="467"/>
      <c r="Z21" s="467"/>
      <c r="AA21" s="467"/>
      <c r="AB21" s="467"/>
      <c r="AC21" s="467"/>
      <c r="AD21" s="767">
        <f t="shared" si="2"/>
        <v>6</v>
      </c>
      <c r="AE21" s="724" t="str">
        <f>Menu!$C$4</f>
        <v>الخليل</v>
      </c>
      <c r="AF21" s="460">
        <f t="shared" si="3"/>
        <v>45085</v>
      </c>
      <c r="AG21" s="461" t="str">
        <f t="shared" si="4"/>
        <v xml:space="preserve">   </v>
      </c>
      <c r="AH21" s="461" t="str">
        <f t="shared" si="5"/>
        <v xml:space="preserve">   </v>
      </c>
      <c r="AI21" s="461" t="str">
        <f t="shared" si="6"/>
        <v xml:space="preserve">   </v>
      </c>
      <c r="AJ21" s="461">
        <f t="shared" si="7"/>
        <v>45091</v>
      </c>
      <c r="AK21" s="462">
        <f t="shared" si="0"/>
        <v>45091</v>
      </c>
      <c r="AL21" s="462">
        <f t="shared" si="9"/>
        <v>45091</v>
      </c>
      <c r="AM21" s="462">
        <f t="shared" si="8"/>
        <v>45085</v>
      </c>
      <c r="AN21" s="463">
        <f>AD21*Menu!$C$13</f>
        <v>42</v>
      </c>
    </row>
    <row r="22" spans="1:40" s="12" customFormat="1" ht="49.9" customHeight="1" x14ac:dyDescent="0.2">
      <c r="A22" s="465">
        <v>12</v>
      </c>
      <c r="B22" s="466" t="str">
        <f>inf!B13</f>
        <v>إسلام نضال محمد قاعود</v>
      </c>
      <c r="C22" s="1189">
        <f>inf!C13</f>
        <v>859113292</v>
      </c>
      <c r="D22" s="1190"/>
      <c r="E22" s="472" t="str">
        <f>IF(dwam1!C22&gt;0,"x","غ")</f>
        <v>x</v>
      </c>
      <c r="F22" s="472" t="str">
        <f>IF(dwam1!E22&gt;0,"x","غ")</f>
        <v>x</v>
      </c>
      <c r="G22" s="472" t="str">
        <f>IF(dwam1!G22&gt;0,"x","غ")</f>
        <v>x</v>
      </c>
      <c r="H22" s="472" t="str">
        <f>IF(dwam1!I22&gt;0,"x","غ")</f>
        <v>x</v>
      </c>
      <c r="I22" s="472" t="str">
        <f>IF(dwam1!K22&gt;0,"x","غ")</f>
        <v>x</v>
      </c>
      <c r="J22" s="472" t="str">
        <f>IF(dwam1!M22&gt;0,"x","غ")</f>
        <v>x</v>
      </c>
      <c r="K22" s="472"/>
      <c r="L22" s="472"/>
      <c r="M22" s="472"/>
      <c r="N22" s="472"/>
      <c r="O22" s="467"/>
      <c r="P22" s="467"/>
      <c r="Q22" s="467"/>
      <c r="R22" s="467"/>
      <c r="S22" s="467"/>
      <c r="T22" s="467"/>
      <c r="U22" s="467"/>
      <c r="V22" s="467"/>
      <c r="W22" s="467"/>
      <c r="X22" s="467"/>
      <c r="Y22" s="467"/>
      <c r="Z22" s="467"/>
      <c r="AA22" s="467"/>
      <c r="AB22" s="467"/>
      <c r="AC22" s="467"/>
      <c r="AD22" s="767">
        <f t="shared" si="2"/>
        <v>6</v>
      </c>
      <c r="AE22" s="724" t="str">
        <f>Menu!$C$4</f>
        <v>الخليل</v>
      </c>
      <c r="AF22" s="460">
        <f t="shared" si="3"/>
        <v>45085</v>
      </c>
      <c r="AG22" s="461" t="str">
        <f t="shared" si="4"/>
        <v xml:space="preserve">   </v>
      </c>
      <c r="AH22" s="461" t="str">
        <f t="shared" si="5"/>
        <v xml:space="preserve">   </v>
      </c>
      <c r="AI22" s="461" t="str">
        <f t="shared" si="6"/>
        <v xml:space="preserve">   </v>
      </c>
      <c r="AJ22" s="461">
        <f t="shared" si="7"/>
        <v>45091</v>
      </c>
      <c r="AK22" s="462">
        <f t="shared" si="0"/>
        <v>45091</v>
      </c>
      <c r="AL22" s="462">
        <f t="shared" si="9"/>
        <v>45091</v>
      </c>
      <c r="AM22" s="462">
        <f t="shared" si="8"/>
        <v>45085</v>
      </c>
      <c r="AN22" s="463">
        <f>AD22*Menu!$C$13</f>
        <v>42</v>
      </c>
    </row>
    <row r="23" spans="1:40" s="12" customFormat="1" ht="49.9" customHeight="1" x14ac:dyDescent="0.2">
      <c r="A23" s="465">
        <v>13</v>
      </c>
      <c r="B23" s="466" t="str">
        <f>inf!B14</f>
        <v>أحلام عزات ابراهيم الحليقاوي</v>
      </c>
      <c r="C23" s="1189">
        <f>inf!C14</f>
        <v>980600308</v>
      </c>
      <c r="D23" s="1190"/>
      <c r="E23" s="472" t="str">
        <f>IF(dwam1!C23&gt;0,"x","غ")</f>
        <v>x</v>
      </c>
      <c r="F23" s="472" t="str">
        <f>IF(dwam1!E23&gt;0,"x","غ")</f>
        <v>x</v>
      </c>
      <c r="G23" s="472" t="str">
        <f>IF(dwam1!G23&gt;0,"x","غ")</f>
        <v>x</v>
      </c>
      <c r="H23" s="472" t="str">
        <f>IF(dwam1!I23&gt;0,"x","غ")</f>
        <v>x</v>
      </c>
      <c r="I23" s="472" t="str">
        <f>IF(dwam1!K23&gt;0,"x","غ")</f>
        <v>x</v>
      </c>
      <c r="J23" s="472" t="str">
        <f>IF(dwam1!M23&gt;0,"x","غ")</f>
        <v>x</v>
      </c>
      <c r="K23" s="472"/>
      <c r="L23" s="472"/>
      <c r="M23" s="472"/>
      <c r="N23" s="472"/>
      <c r="O23" s="467"/>
      <c r="P23" s="467"/>
      <c r="Q23" s="467"/>
      <c r="R23" s="467"/>
      <c r="S23" s="467"/>
      <c r="T23" s="467"/>
      <c r="U23" s="467"/>
      <c r="V23" s="467"/>
      <c r="W23" s="467"/>
      <c r="X23" s="467"/>
      <c r="Y23" s="467"/>
      <c r="Z23" s="467"/>
      <c r="AA23" s="467"/>
      <c r="AB23" s="467"/>
      <c r="AC23" s="467"/>
      <c r="AD23" s="767">
        <f t="shared" si="2"/>
        <v>6</v>
      </c>
      <c r="AE23" s="724" t="str">
        <f>Menu!$C$4</f>
        <v>الخليل</v>
      </c>
      <c r="AF23" s="460">
        <f t="shared" si="3"/>
        <v>45085</v>
      </c>
      <c r="AG23" s="461" t="str">
        <f t="shared" si="4"/>
        <v xml:space="preserve">   </v>
      </c>
      <c r="AH23" s="461" t="str">
        <f t="shared" si="5"/>
        <v xml:space="preserve">   </v>
      </c>
      <c r="AI23" s="461" t="str">
        <f t="shared" si="6"/>
        <v xml:space="preserve">   </v>
      </c>
      <c r="AJ23" s="461">
        <f t="shared" si="7"/>
        <v>45091</v>
      </c>
      <c r="AK23" s="462">
        <f t="shared" si="0"/>
        <v>45091</v>
      </c>
      <c r="AL23" s="462">
        <f t="shared" si="9"/>
        <v>45091</v>
      </c>
      <c r="AM23" s="462">
        <f t="shared" si="8"/>
        <v>45085</v>
      </c>
      <c r="AN23" s="463">
        <f>AD23*Menu!$C$13</f>
        <v>42</v>
      </c>
    </row>
    <row r="24" spans="1:40" s="12" customFormat="1" ht="49.9" customHeight="1" x14ac:dyDescent="0.2">
      <c r="A24" s="465">
        <v>14</v>
      </c>
      <c r="B24" s="466" t="str">
        <f>inf!B15</f>
        <v>أنوار جهاد عز الدين عوده</v>
      </c>
      <c r="C24" s="1189">
        <f>inf!C15</f>
        <v>900474123</v>
      </c>
      <c r="D24" s="1190"/>
      <c r="E24" s="472" t="str">
        <f>IF(dwam1!C24&gt;0,"x","غ")</f>
        <v>x</v>
      </c>
      <c r="F24" s="472" t="str">
        <f>IF(dwam1!E24&gt;0,"x","غ")</f>
        <v>x</v>
      </c>
      <c r="G24" s="472" t="str">
        <f>IF(dwam1!G24&gt;0,"x","غ")</f>
        <v>x</v>
      </c>
      <c r="H24" s="472" t="str">
        <f>IF(dwam1!I24&gt;0,"x","غ")</f>
        <v>x</v>
      </c>
      <c r="I24" s="472" t="str">
        <f>IF(dwam1!K24&gt;0,"x","غ")</f>
        <v>x</v>
      </c>
      <c r="J24" s="472" t="str">
        <f>IF(dwam1!M24&gt;0,"x","غ")</f>
        <v>x</v>
      </c>
      <c r="K24" s="472"/>
      <c r="L24" s="472"/>
      <c r="M24" s="472"/>
      <c r="N24" s="472"/>
      <c r="O24" s="467"/>
      <c r="P24" s="467"/>
      <c r="Q24" s="467"/>
      <c r="R24" s="467"/>
      <c r="S24" s="467"/>
      <c r="T24" s="467"/>
      <c r="U24" s="467"/>
      <c r="V24" s="467"/>
      <c r="W24" s="467"/>
      <c r="X24" s="467"/>
      <c r="Y24" s="467"/>
      <c r="Z24" s="467"/>
      <c r="AA24" s="467"/>
      <c r="AB24" s="467"/>
      <c r="AC24" s="467"/>
      <c r="AD24" s="767">
        <f t="shared" si="2"/>
        <v>6</v>
      </c>
      <c r="AE24" s="725" t="str">
        <f>Menu!$C$4</f>
        <v>الخليل</v>
      </c>
      <c r="AF24" s="460">
        <f t="shared" si="3"/>
        <v>45085</v>
      </c>
      <c r="AG24" s="461" t="str">
        <f t="shared" si="4"/>
        <v xml:space="preserve">   </v>
      </c>
      <c r="AH24" s="461" t="str">
        <f t="shared" si="5"/>
        <v xml:space="preserve">   </v>
      </c>
      <c r="AI24" s="461" t="str">
        <f t="shared" si="6"/>
        <v xml:space="preserve">   </v>
      </c>
      <c r="AJ24" s="461">
        <f t="shared" si="7"/>
        <v>45091</v>
      </c>
      <c r="AK24" s="462">
        <f t="shared" si="0"/>
        <v>45091</v>
      </c>
      <c r="AL24" s="462">
        <f t="shared" si="9"/>
        <v>45091</v>
      </c>
      <c r="AM24" s="462">
        <f t="shared" si="8"/>
        <v>45085</v>
      </c>
      <c r="AN24" s="463">
        <f>AD24*Menu!$C$13</f>
        <v>42</v>
      </c>
    </row>
    <row r="25" spans="1:40" s="12" customFormat="1" ht="49.9" customHeight="1" x14ac:dyDescent="0.2">
      <c r="A25" s="465">
        <v>15</v>
      </c>
      <c r="B25" s="466" t="str">
        <f>inf!B16</f>
        <v>بلال طعمه ذيب طرايره</v>
      </c>
      <c r="C25" s="1189">
        <f>inf!C16</f>
        <v>850578238</v>
      </c>
      <c r="D25" s="1190"/>
      <c r="E25" s="753" t="str">
        <f>IF(dwam1!C25&gt;0,"x","غ")</f>
        <v>غ</v>
      </c>
      <c r="F25" s="472" t="str">
        <f>IF(dwam1!E25&gt;0,"x","غ")</f>
        <v>x</v>
      </c>
      <c r="G25" s="472" t="str">
        <f>IF(dwam1!G25&gt;0,"x","غ")</f>
        <v>x</v>
      </c>
      <c r="H25" s="472" t="str">
        <f>IF(dwam1!I25&gt;0,"x","غ")</f>
        <v>x</v>
      </c>
      <c r="I25" s="472" t="str">
        <f>IF(dwam1!K25&gt;0,"x","غ")</f>
        <v>x</v>
      </c>
      <c r="J25" s="472" t="str">
        <f>IF(dwam1!M25&gt;0,"x","غ")</f>
        <v>x</v>
      </c>
      <c r="K25" s="472"/>
      <c r="L25" s="472"/>
      <c r="M25" s="472"/>
      <c r="N25" s="472"/>
      <c r="O25" s="467"/>
      <c r="P25" s="467"/>
      <c r="Q25" s="467"/>
      <c r="R25" s="467"/>
      <c r="S25" s="467"/>
      <c r="T25" s="467"/>
      <c r="U25" s="467"/>
      <c r="V25" s="467"/>
      <c r="W25" s="467"/>
      <c r="X25" s="467"/>
      <c r="Y25" s="467"/>
      <c r="Z25" s="467"/>
      <c r="AA25" s="467"/>
      <c r="AB25" s="467"/>
      <c r="AC25" s="467"/>
      <c r="AD25" s="768">
        <f t="shared" si="2"/>
        <v>5</v>
      </c>
      <c r="AE25" s="725" t="str">
        <f>Menu!$C$4</f>
        <v>الخليل</v>
      </c>
      <c r="AF25" s="460">
        <f t="shared" si="3"/>
        <v>45087</v>
      </c>
      <c r="AG25" s="461" t="str">
        <f t="shared" si="4"/>
        <v xml:space="preserve">   </v>
      </c>
      <c r="AH25" s="461" t="str">
        <f t="shared" si="5"/>
        <v xml:space="preserve">   </v>
      </c>
      <c r="AI25" s="461" t="str">
        <f t="shared" si="6"/>
        <v xml:space="preserve">   </v>
      </c>
      <c r="AJ25" s="461">
        <f t="shared" si="7"/>
        <v>45091</v>
      </c>
      <c r="AK25" s="462">
        <f t="shared" si="0"/>
        <v>45091</v>
      </c>
      <c r="AL25" s="462">
        <f t="shared" si="9"/>
        <v>45091</v>
      </c>
      <c r="AM25" s="462" t="str">
        <f t="shared" si="8"/>
        <v xml:space="preserve">    </v>
      </c>
      <c r="AN25" s="463">
        <f>AD25*Menu!$C$13</f>
        <v>35</v>
      </c>
    </row>
    <row r="26" spans="1:40" s="12" customFormat="1" ht="49.9" customHeight="1" x14ac:dyDescent="0.2">
      <c r="A26" s="465">
        <v>16</v>
      </c>
      <c r="B26" s="466" t="str">
        <f>inf!B17</f>
        <v>بيان يوسف مطاوع ترتوري</v>
      </c>
      <c r="C26" s="1189">
        <f>inf!C17</f>
        <v>854260940</v>
      </c>
      <c r="D26" s="1190"/>
      <c r="E26" s="472" t="str">
        <f>IF(dwam1!C26&gt;0,"x","غ")</f>
        <v>غ</v>
      </c>
      <c r="F26" s="472" t="str">
        <f>IF(dwam1!E26&gt;0,"x","غ")</f>
        <v>x</v>
      </c>
      <c r="G26" s="472" t="str">
        <f>IF(dwam1!G26&gt;0,"x","غ")</f>
        <v>x</v>
      </c>
      <c r="H26" s="472" t="str">
        <f>IF(dwam1!I26&gt;0,"x","غ")</f>
        <v>x</v>
      </c>
      <c r="I26" s="472" t="str">
        <f>IF(dwam1!K26&gt;0,"x","غ")</f>
        <v>غ</v>
      </c>
      <c r="J26" s="472" t="str">
        <f>IF(dwam1!M26&gt;0,"x","غ")</f>
        <v>x</v>
      </c>
      <c r="K26" s="472"/>
      <c r="L26" s="472"/>
      <c r="M26" s="472"/>
      <c r="N26" s="472"/>
      <c r="O26" s="467"/>
      <c r="P26" s="467"/>
      <c r="Q26" s="467"/>
      <c r="R26" s="467"/>
      <c r="S26" s="467"/>
      <c r="T26" s="467"/>
      <c r="U26" s="467"/>
      <c r="V26" s="467"/>
      <c r="W26" s="467"/>
      <c r="X26" s="467"/>
      <c r="Y26" s="467"/>
      <c r="Z26" s="467"/>
      <c r="AA26" s="467"/>
      <c r="AB26" s="467"/>
      <c r="AC26" s="467"/>
      <c r="AD26" s="767">
        <f t="shared" si="2"/>
        <v>4</v>
      </c>
      <c r="AE26" s="725" t="str">
        <f>Menu!$C$4</f>
        <v>الخليل</v>
      </c>
      <c r="AF26" s="460">
        <f t="shared" si="3"/>
        <v>45087</v>
      </c>
      <c r="AG26" s="461" t="str">
        <f t="shared" si="4"/>
        <v xml:space="preserve">   </v>
      </c>
      <c r="AH26" s="461" t="str">
        <f t="shared" si="5"/>
        <v xml:space="preserve">   </v>
      </c>
      <c r="AI26" s="461" t="str">
        <f t="shared" si="6"/>
        <v xml:space="preserve">   </v>
      </c>
      <c r="AJ26" s="461">
        <f t="shared" si="7"/>
        <v>45091</v>
      </c>
      <c r="AK26" s="462">
        <f t="shared" si="0"/>
        <v>45091</v>
      </c>
      <c r="AL26" s="462">
        <f t="shared" si="9"/>
        <v>45091</v>
      </c>
      <c r="AM26" s="462" t="str">
        <f t="shared" si="8"/>
        <v xml:space="preserve">    </v>
      </c>
      <c r="AN26" s="463">
        <f>AD26*Menu!$C$13</f>
        <v>28</v>
      </c>
    </row>
    <row r="27" spans="1:40" s="12" customFormat="1" ht="49.9" customHeight="1" x14ac:dyDescent="0.2">
      <c r="A27" s="465">
        <v>17</v>
      </c>
      <c r="B27" s="466" t="str">
        <f>inf!B18</f>
        <v>ثروت حاتم أحمد بدر</v>
      </c>
      <c r="C27" s="1189" t="str">
        <f>inf!C18</f>
        <v>852020734</v>
      </c>
      <c r="D27" s="1190"/>
      <c r="E27" s="753" t="str">
        <f>IF(dwam1!C27&gt;0,"x","غ")</f>
        <v>x</v>
      </c>
      <c r="F27" s="472" t="str">
        <f>IF(dwam1!E27&gt;0,"x","غ")</f>
        <v>x</v>
      </c>
      <c r="G27" s="472" t="str">
        <f>IF(dwam1!G27&gt;0,"x","غ")</f>
        <v>x</v>
      </c>
      <c r="H27" s="472" t="str">
        <f>IF(dwam1!I27&gt;0,"x","غ")</f>
        <v>x</v>
      </c>
      <c r="I27" s="472" t="str">
        <f>IF(dwam1!K27&gt;0,"x","غ")</f>
        <v>x</v>
      </c>
      <c r="J27" s="472" t="str">
        <f>IF(dwam1!M27&gt;0,"x","غ")</f>
        <v>x</v>
      </c>
      <c r="K27" s="472"/>
      <c r="L27" s="472"/>
      <c r="M27" s="472"/>
      <c r="N27" s="472"/>
      <c r="O27" s="467"/>
      <c r="P27" s="467"/>
      <c r="Q27" s="467"/>
      <c r="R27" s="467"/>
      <c r="S27" s="467"/>
      <c r="T27" s="467"/>
      <c r="U27" s="467"/>
      <c r="V27" s="467"/>
      <c r="W27" s="467"/>
      <c r="X27" s="467"/>
      <c r="Y27" s="467"/>
      <c r="Z27" s="467"/>
      <c r="AA27" s="467"/>
      <c r="AB27" s="467"/>
      <c r="AC27" s="467"/>
      <c r="AD27" s="768">
        <f t="shared" si="2"/>
        <v>6</v>
      </c>
      <c r="AE27" s="725" t="str">
        <f>Menu!$C$4</f>
        <v>الخليل</v>
      </c>
      <c r="AF27" s="460">
        <f t="shared" si="3"/>
        <v>45085</v>
      </c>
      <c r="AG27" s="461" t="str">
        <f t="shared" si="4"/>
        <v xml:space="preserve">   </v>
      </c>
      <c r="AH27" s="461" t="str">
        <f t="shared" si="5"/>
        <v xml:space="preserve">   </v>
      </c>
      <c r="AI27" s="461" t="str">
        <f t="shared" si="6"/>
        <v xml:space="preserve">   </v>
      </c>
      <c r="AJ27" s="461">
        <f t="shared" si="7"/>
        <v>45091</v>
      </c>
      <c r="AK27" s="462">
        <f t="shared" si="0"/>
        <v>45091</v>
      </c>
      <c r="AL27" s="462">
        <f t="shared" si="9"/>
        <v>45091</v>
      </c>
      <c r="AM27" s="462">
        <f t="shared" si="8"/>
        <v>45085</v>
      </c>
      <c r="AN27" s="463">
        <f>AD27*Menu!$C$13</f>
        <v>42</v>
      </c>
    </row>
    <row r="28" spans="1:40" s="12" customFormat="1" ht="49.9" customHeight="1" x14ac:dyDescent="0.2">
      <c r="A28" s="465">
        <v>18</v>
      </c>
      <c r="B28" s="466" t="str">
        <f>inf!B19</f>
        <v>جمال نعيم احمد ابو فارة</v>
      </c>
      <c r="C28" s="1189">
        <f>inf!C19</f>
        <v>990400194</v>
      </c>
      <c r="D28" s="1190"/>
      <c r="E28" s="472" t="str">
        <f>IF(dwam1!C28&gt;0,"x","غ")</f>
        <v>x</v>
      </c>
      <c r="F28" s="472" t="str">
        <f>IF(dwam1!E28&gt;0,"x","غ")</f>
        <v>x</v>
      </c>
      <c r="G28" s="472" t="str">
        <f>IF(dwam1!G28&gt;0,"x","غ")</f>
        <v>x</v>
      </c>
      <c r="H28" s="472" t="str">
        <f>IF(dwam1!I28&gt;0,"x","غ")</f>
        <v>x</v>
      </c>
      <c r="I28" s="472" t="str">
        <f>IF(dwam1!K28&gt;0,"x","غ")</f>
        <v>x</v>
      </c>
      <c r="J28" s="472" t="str">
        <f>IF(dwam1!M28&gt;0,"x","غ")</f>
        <v>x</v>
      </c>
      <c r="K28" s="472"/>
      <c r="L28" s="472"/>
      <c r="M28" s="472"/>
      <c r="N28" s="472"/>
      <c r="O28" s="467"/>
      <c r="P28" s="467"/>
      <c r="Q28" s="467"/>
      <c r="R28" s="467"/>
      <c r="S28" s="467"/>
      <c r="T28" s="467"/>
      <c r="U28" s="467"/>
      <c r="V28" s="467"/>
      <c r="W28" s="467"/>
      <c r="X28" s="467"/>
      <c r="Y28" s="467"/>
      <c r="Z28" s="467"/>
      <c r="AA28" s="467"/>
      <c r="AB28" s="467"/>
      <c r="AC28" s="467"/>
      <c r="AD28" s="767">
        <f t="shared" si="2"/>
        <v>6</v>
      </c>
      <c r="AE28" s="725" t="str">
        <f>Menu!$C$4</f>
        <v>الخليل</v>
      </c>
      <c r="AF28" s="460">
        <f t="shared" si="3"/>
        <v>45085</v>
      </c>
      <c r="AG28" s="461" t="str">
        <f t="shared" si="4"/>
        <v xml:space="preserve">   </v>
      </c>
      <c r="AH28" s="461" t="str">
        <f t="shared" si="5"/>
        <v xml:space="preserve">   </v>
      </c>
      <c r="AI28" s="461" t="str">
        <f t="shared" si="6"/>
        <v xml:space="preserve">   </v>
      </c>
      <c r="AJ28" s="461">
        <f t="shared" si="7"/>
        <v>45091</v>
      </c>
      <c r="AK28" s="462">
        <f t="shared" si="0"/>
        <v>45091</v>
      </c>
      <c r="AL28" s="462">
        <f t="shared" si="9"/>
        <v>45091</v>
      </c>
      <c r="AM28" s="462">
        <f t="shared" si="8"/>
        <v>45085</v>
      </c>
      <c r="AN28" s="463">
        <f>AD28*Menu!$C$13</f>
        <v>42</v>
      </c>
    </row>
    <row r="29" spans="1:40" s="12" customFormat="1" ht="49.9" customHeight="1" x14ac:dyDescent="0.2">
      <c r="A29" s="465">
        <v>19</v>
      </c>
      <c r="B29" s="466" t="str">
        <f>inf!B20</f>
        <v>جميلة عماد جودت نتشه</v>
      </c>
      <c r="C29" s="1189" t="str">
        <f>inf!C20</f>
        <v>999853716</v>
      </c>
      <c r="D29" s="1190"/>
      <c r="E29" s="472" t="str">
        <f>IF(dwam1!C29&gt;0,"x","غ")</f>
        <v>x</v>
      </c>
      <c r="F29" s="472" t="str">
        <f>IF(dwam1!E29&gt;0,"x","غ")</f>
        <v>x</v>
      </c>
      <c r="G29" s="472" t="str">
        <f>IF(dwam1!G29&gt;0,"x","غ")</f>
        <v>x</v>
      </c>
      <c r="H29" s="472" t="str">
        <f>IF(dwam1!I29&gt;0,"x","غ")</f>
        <v>x</v>
      </c>
      <c r="I29" s="472" t="str">
        <f>IF(dwam1!K29&gt;0,"x","غ")</f>
        <v>x</v>
      </c>
      <c r="J29" s="472" t="str">
        <f>IF(dwam1!M29&gt;0,"x","غ")</f>
        <v>x</v>
      </c>
      <c r="K29" s="472"/>
      <c r="L29" s="472"/>
      <c r="M29" s="472"/>
      <c r="N29" s="472"/>
      <c r="O29" s="467"/>
      <c r="P29" s="467"/>
      <c r="Q29" s="467"/>
      <c r="R29" s="467"/>
      <c r="S29" s="467"/>
      <c r="T29" s="467"/>
      <c r="U29" s="467"/>
      <c r="V29" s="467"/>
      <c r="W29" s="467"/>
      <c r="X29" s="467"/>
      <c r="Y29" s="467"/>
      <c r="Z29" s="467"/>
      <c r="AA29" s="467"/>
      <c r="AB29" s="467"/>
      <c r="AC29" s="467"/>
      <c r="AD29" s="767">
        <f t="shared" si="2"/>
        <v>6</v>
      </c>
      <c r="AE29" s="725" t="str">
        <f>Menu!$C$4</f>
        <v>الخليل</v>
      </c>
      <c r="AF29" s="460">
        <f t="shared" si="3"/>
        <v>45085</v>
      </c>
      <c r="AG29" s="461" t="str">
        <f t="shared" si="4"/>
        <v xml:space="preserve">   </v>
      </c>
      <c r="AH29" s="461" t="str">
        <f t="shared" si="5"/>
        <v xml:space="preserve">   </v>
      </c>
      <c r="AI29" s="461" t="str">
        <f t="shared" si="6"/>
        <v xml:space="preserve">   </v>
      </c>
      <c r="AJ29" s="461">
        <f t="shared" si="7"/>
        <v>45091</v>
      </c>
      <c r="AK29" s="462">
        <f t="shared" si="0"/>
        <v>45091</v>
      </c>
      <c r="AL29" s="462">
        <f t="shared" si="9"/>
        <v>45091</v>
      </c>
      <c r="AM29" s="462">
        <f t="shared" si="8"/>
        <v>45085</v>
      </c>
      <c r="AN29" s="463">
        <f>AD29*Menu!$C$13</f>
        <v>42</v>
      </c>
    </row>
    <row r="30" spans="1:40" s="12" customFormat="1" ht="49.9" customHeight="1" x14ac:dyDescent="0.2">
      <c r="A30" s="465">
        <v>20</v>
      </c>
      <c r="B30" s="466" t="str">
        <f>inf!B21</f>
        <v>دعاء عبد الغفار عبد الرحمن الفاخوري</v>
      </c>
      <c r="C30" s="1189">
        <f>inf!C21</f>
        <v>854383031</v>
      </c>
      <c r="D30" s="1190"/>
      <c r="E30" s="472" t="str">
        <f>IF(dwam1!C30&gt;0,"x","غ")</f>
        <v>x</v>
      </c>
      <c r="F30" s="472" t="str">
        <f>IF(dwam1!E30&gt;0,"x","غ")</f>
        <v>x</v>
      </c>
      <c r="G30" s="472" t="str">
        <f>IF(dwam1!G30&gt;0,"x","غ")</f>
        <v>x</v>
      </c>
      <c r="H30" s="472" t="str">
        <f>IF(dwam1!I30&gt;0,"x","غ")</f>
        <v>x</v>
      </c>
      <c r="I30" s="472" t="str">
        <f>IF(dwam1!K30&gt;0,"x","غ")</f>
        <v>x</v>
      </c>
      <c r="J30" s="472" t="str">
        <f>IF(dwam1!M30&gt;0,"x","غ")</f>
        <v>x</v>
      </c>
      <c r="K30" s="472"/>
      <c r="L30" s="472"/>
      <c r="M30" s="472"/>
      <c r="N30" s="472"/>
      <c r="O30" s="467"/>
      <c r="P30" s="467"/>
      <c r="Q30" s="467"/>
      <c r="R30" s="467"/>
      <c r="S30" s="467"/>
      <c r="T30" s="467"/>
      <c r="U30" s="467"/>
      <c r="V30" s="467"/>
      <c r="W30" s="467"/>
      <c r="X30" s="467"/>
      <c r="Y30" s="467"/>
      <c r="Z30" s="467"/>
      <c r="AA30" s="467"/>
      <c r="AB30" s="467"/>
      <c r="AC30" s="467"/>
      <c r="AD30" s="767">
        <f t="shared" si="2"/>
        <v>6</v>
      </c>
      <c r="AE30" s="725" t="str">
        <f>Menu!$C$4</f>
        <v>الخليل</v>
      </c>
      <c r="AF30" s="460">
        <f t="shared" si="3"/>
        <v>45085</v>
      </c>
      <c r="AG30" s="461" t="str">
        <f t="shared" si="4"/>
        <v xml:space="preserve">   </v>
      </c>
      <c r="AH30" s="461" t="str">
        <f t="shared" si="5"/>
        <v xml:space="preserve">   </v>
      </c>
      <c r="AI30" s="461" t="str">
        <f t="shared" si="6"/>
        <v xml:space="preserve">   </v>
      </c>
      <c r="AJ30" s="461">
        <f t="shared" si="7"/>
        <v>45091</v>
      </c>
      <c r="AK30" s="462">
        <f t="shared" si="0"/>
        <v>45091</v>
      </c>
      <c r="AL30" s="462">
        <f t="shared" si="9"/>
        <v>45091</v>
      </c>
      <c r="AM30" s="462">
        <f t="shared" si="8"/>
        <v>45085</v>
      </c>
      <c r="AN30" s="463">
        <f>AD30*Menu!$C$13</f>
        <v>42</v>
      </c>
    </row>
    <row r="31" spans="1:40" s="12" customFormat="1" ht="49.9" customHeight="1" x14ac:dyDescent="0.2">
      <c r="A31" s="465">
        <v>21</v>
      </c>
      <c r="B31" s="466" t="str">
        <f>inf!B22</f>
        <v>روان وليد توفيق الأيوبي</v>
      </c>
      <c r="C31" s="1189">
        <f>inf!C22</f>
        <v>401377361</v>
      </c>
      <c r="D31" s="1190"/>
      <c r="E31" s="472" t="str">
        <f>IF(dwam1!C31&gt;0,"x","غ")</f>
        <v>x</v>
      </c>
      <c r="F31" s="472" t="str">
        <f>IF(dwam1!E31&gt;0,"x","غ")</f>
        <v>x</v>
      </c>
      <c r="G31" s="472" t="str">
        <f>IF(dwam1!G31&gt;0,"x","غ")</f>
        <v>x</v>
      </c>
      <c r="H31" s="472" t="str">
        <f>IF(dwam1!I31&gt;0,"x","غ")</f>
        <v>x</v>
      </c>
      <c r="I31" s="472" t="str">
        <f>IF(dwam1!K31&gt;0,"x","غ")</f>
        <v>x</v>
      </c>
      <c r="J31" s="472" t="str">
        <f>IF(dwam1!M31&gt;0,"x","غ")</f>
        <v>x</v>
      </c>
      <c r="K31" s="472"/>
      <c r="L31" s="472"/>
      <c r="M31" s="472"/>
      <c r="N31" s="472"/>
      <c r="O31" s="467"/>
      <c r="P31" s="467"/>
      <c r="Q31" s="467"/>
      <c r="R31" s="467"/>
      <c r="S31" s="467"/>
      <c r="T31" s="467"/>
      <c r="U31" s="467"/>
      <c r="V31" s="467"/>
      <c r="W31" s="467"/>
      <c r="X31" s="467"/>
      <c r="Y31" s="467"/>
      <c r="Z31" s="467"/>
      <c r="AA31" s="467"/>
      <c r="AB31" s="467"/>
      <c r="AC31" s="467"/>
      <c r="AD31" s="767">
        <f t="shared" si="2"/>
        <v>6</v>
      </c>
      <c r="AE31" s="725" t="str">
        <f>Menu!$C$4</f>
        <v>الخليل</v>
      </c>
      <c r="AF31" s="460">
        <f t="shared" si="3"/>
        <v>45085</v>
      </c>
      <c r="AG31" s="461" t="str">
        <f t="shared" si="4"/>
        <v xml:space="preserve">   </v>
      </c>
      <c r="AH31" s="461" t="str">
        <f t="shared" si="5"/>
        <v xml:space="preserve">   </v>
      </c>
      <c r="AI31" s="461" t="str">
        <f t="shared" si="6"/>
        <v xml:space="preserve">   </v>
      </c>
      <c r="AJ31" s="461">
        <f t="shared" si="7"/>
        <v>45091</v>
      </c>
      <c r="AK31" s="462">
        <f t="shared" si="0"/>
        <v>45091</v>
      </c>
      <c r="AL31" s="462">
        <f t="shared" si="9"/>
        <v>45091</v>
      </c>
      <c r="AM31" s="462">
        <f t="shared" si="8"/>
        <v>45085</v>
      </c>
      <c r="AN31" s="463">
        <f>AD31*Menu!$C$13</f>
        <v>42</v>
      </c>
    </row>
    <row r="32" spans="1:40" s="12" customFormat="1" ht="49.9" customHeight="1" x14ac:dyDescent="0.2">
      <c r="A32" s="465">
        <v>22</v>
      </c>
      <c r="B32" s="466" t="str">
        <f>inf!B23</f>
        <v>سامية محمد نمر غيث</v>
      </c>
      <c r="C32" s="1189">
        <f>inf!C23</f>
        <v>905056529</v>
      </c>
      <c r="D32" s="1190"/>
      <c r="E32" s="472" t="str">
        <f>IF(dwam1!C32&gt;0,"x","غ")</f>
        <v>x</v>
      </c>
      <c r="F32" s="472" t="str">
        <f>IF(dwam1!E32&gt;0,"x","غ")</f>
        <v>x</v>
      </c>
      <c r="G32" s="472" t="str">
        <f>IF(dwam1!G32&gt;0,"x","غ")</f>
        <v>x</v>
      </c>
      <c r="H32" s="472" t="str">
        <f>IF(dwam1!I32&gt;0,"x","غ")</f>
        <v>x</v>
      </c>
      <c r="I32" s="472" t="str">
        <f>IF(dwam1!K32&gt;0,"x","غ")</f>
        <v>x</v>
      </c>
      <c r="J32" s="472" t="str">
        <f>IF(dwam1!M32&gt;0,"x","غ")</f>
        <v>x</v>
      </c>
      <c r="K32" s="472"/>
      <c r="L32" s="472"/>
      <c r="M32" s="472"/>
      <c r="N32" s="472"/>
      <c r="O32" s="467"/>
      <c r="P32" s="467"/>
      <c r="Q32" s="467"/>
      <c r="R32" s="467"/>
      <c r="S32" s="467"/>
      <c r="T32" s="467"/>
      <c r="U32" s="467"/>
      <c r="V32" s="467"/>
      <c r="W32" s="467"/>
      <c r="X32" s="467"/>
      <c r="Y32" s="467"/>
      <c r="Z32" s="467"/>
      <c r="AA32" s="467"/>
      <c r="AB32" s="467"/>
      <c r="AC32" s="467"/>
      <c r="AD32" s="767">
        <f t="shared" si="2"/>
        <v>6</v>
      </c>
      <c r="AE32" s="725" t="str">
        <f>Menu!$C$4</f>
        <v>الخليل</v>
      </c>
      <c r="AF32" s="460">
        <f t="shared" si="3"/>
        <v>45085</v>
      </c>
      <c r="AG32" s="461" t="str">
        <f t="shared" si="4"/>
        <v xml:space="preserve">   </v>
      </c>
      <c r="AH32" s="461" t="str">
        <f t="shared" si="5"/>
        <v xml:space="preserve">   </v>
      </c>
      <c r="AI32" s="461" t="str">
        <f t="shared" si="6"/>
        <v xml:space="preserve">   </v>
      </c>
      <c r="AJ32" s="461">
        <f t="shared" si="7"/>
        <v>45091</v>
      </c>
      <c r="AK32" s="462">
        <f t="shared" si="0"/>
        <v>45091</v>
      </c>
      <c r="AL32" s="462">
        <f t="shared" si="9"/>
        <v>45091</v>
      </c>
      <c r="AM32" s="462">
        <f t="shared" si="8"/>
        <v>45085</v>
      </c>
      <c r="AN32" s="463">
        <f>AD32*Menu!$C$13</f>
        <v>42</v>
      </c>
    </row>
    <row r="33" spans="1:40" s="12" customFormat="1" ht="49.9" customHeight="1" x14ac:dyDescent="0.2">
      <c r="A33" s="465">
        <v>23</v>
      </c>
      <c r="B33" s="466" t="str">
        <f>inf!B24</f>
        <v>سحر سعدي سعيد أبو الحلاوه</v>
      </c>
      <c r="C33" s="1189">
        <f>inf!C24</f>
        <v>964105183</v>
      </c>
      <c r="D33" s="1190"/>
      <c r="E33" s="472" t="str">
        <f>IF(dwam1!C33&gt;0,"x","غ")</f>
        <v>x</v>
      </c>
      <c r="F33" s="472" t="str">
        <f>IF(dwam1!E33&gt;0,"x","غ")</f>
        <v>x</v>
      </c>
      <c r="G33" s="472" t="str">
        <f>IF(dwam1!G33&gt;0,"x","غ")</f>
        <v>x</v>
      </c>
      <c r="H33" s="472" t="str">
        <f>IF(dwam1!I33&gt;0,"x","غ")</f>
        <v>x</v>
      </c>
      <c r="I33" s="472" t="str">
        <f>IF(dwam1!K33&gt;0,"x","غ")</f>
        <v>x</v>
      </c>
      <c r="J33" s="472" t="str">
        <f>IF(dwam1!M33&gt;0,"x","غ")</f>
        <v>x</v>
      </c>
      <c r="K33" s="472"/>
      <c r="L33" s="472"/>
      <c r="M33" s="472"/>
      <c r="N33" s="472"/>
      <c r="O33" s="467"/>
      <c r="P33" s="467"/>
      <c r="Q33" s="467"/>
      <c r="R33" s="467"/>
      <c r="S33" s="467"/>
      <c r="T33" s="467"/>
      <c r="U33" s="467"/>
      <c r="V33" s="467"/>
      <c r="W33" s="467"/>
      <c r="X33" s="467"/>
      <c r="Y33" s="467"/>
      <c r="Z33" s="467"/>
      <c r="AA33" s="467"/>
      <c r="AB33" s="467"/>
      <c r="AC33" s="467"/>
      <c r="AD33" s="767">
        <f t="shared" si="2"/>
        <v>6</v>
      </c>
      <c r="AE33" s="725" t="str">
        <f>Menu!$C$4</f>
        <v>الخليل</v>
      </c>
      <c r="AF33" s="460">
        <f t="shared" si="3"/>
        <v>45085</v>
      </c>
      <c r="AG33" s="461" t="str">
        <f t="shared" si="4"/>
        <v xml:space="preserve">   </v>
      </c>
      <c r="AH33" s="461" t="str">
        <f t="shared" si="5"/>
        <v xml:space="preserve">   </v>
      </c>
      <c r="AI33" s="461" t="str">
        <f t="shared" si="6"/>
        <v xml:space="preserve">   </v>
      </c>
      <c r="AJ33" s="461">
        <f t="shared" si="7"/>
        <v>45091</v>
      </c>
      <c r="AK33" s="462">
        <f t="shared" si="0"/>
        <v>45091</v>
      </c>
      <c r="AL33" s="462">
        <f t="shared" si="9"/>
        <v>45091</v>
      </c>
      <c r="AM33" s="462">
        <f t="shared" si="8"/>
        <v>45085</v>
      </c>
      <c r="AN33" s="463">
        <f>AD33*Menu!$C$13</f>
        <v>42</v>
      </c>
    </row>
    <row r="34" spans="1:40" s="12" customFormat="1" ht="49.9" customHeight="1" x14ac:dyDescent="0.2">
      <c r="A34" s="465">
        <v>24</v>
      </c>
      <c r="B34" s="466" t="str">
        <f>inf!B25</f>
        <v>سمية عبد الفتاح عبد الله عصافرة</v>
      </c>
      <c r="C34" s="1189">
        <f>inf!C25</f>
        <v>992241679</v>
      </c>
      <c r="D34" s="1190"/>
      <c r="E34" s="472" t="str">
        <f>IF(dwam1!C34&gt;0,"x","غ")</f>
        <v>x</v>
      </c>
      <c r="F34" s="472" t="str">
        <f>IF(dwam1!E34&gt;0,"x","غ")</f>
        <v>x</v>
      </c>
      <c r="G34" s="472" t="str">
        <f>IF(dwam1!G34&gt;0,"x","غ")</f>
        <v>x</v>
      </c>
      <c r="H34" s="753" t="str">
        <f>IF(dwam1!I34&gt;0,"x","غ")</f>
        <v>x</v>
      </c>
      <c r="I34" s="753" t="str">
        <f>IF(dwam1!K34&gt;0,"x","غ")</f>
        <v>x</v>
      </c>
      <c r="J34" s="753" t="str">
        <f>IF(dwam1!M34&gt;0,"x","غ")</f>
        <v>x</v>
      </c>
      <c r="K34" s="472"/>
      <c r="L34" s="472"/>
      <c r="M34" s="472"/>
      <c r="N34" s="472"/>
      <c r="O34" s="467"/>
      <c r="P34" s="467"/>
      <c r="Q34" s="467"/>
      <c r="R34" s="467"/>
      <c r="S34" s="467"/>
      <c r="T34" s="467"/>
      <c r="U34" s="467"/>
      <c r="V34" s="467"/>
      <c r="W34" s="467"/>
      <c r="X34" s="467"/>
      <c r="Y34" s="467"/>
      <c r="Z34" s="467"/>
      <c r="AA34" s="467"/>
      <c r="AB34" s="467"/>
      <c r="AC34" s="467"/>
      <c r="AD34" s="768">
        <f t="shared" si="2"/>
        <v>6</v>
      </c>
      <c r="AE34" s="725" t="str">
        <f>Menu!$C$4</f>
        <v>الخليل</v>
      </c>
      <c r="AF34" s="460">
        <f t="shared" si="3"/>
        <v>45085</v>
      </c>
      <c r="AG34" s="461" t="str">
        <f t="shared" si="4"/>
        <v xml:space="preserve">   </v>
      </c>
      <c r="AH34" s="461" t="str">
        <f t="shared" si="5"/>
        <v xml:space="preserve">   </v>
      </c>
      <c r="AI34" s="461" t="str">
        <f t="shared" si="6"/>
        <v xml:space="preserve">   </v>
      </c>
      <c r="AJ34" s="461">
        <f t="shared" si="7"/>
        <v>45091</v>
      </c>
      <c r="AK34" s="462">
        <f t="shared" si="0"/>
        <v>45091</v>
      </c>
      <c r="AL34" s="462">
        <f t="shared" si="9"/>
        <v>45091</v>
      </c>
      <c r="AM34" s="462">
        <f t="shared" si="8"/>
        <v>45085</v>
      </c>
      <c r="AN34" s="463">
        <f>AD34*Menu!$C$13</f>
        <v>42</v>
      </c>
    </row>
    <row r="35" spans="1:40" s="12" customFormat="1" ht="49.9" customHeight="1" x14ac:dyDescent="0.2">
      <c r="A35" s="465">
        <v>25</v>
      </c>
      <c r="B35" s="466" t="str">
        <f>inf!B26</f>
        <v>صالح جبرين عطا الله جويلس</v>
      </c>
      <c r="C35" s="1189">
        <f>inf!C26</f>
        <v>921504916</v>
      </c>
      <c r="D35" s="1190"/>
      <c r="E35" s="472" t="str">
        <f>IF(dwam1!C35&gt;0,"x","غ")</f>
        <v>x</v>
      </c>
      <c r="F35" s="472" t="str">
        <f>IF(dwam1!E35&gt;0,"x","غ")</f>
        <v>x</v>
      </c>
      <c r="G35" s="472" t="str">
        <f>IF(dwam1!G35&gt;0,"x","غ")</f>
        <v>x</v>
      </c>
      <c r="H35" s="472" t="str">
        <f>IF(dwam1!I35&gt;0,"x","غ")</f>
        <v>x</v>
      </c>
      <c r="I35" s="472" t="str">
        <f>IF(dwam1!K35&gt;0,"x","غ")</f>
        <v>x</v>
      </c>
      <c r="J35" s="472" t="str">
        <f>IF(dwam1!M35&gt;0,"x","غ")</f>
        <v>x</v>
      </c>
      <c r="K35" s="472"/>
      <c r="L35" s="472"/>
      <c r="M35" s="472"/>
      <c r="N35" s="472"/>
      <c r="O35" s="467"/>
      <c r="P35" s="467"/>
      <c r="Q35" s="467"/>
      <c r="R35" s="467"/>
      <c r="S35" s="467"/>
      <c r="T35" s="467"/>
      <c r="U35" s="467"/>
      <c r="V35" s="467"/>
      <c r="W35" s="467"/>
      <c r="X35" s="467"/>
      <c r="Y35" s="467"/>
      <c r="Z35" s="467"/>
      <c r="AA35" s="467"/>
      <c r="AB35" s="467"/>
      <c r="AC35" s="467"/>
      <c r="AD35" s="767">
        <f t="shared" si="2"/>
        <v>6</v>
      </c>
      <c r="AE35" s="725" t="str">
        <f>Menu!$C$4</f>
        <v>الخليل</v>
      </c>
      <c r="AF35" s="460">
        <f t="shared" si="3"/>
        <v>45085</v>
      </c>
      <c r="AG35" s="461" t="str">
        <f t="shared" si="4"/>
        <v xml:space="preserve">   </v>
      </c>
      <c r="AH35" s="461" t="str">
        <f t="shared" si="5"/>
        <v xml:space="preserve">   </v>
      </c>
      <c r="AI35" s="461" t="str">
        <f t="shared" si="6"/>
        <v xml:space="preserve">   </v>
      </c>
      <c r="AJ35" s="461">
        <f t="shared" si="7"/>
        <v>45091</v>
      </c>
      <c r="AK35" s="462">
        <f t="shared" si="0"/>
        <v>45091</v>
      </c>
      <c r="AL35" s="462">
        <f t="shared" si="9"/>
        <v>45091</v>
      </c>
      <c r="AM35" s="462">
        <f t="shared" si="8"/>
        <v>45085</v>
      </c>
      <c r="AN35" s="463">
        <f>AD35*Menu!$C$13</f>
        <v>42</v>
      </c>
    </row>
    <row r="36" spans="1:40" s="12" customFormat="1" ht="49.9" customHeight="1" x14ac:dyDescent="0.2">
      <c r="A36" s="465">
        <v>26</v>
      </c>
      <c r="B36" s="466" t="str">
        <f>inf!B27</f>
        <v>صالح عبد الفتاح حسن شعراوي</v>
      </c>
      <c r="C36" s="1189">
        <f>inf!C27</f>
        <v>995745700</v>
      </c>
      <c r="D36" s="1190"/>
      <c r="E36" s="472" t="str">
        <f>IF(dwam1!C36&gt;0,"x","غ")</f>
        <v>x</v>
      </c>
      <c r="F36" s="472" t="str">
        <f>IF(dwam1!E36&gt;0,"x","غ")</f>
        <v>x</v>
      </c>
      <c r="G36" s="472" t="str">
        <f>IF(dwam1!G36&gt;0,"x","غ")</f>
        <v>x</v>
      </c>
      <c r="H36" s="472" t="str">
        <f>IF(dwam1!I36&gt;0,"x","غ")</f>
        <v>x</v>
      </c>
      <c r="I36" s="472" t="str">
        <f>IF(dwam1!K36&gt;0,"x","غ")</f>
        <v>x</v>
      </c>
      <c r="J36" s="472" t="str">
        <f>IF(dwam1!M36&gt;0,"x","غ")</f>
        <v>x</v>
      </c>
      <c r="K36" s="472"/>
      <c r="L36" s="472"/>
      <c r="M36" s="472"/>
      <c r="N36" s="472"/>
      <c r="O36" s="467"/>
      <c r="P36" s="467"/>
      <c r="Q36" s="467"/>
      <c r="R36" s="467"/>
      <c r="S36" s="467"/>
      <c r="T36" s="467"/>
      <c r="U36" s="467"/>
      <c r="V36" s="467"/>
      <c r="W36" s="467"/>
      <c r="X36" s="467"/>
      <c r="Y36" s="467"/>
      <c r="Z36" s="467"/>
      <c r="AA36" s="467"/>
      <c r="AB36" s="467"/>
      <c r="AC36" s="467"/>
      <c r="AD36" s="767">
        <f t="shared" si="2"/>
        <v>6</v>
      </c>
      <c r="AE36" s="725" t="str">
        <f>Menu!$C$4</f>
        <v>الخليل</v>
      </c>
      <c r="AF36" s="460">
        <f t="shared" si="3"/>
        <v>45085</v>
      </c>
      <c r="AG36" s="461" t="str">
        <f t="shared" si="4"/>
        <v xml:space="preserve">   </v>
      </c>
      <c r="AH36" s="461" t="str">
        <f t="shared" si="5"/>
        <v xml:space="preserve">   </v>
      </c>
      <c r="AI36" s="461" t="str">
        <f t="shared" si="6"/>
        <v xml:space="preserve">   </v>
      </c>
      <c r="AJ36" s="461">
        <f t="shared" si="7"/>
        <v>45091</v>
      </c>
      <c r="AK36" s="462">
        <f t="shared" si="0"/>
        <v>45091</v>
      </c>
      <c r="AL36" s="462">
        <f t="shared" si="9"/>
        <v>45091</v>
      </c>
      <c r="AM36" s="462">
        <f t="shared" si="8"/>
        <v>45085</v>
      </c>
      <c r="AN36" s="463">
        <f>AD36*Menu!$C$13</f>
        <v>42</v>
      </c>
    </row>
    <row r="37" spans="1:40" s="12" customFormat="1" ht="49.9" customHeight="1" x14ac:dyDescent="0.2">
      <c r="A37" s="465">
        <v>27</v>
      </c>
      <c r="B37" s="466" t="str">
        <f>inf!B28</f>
        <v>عبد الرحيم بركات اسعد بدر</v>
      </c>
      <c r="C37" s="1189" t="str">
        <f>inf!C28</f>
        <v>854995024</v>
      </c>
      <c r="D37" s="1190"/>
      <c r="E37" s="472" t="str">
        <f>IF(dwam1!C37&gt;0,"x","غ")</f>
        <v>x</v>
      </c>
      <c r="F37" s="472" t="str">
        <f>IF(dwam1!E37&gt;0,"x","غ")</f>
        <v>x</v>
      </c>
      <c r="G37" s="472" t="str">
        <f>IF(dwam1!G37&gt;0,"x","غ")</f>
        <v>x</v>
      </c>
      <c r="H37" s="472" t="str">
        <f>IF(dwam1!I37&gt;0,"x","غ")</f>
        <v>x</v>
      </c>
      <c r="I37" s="472" t="str">
        <f>IF(dwam1!K37&gt;0,"x","غ")</f>
        <v>x</v>
      </c>
      <c r="J37" s="472" t="str">
        <f>IF(dwam1!M37&gt;0,"x","غ")</f>
        <v>x</v>
      </c>
      <c r="K37" s="472"/>
      <c r="L37" s="472"/>
      <c r="M37" s="472"/>
      <c r="N37" s="472"/>
      <c r="O37" s="467"/>
      <c r="P37" s="467"/>
      <c r="Q37" s="467"/>
      <c r="R37" s="467"/>
      <c r="S37" s="467"/>
      <c r="T37" s="467"/>
      <c r="U37" s="467"/>
      <c r="V37" s="467"/>
      <c r="W37" s="467"/>
      <c r="X37" s="467"/>
      <c r="Y37" s="467"/>
      <c r="Z37" s="467"/>
      <c r="AA37" s="467"/>
      <c r="AB37" s="467"/>
      <c r="AC37" s="467"/>
      <c r="AD37" s="767">
        <f t="shared" si="2"/>
        <v>6</v>
      </c>
      <c r="AE37" s="725" t="str">
        <f>Menu!$C$4</f>
        <v>الخليل</v>
      </c>
      <c r="AF37" s="460">
        <f t="shared" si="3"/>
        <v>45085</v>
      </c>
      <c r="AG37" s="461" t="str">
        <f t="shared" si="4"/>
        <v xml:space="preserve">   </v>
      </c>
      <c r="AH37" s="461" t="str">
        <f t="shared" si="5"/>
        <v xml:space="preserve">   </v>
      </c>
      <c r="AI37" s="461" t="str">
        <f t="shared" si="6"/>
        <v xml:space="preserve">   </v>
      </c>
      <c r="AJ37" s="461">
        <f t="shared" si="7"/>
        <v>45091</v>
      </c>
      <c r="AK37" s="462">
        <f t="shared" si="0"/>
        <v>45091</v>
      </c>
      <c r="AL37" s="462">
        <f t="shared" si="9"/>
        <v>45091</v>
      </c>
      <c r="AM37" s="462">
        <f t="shared" si="8"/>
        <v>45085</v>
      </c>
      <c r="AN37" s="463">
        <f>AD37*Menu!$C$13</f>
        <v>42</v>
      </c>
    </row>
    <row r="38" spans="1:40" s="12" customFormat="1" ht="49.9" customHeight="1" x14ac:dyDescent="0.2">
      <c r="A38" s="465">
        <v>28</v>
      </c>
      <c r="B38" s="466" t="str">
        <f>inf!B29</f>
        <v>عدي رائد محمود عصافره</v>
      </c>
      <c r="C38" s="1189" t="str">
        <f>inf!C29</f>
        <v>853745610</v>
      </c>
      <c r="D38" s="1190"/>
      <c r="E38" s="472" t="str">
        <f>IF(dwam1!C38&gt;0,"x","غ")</f>
        <v>x</v>
      </c>
      <c r="F38" s="472" t="str">
        <f>IF(dwam1!E38&gt;0,"x","غ")</f>
        <v>x</v>
      </c>
      <c r="G38" s="472" t="str">
        <f>IF(dwam1!G38&gt;0,"x","غ")</f>
        <v>x</v>
      </c>
      <c r="H38" s="472" t="str">
        <f>IF(dwam1!I38&gt;0,"x","غ")</f>
        <v>x</v>
      </c>
      <c r="I38" s="472" t="str">
        <f>IF(dwam1!K38&gt;0,"x","غ")</f>
        <v>x</v>
      </c>
      <c r="J38" s="472" t="str">
        <f>IF(dwam1!M38&gt;0,"x","غ")</f>
        <v>x</v>
      </c>
      <c r="K38" s="472"/>
      <c r="L38" s="472"/>
      <c r="M38" s="472"/>
      <c r="N38" s="472"/>
      <c r="O38" s="467"/>
      <c r="P38" s="467"/>
      <c r="Q38" s="467"/>
      <c r="R38" s="467"/>
      <c r="S38" s="467"/>
      <c r="T38" s="467"/>
      <c r="U38" s="467"/>
      <c r="V38" s="467"/>
      <c r="W38" s="467"/>
      <c r="X38" s="467"/>
      <c r="Y38" s="467"/>
      <c r="Z38" s="467"/>
      <c r="AA38" s="467"/>
      <c r="AB38" s="467"/>
      <c r="AC38" s="467"/>
      <c r="AD38" s="767">
        <f t="shared" si="2"/>
        <v>6</v>
      </c>
      <c r="AE38" s="725" t="str">
        <f>Menu!$C$4</f>
        <v>الخليل</v>
      </c>
      <c r="AF38" s="460">
        <f t="shared" si="3"/>
        <v>45085</v>
      </c>
      <c r="AG38" s="461" t="str">
        <f t="shared" si="4"/>
        <v xml:space="preserve">   </v>
      </c>
      <c r="AH38" s="461" t="str">
        <f t="shared" si="5"/>
        <v xml:space="preserve">   </v>
      </c>
      <c r="AI38" s="461" t="str">
        <f t="shared" si="6"/>
        <v xml:space="preserve">   </v>
      </c>
      <c r="AJ38" s="461">
        <f t="shared" si="7"/>
        <v>45091</v>
      </c>
      <c r="AK38" s="462">
        <f t="shared" si="0"/>
        <v>45091</v>
      </c>
      <c r="AL38" s="462">
        <f t="shared" si="9"/>
        <v>45091</v>
      </c>
      <c r="AM38" s="462">
        <f t="shared" si="8"/>
        <v>45085</v>
      </c>
      <c r="AN38" s="463">
        <f>AD38*Menu!$C$13</f>
        <v>42</v>
      </c>
    </row>
    <row r="39" spans="1:40" s="12" customFormat="1" ht="49.9" customHeight="1" x14ac:dyDescent="0.2">
      <c r="A39" s="465">
        <v>29</v>
      </c>
      <c r="B39" s="466" t="str">
        <f>inf!B30</f>
        <v>فاتن جهاد سعيد ابو الحلاوه</v>
      </c>
      <c r="C39" s="1189" t="str">
        <f>inf!C30</f>
        <v>919686535</v>
      </c>
      <c r="D39" s="1190"/>
      <c r="E39" s="472" t="str">
        <f>IF(dwam1!C39&gt;0,"x","غ")</f>
        <v>x</v>
      </c>
      <c r="F39" s="472" t="str">
        <f>IF(dwam1!E39&gt;0,"x","غ")</f>
        <v>x</v>
      </c>
      <c r="G39" s="753" t="str">
        <f>IF(dwam1!G39&gt;0,"x","غ")</f>
        <v>x</v>
      </c>
      <c r="H39" s="753" t="str">
        <f>IF(dwam1!I39&gt;0,"x","غ")</f>
        <v>x</v>
      </c>
      <c r="I39" s="753" t="str">
        <f>IF(dwam1!K39&gt;0,"x","غ")</f>
        <v>x</v>
      </c>
      <c r="J39" s="753" t="str">
        <f>IF(dwam1!M39&gt;0,"x","غ")</f>
        <v>x</v>
      </c>
      <c r="K39" s="472"/>
      <c r="L39" s="472"/>
      <c r="M39" s="472"/>
      <c r="N39" s="472"/>
      <c r="O39" s="467"/>
      <c r="P39" s="467"/>
      <c r="Q39" s="467"/>
      <c r="R39" s="467"/>
      <c r="S39" s="467"/>
      <c r="T39" s="467"/>
      <c r="U39" s="467"/>
      <c r="V39" s="467"/>
      <c r="W39" s="467"/>
      <c r="X39" s="467"/>
      <c r="Y39" s="467"/>
      <c r="Z39" s="467"/>
      <c r="AA39" s="467"/>
      <c r="AB39" s="467"/>
      <c r="AC39" s="467"/>
      <c r="AD39" s="768">
        <f t="shared" si="2"/>
        <v>6</v>
      </c>
      <c r="AE39" s="725" t="str">
        <f>Menu!$C$4</f>
        <v>الخليل</v>
      </c>
      <c r="AF39" s="460">
        <f t="shared" si="3"/>
        <v>45085</v>
      </c>
      <c r="AG39" s="461" t="str">
        <f t="shared" si="4"/>
        <v xml:space="preserve">   </v>
      </c>
      <c r="AH39" s="461" t="str">
        <f t="shared" si="5"/>
        <v xml:space="preserve">   </v>
      </c>
      <c r="AI39" s="461" t="str">
        <f t="shared" si="6"/>
        <v xml:space="preserve">   </v>
      </c>
      <c r="AJ39" s="461">
        <f t="shared" si="7"/>
        <v>45091</v>
      </c>
      <c r="AK39" s="462">
        <f t="shared" si="0"/>
        <v>45091</v>
      </c>
      <c r="AL39" s="462">
        <f t="shared" si="9"/>
        <v>45091</v>
      </c>
      <c r="AM39" s="462">
        <f t="shared" si="8"/>
        <v>45085</v>
      </c>
      <c r="AN39" s="463">
        <f>AD39*Menu!$C$13</f>
        <v>42</v>
      </c>
    </row>
    <row r="40" spans="1:40" s="12" customFormat="1" ht="49.9" customHeight="1" thickBot="1" x14ac:dyDescent="0.25">
      <c r="A40" s="465">
        <v>30</v>
      </c>
      <c r="B40" s="466" t="str">
        <f>inf!B31</f>
        <v>فايز عطا احمد ابو شكر</v>
      </c>
      <c r="C40" s="1189">
        <f>inf!C31</f>
        <v>905175568</v>
      </c>
      <c r="D40" s="1190"/>
      <c r="E40" s="472" t="str">
        <f>IF(dwam1!C40&gt;0,"x","غ")</f>
        <v>x</v>
      </c>
      <c r="F40" s="472" t="str">
        <f>IF(dwam1!E40&gt;0,"x","غ")</f>
        <v>x</v>
      </c>
      <c r="G40" s="472" t="str">
        <f>IF(dwam1!G40&gt;0,"x","غ")</f>
        <v>x</v>
      </c>
      <c r="H40" s="472" t="str">
        <f>IF(dwam1!I40&gt;0,"x","غ")</f>
        <v>x</v>
      </c>
      <c r="I40" s="472" t="str">
        <f>IF(dwam1!K40&gt;0,"x","غ")</f>
        <v>x</v>
      </c>
      <c r="J40" s="472" t="str">
        <f>IF(dwam1!M40&gt;0,"x","غ")</f>
        <v>x</v>
      </c>
      <c r="K40" s="472"/>
      <c r="L40" s="472"/>
      <c r="M40" s="472"/>
      <c r="N40" s="472"/>
      <c r="O40" s="467"/>
      <c r="P40" s="467"/>
      <c r="Q40" s="467"/>
      <c r="R40" s="467"/>
      <c r="S40" s="467"/>
      <c r="T40" s="467"/>
      <c r="U40" s="467"/>
      <c r="V40" s="467"/>
      <c r="W40" s="467"/>
      <c r="X40" s="467"/>
      <c r="Y40" s="467"/>
      <c r="Z40" s="467"/>
      <c r="AA40" s="467"/>
      <c r="AB40" s="467"/>
      <c r="AC40" s="467"/>
      <c r="AD40" s="767">
        <f t="shared" si="2"/>
        <v>6</v>
      </c>
      <c r="AE40" s="725" t="str">
        <f>Menu!$C$4</f>
        <v>الخليل</v>
      </c>
      <c r="AF40" s="460">
        <f t="shared" si="3"/>
        <v>45085</v>
      </c>
      <c r="AG40" s="461" t="str">
        <f t="shared" si="4"/>
        <v xml:space="preserve">   </v>
      </c>
      <c r="AH40" s="461" t="str">
        <f t="shared" si="5"/>
        <v xml:space="preserve">   </v>
      </c>
      <c r="AI40" s="461" t="str">
        <f t="shared" si="6"/>
        <v xml:space="preserve">   </v>
      </c>
      <c r="AJ40" s="461">
        <f t="shared" si="7"/>
        <v>45091</v>
      </c>
      <c r="AK40" s="462">
        <f t="shared" si="0"/>
        <v>45091</v>
      </c>
      <c r="AL40" s="462">
        <f t="shared" si="9"/>
        <v>45091</v>
      </c>
      <c r="AM40" s="462">
        <f t="shared" si="8"/>
        <v>45085</v>
      </c>
      <c r="AN40" s="463">
        <f>AD40*Menu!$C$13</f>
        <v>42</v>
      </c>
    </row>
    <row r="41" spans="1:40" s="507" customFormat="1" ht="57" customHeight="1" x14ac:dyDescent="0.2">
      <c r="B41" s="507" t="s">
        <v>160</v>
      </c>
      <c r="C41" s="508" t="s">
        <v>160</v>
      </c>
      <c r="H41" s="1280" t="s">
        <v>630</v>
      </c>
      <c r="I41" s="1280"/>
      <c r="J41" s="1280"/>
      <c r="L41" s="1215"/>
      <c r="M41" s="1215"/>
      <c r="N41" s="1215"/>
      <c r="O41" s="1193"/>
      <c r="P41" s="1193"/>
      <c r="Q41" s="1193"/>
      <c r="R41" s="1193"/>
      <c r="S41" s="1193"/>
      <c r="T41" s="1193"/>
      <c r="V41" s="1215"/>
      <c r="W41" s="1215"/>
      <c r="X41" s="1215"/>
      <c r="AA41" s="1205" t="s">
        <v>687</v>
      </c>
      <c r="AB41" s="1205"/>
      <c r="AC41" s="1205"/>
      <c r="AD41" s="765">
        <f>SUM(AD11:AD40)</f>
        <v>174</v>
      </c>
      <c r="AE41" s="650"/>
      <c r="AF41" s="511"/>
      <c r="AG41" s="511"/>
      <c r="AH41" s="511"/>
      <c r="AI41" s="511"/>
      <c r="AJ41" s="511"/>
      <c r="AK41" s="511"/>
      <c r="AL41" s="511"/>
      <c r="AM41" s="511"/>
      <c r="AN41" s="1201">
        <f>SUM(AN11:AN40)</f>
        <v>1176</v>
      </c>
    </row>
    <row r="42" spans="1:40" s="505" customFormat="1" ht="61.15" customHeight="1" x14ac:dyDescent="0.2">
      <c r="A42" s="1204" t="str">
        <f>"مصدق : اسم رئيس اللجنة"&amp;"  "&amp;Menu!$C$6</f>
        <v>مصدق : اسم رئيس اللجنة  سمية الشوابكة</v>
      </c>
      <c r="B42" s="1204"/>
      <c r="C42" s="1204"/>
      <c r="D42" s="507" t="s">
        <v>20</v>
      </c>
      <c r="E42" s="1217"/>
      <c r="F42" s="1217"/>
      <c r="G42" s="1204" t="s">
        <v>21</v>
      </c>
      <c r="H42" s="1204"/>
      <c r="I42" s="1204"/>
      <c r="J42" s="1204"/>
      <c r="L42" s="506"/>
      <c r="M42" s="506"/>
      <c r="N42" s="1203"/>
      <c r="O42" s="1203"/>
      <c r="P42" s="1203"/>
      <c r="Q42" s="1203"/>
      <c r="R42" s="1203"/>
      <c r="S42" s="1203"/>
      <c r="T42" s="1203"/>
      <c r="U42" s="1203"/>
      <c r="V42" s="1203"/>
      <c r="W42" s="1203"/>
      <c r="X42" s="1203"/>
      <c r="Y42" s="1203"/>
      <c r="Z42" s="1203"/>
      <c r="AA42" s="1203"/>
      <c r="AB42" s="1203"/>
      <c r="AC42" s="1203"/>
      <c r="AD42" s="1203"/>
      <c r="AE42" s="761"/>
      <c r="AF42" s="760"/>
      <c r="AG42" s="511"/>
      <c r="AH42" s="511"/>
      <c r="AI42" s="511"/>
      <c r="AJ42" s="511"/>
      <c r="AK42" s="511"/>
      <c r="AL42" s="511"/>
      <c r="AM42" s="511"/>
      <c r="AN42" s="1202"/>
    </row>
    <row r="43" spans="1:40" s="505" customFormat="1" ht="61.15" customHeight="1" x14ac:dyDescent="0.2">
      <c r="A43" s="1120" t="s">
        <v>23</v>
      </c>
      <c r="B43" s="1120"/>
      <c r="C43" s="1120"/>
      <c r="D43" s="1120"/>
      <c r="E43" s="1120"/>
      <c r="F43" s="1120"/>
      <c r="G43" s="1120"/>
      <c r="H43" s="1120"/>
      <c r="I43" s="1120"/>
      <c r="J43" s="766" t="s">
        <v>22</v>
      </c>
      <c r="K43" s="508"/>
      <c r="L43" s="508"/>
      <c r="M43" s="1211"/>
      <c r="N43" s="1211"/>
      <c r="O43" s="515"/>
      <c r="P43" s="515"/>
      <c r="V43" s="1208"/>
      <c r="W43" s="1208"/>
      <c r="X43" s="1208"/>
      <c r="AC43" s="507"/>
      <c r="AD43" s="1279">
        <f>Menu!F10</f>
        <v>45103</v>
      </c>
      <c r="AE43" s="1279"/>
      <c r="AF43" s="511"/>
      <c r="AG43" s="511"/>
      <c r="AH43" s="511"/>
      <c r="AI43" s="511"/>
      <c r="AJ43" s="511"/>
      <c r="AK43" s="511"/>
      <c r="AL43" s="511"/>
      <c r="AM43" s="511"/>
      <c r="AN43" s="507"/>
    </row>
    <row r="44" spans="1:40" s="505" customFormat="1" ht="28.9" customHeight="1" x14ac:dyDescent="0.2">
      <c r="A44" s="507"/>
      <c r="B44" s="1212" t="s">
        <v>24</v>
      </c>
      <c r="C44" s="1212"/>
      <c r="D44" s="1212"/>
      <c r="E44" s="1212"/>
      <c r="F44" s="1212"/>
      <c r="G44" s="508"/>
      <c r="H44" s="508"/>
      <c r="I44" s="507"/>
      <c r="J44" s="507"/>
      <c r="K44" s="507"/>
      <c r="L44" s="507"/>
      <c r="M44" s="512"/>
      <c r="N44" s="512"/>
      <c r="O44" s="512"/>
      <c r="P44" s="512"/>
      <c r="Q44" s="512"/>
      <c r="AF44" s="511"/>
      <c r="AG44" s="511"/>
      <c r="AH44" s="511"/>
      <c r="AI44" s="511"/>
      <c r="AJ44" s="511"/>
      <c r="AK44" s="511"/>
      <c r="AL44" s="511"/>
      <c r="AM44" s="511"/>
      <c r="AN44" s="507"/>
    </row>
    <row r="45" spans="1:40" s="12" customFormat="1" ht="51" customHeight="1" x14ac:dyDescent="0.2">
      <c r="A45" s="465">
        <v>31</v>
      </c>
      <c r="B45" s="468" t="str">
        <f>inf!B32</f>
        <v>فداء نبيل عيسى شاور</v>
      </c>
      <c r="C45" s="1189">
        <f>inf!C32</f>
        <v>946902947</v>
      </c>
      <c r="D45" s="1190"/>
      <c r="E45" s="472" t="str">
        <f>IF(dwam1!C45&gt;0,"x","غ")</f>
        <v>x</v>
      </c>
      <c r="F45" s="472" t="str">
        <f>IF(dwam1!E45&gt;0,"x","غ")</f>
        <v>x</v>
      </c>
      <c r="G45" s="472" t="str">
        <f>IF(dwam1!G45&gt;0,"x","غ")</f>
        <v>x</v>
      </c>
      <c r="H45" s="472" t="str">
        <f>IF(dwam1!I45&gt;0,"x","غ")</f>
        <v>x</v>
      </c>
      <c r="I45" s="472" t="str">
        <f>IF(dwam1!K45&gt;0,"x","غ")</f>
        <v>x</v>
      </c>
      <c r="J45" s="472" t="str">
        <f>IF(dwam1!M45&gt;0,"x","غ")</f>
        <v>x</v>
      </c>
      <c r="K45" s="472"/>
      <c r="L45" s="472"/>
      <c r="M45" s="472"/>
      <c r="N45" s="472"/>
      <c r="O45" s="472"/>
      <c r="P45" s="472"/>
      <c r="Q45" s="472"/>
      <c r="R45" s="472"/>
      <c r="S45" s="472"/>
      <c r="T45" s="472"/>
      <c r="U45" s="472"/>
      <c r="V45" s="472"/>
      <c r="W45" s="472"/>
      <c r="X45" s="472"/>
      <c r="Y45" s="472"/>
      <c r="Z45" s="472"/>
      <c r="AA45" s="472"/>
      <c r="AB45" s="472"/>
      <c r="AC45" s="472"/>
      <c r="AD45" s="767">
        <f>IF(OR(E45="x",E45="X",E45="غ"),(COUNTIF(E45:X45,"x"))," ")</f>
        <v>6</v>
      </c>
      <c r="AE45" s="473" t="str">
        <f>Menu!$C$4</f>
        <v>الخليل</v>
      </c>
      <c r="AF45" s="460">
        <f>IF(E45="x",$E$10,IF(F45="x",$F$10,IF(G45="x",$G$10,IF(H45="x",$H$10,IF(I45="x",$I$10,IF(J45="x",$J$10,IF(K45="x",$K$10,IF(L45="x",$L$10,AG45))))))))</f>
        <v>45085</v>
      </c>
      <c r="AG45" s="461" t="str">
        <f>IF(M45="x",$M$10,IF(N45="x",$N$10,IF(O45="x",$O$10,IF(P45="x",$P$10,IF(Q45="x",$Q$10,IF(R45="x",$R$10,IF(S45="x",$S$10,IF(T45="x",$T$10,AH45))))))))</f>
        <v xml:space="preserve">   </v>
      </c>
      <c r="AH45" s="461" t="str">
        <f>IF(U45="x",$U$10,IF(V45="x",$V$10,IF(W45="x",$W$10,IF(X45="x",$X$10,IF(Y45="x",$Y$10,IF(Z45="x",$Z$10,IF(AA45="x",$AA$10,IF(AB45="x",$AB$10,AI45))))))))</f>
        <v xml:space="preserve">   </v>
      </c>
      <c r="AI45" s="461" t="str">
        <f>IF(AC45="x",$AC$10,"   ")</f>
        <v xml:space="preserve">   </v>
      </c>
      <c r="AJ45" s="461">
        <f>IF(AC45="x",$AC$10,IF(AB45="x",$AB$10,IF(AA45="x",$AA$10,IF(Z45="x",$Z$10,IF(Y45="x",$Y$10,IF(X45="x",$X$10,IF(W45="x",$W$10,IF(V45="x",$V$10,AK45))))))))</f>
        <v>45091</v>
      </c>
      <c r="AK45" s="462">
        <f t="shared" ref="AK45:AK74" si="10">IF(U45="x",$U$10,IF(T45="x",$T$10,IF(S45="x",$S$10,IF(R45="x",$R$10,IF(Q45="x",$Q$10,IF(P45="x",$P$10,IF(O45="x",$O$10,IF(N45="x",$N$10,AL45))))))))</f>
        <v>45091</v>
      </c>
      <c r="AL45" s="462">
        <f t="shared" ref="AL45:AL74" si="11">IF(M45="x",$M$10,IF(L45="x",$L$10,IF(K45="x",$K$10,IF(J45="x",$J$10,IF(I45="x",$I$10,IF(H45="x",$H$10,IF(G45="x",$G$10,IF(F45="x",$F$10,AM45))))))))</f>
        <v>45091</v>
      </c>
      <c r="AM45" s="462">
        <f t="shared" si="8"/>
        <v>45085</v>
      </c>
      <c r="AN45" s="464">
        <f>AD45*Menu!$C$13</f>
        <v>42</v>
      </c>
    </row>
    <row r="46" spans="1:40" s="12" customFormat="1" ht="51" customHeight="1" x14ac:dyDescent="0.2">
      <c r="A46" s="465">
        <v>32</v>
      </c>
      <c r="B46" s="468" t="str">
        <f>inf!B33</f>
        <v>لؤي محمد حسن شلالفة</v>
      </c>
      <c r="C46" s="1189">
        <f>inf!C33</f>
        <v>920318011</v>
      </c>
      <c r="D46" s="1190"/>
      <c r="E46" s="472" t="str">
        <f>IF(dwam1!C46&gt;0,"x","غ")</f>
        <v>x</v>
      </c>
      <c r="F46" s="472" t="str">
        <f>IF(dwam1!E46&gt;0,"x","غ")</f>
        <v>x</v>
      </c>
      <c r="G46" s="472" t="str">
        <f>IF(dwam1!G46&gt;0,"x","غ")</f>
        <v>x</v>
      </c>
      <c r="H46" s="472" t="str">
        <f>IF(dwam1!I46&gt;0,"x","غ")</f>
        <v>x</v>
      </c>
      <c r="I46" s="472" t="str">
        <f>IF(dwam1!K46&gt;0,"x","غ")</f>
        <v>x</v>
      </c>
      <c r="J46" s="472" t="str">
        <f>IF(dwam1!M46&gt;0,"x","غ")</f>
        <v>x</v>
      </c>
      <c r="K46" s="472"/>
      <c r="L46" s="472"/>
      <c r="M46" s="472"/>
      <c r="N46" s="472"/>
      <c r="O46" s="472"/>
      <c r="P46" s="472"/>
      <c r="Q46" s="472"/>
      <c r="R46" s="472"/>
      <c r="S46" s="472"/>
      <c r="T46" s="472"/>
      <c r="U46" s="472"/>
      <c r="V46" s="472"/>
      <c r="W46" s="472"/>
      <c r="X46" s="472"/>
      <c r="Y46" s="472"/>
      <c r="Z46" s="472"/>
      <c r="AA46" s="472"/>
      <c r="AB46" s="472"/>
      <c r="AC46" s="472"/>
      <c r="AD46" s="767">
        <f t="shared" ref="AD46:AD56" si="12">IF(OR(E46="x",E46="X",E46="غ"),(COUNTIF(E46:X46,"x"))," ")</f>
        <v>6</v>
      </c>
      <c r="AE46" s="473" t="str">
        <f>Menu!$C$4</f>
        <v>الخليل</v>
      </c>
      <c r="AF46" s="460">
        <f t="shared" ref="AF46:AF74" si="13">IF(E46="x",$E$10,IF(F46="x",$F$10,IF(G46="x",$G$10,IF(H46="x",$H$10,IF(I46="x",$I$10,IF(J46="x",$J$10,IF(K46="x",$K$10,IF(L46="x",$L$10,AG46))))))))</f>
        <v>45085</v>
      </c>
      <c r="AG46" s="461" t="str">
        <f t="shared" ref="AG46:AG74" si="14">IF(M46="x",$M$10,IF(N46="x",$N$10,IF(O46="x",$O$10,IF(P46="x",$P$10,IF(Q46="x",$Q$10,IF(R46="x",$R$10,IF(S46="x",$S$10,IF(T46="x",$T$10,AH46))))))))</f>
        <v xml:space="preserve">   </v>
      </c>
      <c r="AH46" s="461" t="str">
        <f t="shared" ref="AH46:AH74" si="15">IF(U46="x",$U$10,IF(V46="x",$V$10,IF(W46="x",$W$10,IF(X46="x",$X$10,IF(Y46="x",$Y$10,IF(Z46="x",$Z$10,IF(AA46="x",$AA$10,IF(AB46="x",$AB$10,AI46))))))))</f>
        <v xml:space="preserve">   </v>
      </c>
      <c r="AI46" s="461" t="str">
        <f t="shared" ref="AI46:AI74" si="16">IF(AC46="x",$AC$10,"   ")</f>
        <v xml:space="preserve">   </v>
      </c>
      <c r="AJ46" s="461">
        <f t="shared" ref="AJ46:AJ74" si="17">IF(AC46="x",$AC$10,IF(AB46="x",$AB$10,IF(AA46="x",$AA$10,IF(Z46="x",$Z$10,IF(Y46="x",$Y$10,IF(X46="x",$X$10,IF(W46="x",$W$10,IF(V46="x",$V$10,AK46))))))))</f>
        <v>45091</v>
      </c>
      <c r="AK46" s="462">
        <f t="shared" si="10"/>
        <v>45091</v>
      </c>
      <c r="AL46" s="462">
        <f t="shared" si="11"/>
        <v>45091</v>
      </c>
      <c r="AM46" s="462">
        <f t="shared" si="8"/>
        <v>45085</v>
      </c>
      <c r="AN46" s="464">
        <f>AD46*Menu!$C$13</f>
        <v>42</v>
      </c>
    </row>
    <row r="47" spans="1:40" s="12" customFormat="1" ht="51" customHeight="1" x14ac:dyDescent="0.2">
      <c r="A47" s="465">
        <v>33</v>
      </c>
      <c r="B47" s="468" t="str">
        <f>inf!B34</f>
        <v>ليلى حسني عمر العيسه</v>
      </c>
      <c r="C47" s="1189">
        <f>inf!C34</f>
        <v>906344544</v>
      </c>
      <c r="D47" s="1190"/>
      <c r="E47" s="472" t="str">
        <f>IF(dwam1!C47&gt;0,"x","غ")</f>
        <v>x</v>
      </c>
      <c r="F47" s="472" t="str">
        <f>IF(dwam1!E47&gt;0,"x","غ")</f>
        <v>x</v>
      </c>
      <c r="G47" s="472" t="str">
        <f>IF(dwam1!G47&gt;0,"x","غ")</f>
        <v>x</v>
      </c>
      <c r="H47" s="472" t="str">
        <f>IF(dwam1!I47&gt;0,"x","غ")</f>
        <v>x</v>
      </c>
      <c r="I47" s="472" t="str">
        <f>IF(dwam1!K47&gt;0,"x","غ")</f>
        <v>x</v>
      </c>
      <c r="J47" s="472" t="str">
        <f>IF(dwam1!M47&gt;0,"x","غ")</f>
        <v>x</v>
      </c>
      <c r="K47" s="472"/>
      <c r="L47" s="472"/>
      <c r="M47" s="472"/>
      <c r="N47" s="472"/>
      <c r="O47" s="472"/>
      <c r="P47" s="472"/>
      <c r="Q47" s="472"/>
      <c r="R47" s="472"/>
      <c r="S47" s="472"/>
      <c r="T47" s="472"/>
      <c r="U47" s="472"/>
      <c r="V47" s="472"/>
      <c r="W47" s="472"/>
      <c r="X47" s="472"/>
      <c r="Y47" s="472"/>
      <c r="Z47" s="472"/>
      <c r="AA47" s="472"/>
      <c r="AB47" s="472"/>
      <c r="AC47" s="472"/>
      <c r="AD47" s="767">
        <f t="shared" si="12"/>
        <v>6</v>
      </c>
      <c r="AE47" s="473" t="str">
        <f>Menu!$C$4</f>
        <v>الخليل</v>
      </c>
      <c r="AF47" s="460">
        <f t="shared" si="13"/>
        <v>45085</v>
      </c>
      <c r="AG47" s="461" t="str">
        <f t="shared" si="14"/>
        <v xml:space="preserve">   </v>
      </c>
      <c r="AH47" s="461" t="str">
        <f t="shared" si="15"/>
        <v xml:space="preserve">   </v>
      </c>
      <c r="AI47" s="461" t="str">
        <f t="shared" si="16"/>
        <v xml:space="preserve">   </v>
      </c>
      <c r="AJ47" s="461">
        <f t="shared" si="17"/>
        <v>45091</v>
      </c>
      <c r="AK47" s="462">
        <f t="shared" si="10"/>
        <v>45091</v>
      </c>
      <c r="AL47" s="462">
        <f t="shared" si="11"/>
        <v>45091</v>
      </c>
      <c r="AM47" s="462">
        <f>IF(E47="x",$E$10,"    ")</f>
        <v>45085</v>
      </c>
      <c r="AN47" s="464">
        <f>AD47*Menu!$C$13</f>
        <v>42</v>
      </c>
    </row>
    <row r="48" spans="1:40" s="12" customFormat="1" ht="51" customHeight="1" x14ac:dyDescent="0.2">
      <c r="A48" s="465">
        <v>34</v>
      </c>
      <c r="B48" s="468" t="str">
        <f>inf!B35</f>
        <v>محمد ابراهيم عمران طرده</v>
      </c>
      <c r="C48" s="1189" t="str">
        <f>inf!C35</f>
        <v>907551899</v>
      </c>
      <c r="D48" s="1190"/>
      <c r="E48" s="753" t="str">
        <f>IF(dwam1!C48&gt;0,"x","غ")</f>
        <v>x</v>
      </c>
      <c r="F48" s="472" t="str">
        <f>IF(dwam1!E48&gt;0,"x","غ")</f>
        <v>x</v>
      </c>
      <c r="G48" s="472" t="str">
        <f>IF(dwam1!G48&gt;0,"x","غ")</f>
        <v>x</v>
      </c>
      <c r="H48" s="472" t="str">
        <f>IF(dwam1!I48&gt;0,"x","غ")</f>
        <v>x</v>
      </c>
      <c r="I48" s="472" t="str">
        <f>IF(dwam1!K48&gt;0,"x","غ")</f>
        <v>x</v>
      </c>
      <c r="J48" s="472" t="str">
        <f>IF(dwam1!M48&gt;0,"x","غ")</f>
        <v>x</v>
      </c>
      <c r="K48" s="472"/>
      <c r="L48" s="472"/>
      <c r="M48" s="472"/>
      <c r="N48" s="472"/>
      <c r="O48" s="472"/>
      <c r="P48" s="472"/>
      <c r="Q48" s="472"/>
      <c r="R48" s="472"/>
      <c r="S48" s="472"/>
      <c r="T48" s="472"/>
      <c r="U48" s="472"/>
      <c r="V48" s="472"/>
      <c r="W48" s="472"/>
      <c r="X48" s="472"/>
      <c r="Y48" s="472"/>
      <c r="Z48" s="472"/>
      <c r="AA48" s="472"/>
      <c r="AB48" s="472"/>
      <c r="AC48" s="472"/>
      <c r="AD48" s="768">
        <f t="shared" si="12"/>
        <v>6</v>
      </c>
      <c r="AE48" s="473" t="str">
        <f>Menu!$C$4</f>
        <v>الخليل</v>
      </c>
      <c r="AF48" s="460">
        <f t="shared" si="13"/>
        <v>45085</v>
      </c>
      <c r="AG48" s="461" t="str">
        <f t="shared" si="14"/>
        <v xml:space="preserve">   </v>
      </c>
      <c r="AH48" s="461" t="str">
        <f t="shared" si="15"/>
        <v xml:space="preserve">   </v>
      </c>
      <c r="AI48" s="461" t="str">
        <f t="shared" si="16"/>
        <v xml:space="preserve">   </v>
      </c>
      <c r="AJ48" s="461">
        <f t="shared" si="17"/>
        <v>45091</v>
      </c>
      <c r="AK48" s="462">
        <f t="shared" si="10"/>
        <v>45091</v>
      </c>
      <c r="AL48" s="462">
        <f t="shared" si="11"/>
        <v>45091</v>
      </c>
      <c r="AM48" s="462">
        <f>IF(E48="x",$E$10,"    ")</f>
        <v>45085</v>
      </c>
      <c r="AN48" s="464">
        <f>AD48*Menu!$C$13</f>
        <v>42</v>
      </c>
    </row>
    <row r="49" spans="1:40" s="12" customFormat="1" ht="51" customHeight="1" x14ac:dyDescent="0.2">
      <c r="A49" s="465">
        <v>35</v>
      </c>
      <c r="B49" s="468" t="str">
        <f>inf!B36</f>
        <v>محمد خليل عوض عوض</v>
      </c>
      <c r="C49" s="1189" t="str">
        <f>inf!C36</f>
        <v>949121677</v>
      </c>
      <c r="D49" s="1190"/>
      <c r="E49" s="472" t="str">
        <f>IF(dwam1!C49&gt;0,"x","غ")</f>
        <v>x</v>
      </c>
      <c r="F49" s="472" t="str">
        <f>IF(dwam1!E49&gt;0,"x","غ")</f>
        <v>x</v>
      </c>
      <c r="G49" s="472" t="str">
        <f>IF(dwam1!G49&gt;0,"x","غ")</f>
        <v>x</v>
      </c>
      <c r="H49" s="472" t="str">
        <f>IF(dwam1!I49&gt;0,"x","غ")</f>
        <v>x</v>
      </c>
      <c r="I49" s="472" t="str">
        <f>IF(dwam1!K49&gt;0,"x","غ")</f>
        <v>x</v>
      </c>
      <c r="J49" s="472" t="str">
        <f>IF(dwam1!M49&gt;0,"x","غ")</f>
        <v>x</v>
      </c>
      <c r="K49" s="472"/>
      <c r="L49" s="472"/>
      <c r="M49" s="472"/>
      <c r="N49" s="472"/>
      <c r="O49" s="472"/>
      <c r="P49" s="472"/>
      <c r="Q49" s="472"/>
      <c r="R49" s="472"/>
      <c r="S49" s="472"/>
      <c r="T49" s="472"/>
      <c r="U49" s="472"/>
      <c r="V49" s="472"/>
      <c r="W49" s="472"/>
      <c r="X49" s="472"/>
      <c r="Y49" s="472"/>
      <c r="Z49" s="472"/>
      <c r="AA49" s="472"/>
      <c r="AB49" s="472"/>
      <c r="AC49" s="472"/>
      <c r="AD49" s="767">
        <f t="shared" si="12"/>
        <v>6</v>
      </c>
      <c r="AE49" s="473" t="str">
        <f>Menu!$C$4</f>
        <v>الخليل</v>
      </c>
      <c r="AF49" s="460">
        <f t="shared" si="13"/>
        <v>45085</v>
      </c>
      <c r="AG49" s="461" t="str">
        <f t="shared" si="14"/>
        <v xml:space="preserve">   </v>
      </c>
      <c r="AH49" s="461" t="str">
        <f t="shared" si="15"/>
        <v xml:space="preserve">   </v>
      </c>
      <c r="AI49" s="461" t="str">
        <f t="shared" si="16"/>
        <v xml:space="preserve">   </v>
      </c>
      <c r="AJ49" s="461">
        <f t="shared" si="17"/>
        <v>45091</v>
      </c>
      <c r="AK49" s="462">
        <f t="shared" si="10"/>
        <v>45091</v>
      </c>
      <c r="AL49" s="462">
        <f t="shared" si="11"/>
        <v>45091</v>
      </c>
      <c r="AM49" s="462">
        <f>IF(E49="x",$E$10,"    ")</f>
        <v>45085</v>
      </c>
      <c r="AN49" s="464">
        <f>AD49*Menu!$C$13</f>
        <v>42</v>
      </c>
    </row>
    <row r="50" spans="1:40" s="12" customFormat="1" ht="51" customHeight="1" x14ac:dyDescent="0.2">
      <c r="A50" s="465">
        <v>36</v>
      </c>
      <c r="B50" s="468" t="str">
        <f>inf!B37</f>
        <v>محمد صالح عبد القادر النجار</v>
      </c>
      <c r="C50" s="1189">
        <f>inf!C37</f>
        <v>981946809</v>
      </c>
      <c r="D50" s="1190"/>
      <c r="E50" s="753" t="str">
        <f>IF(dwam1!C50&gt;0,"x","غ")</f>
        <v>x</v>
      </c>
      <c r="F50" s="753" t="str">
        <f>IF(dwam1!E50&gt;0,"x","غ")</f>
        <v>x</v>
      </c>
      <c r="G50" s="472" t="str">
        <f>IF(dwam1!G50&gt;0,"x","غ")</f>
        <v>x</v>
      </c>
      <c r="H50" s="472" t="str">
        <f>IF(dwam1!I50&gt;0,"x","غ")</f>
        <v>x</v>
      </c>
      <c r="I50" s="472" t="str">
        <f>IF(dwam1!K50&gt;0,"x","غ")</f>
        <v>x</v>
      </c>
      <c r="J50" s="472" t="str">
        <f>IF(dwam1!M50&gt;0,"x","غ")</f>
        <v>x</v>
      </c>
      <c r="K50" s="472"/>
      <c r="L50" s="472"/>
      <c r="M50" s="472"/>
      <c r="N50" s="472"/>
      <c r="O50" s="472"/>
      <c r="P50" s="472"/>
      <c r="Q50" s="472"/>
      <c r="R50" s="472"/>
      <c r="S50" s="472"/>
      <c r="T50" s="472"/>
      <c r="U50" s="472"/>
      <c r="V50" s="472"/>
      <c r="W50" s="472"/>
      <c r="X50" s="472"/>
      <c r="Y50" s="472"/>
      <c r="Z50" s="472"/>
      <c r="AA50" s="472"/>
      <c r="AB50" s="472"/>
      <c r="AC50" s="472"/>
      <c r="AD50" s="768">
        <f t="shared" si="12"/>
        <v>6</v>
      </c>
      <c r="AE50" s="473" t="str">
        <f>Menu!$C$4</f>
        <v>الخليل</v>
      </c>
      <c r="AF50" s="460">
        <f t="shared" si="13"/>
        <v>45085</v>
      </c>
      <c r="AG50" s="461" t="str">
        <f t="shared" si="14"/>
        <v xml:space="preserve">   </v>
      </c>
      <c r="AH50" s="461" t="str">
        <f t="shared" si="15"/>
        <v xml:space="preserve">   </v>
      </c>
      <c r="AI50" s="461" t="str">
        <f t="shared" si="16"/>
        <v xml:space="preserve">   </v>
      </c>
      <c r="AJ50" s="461">
        <f t="shared" si="17"/>
        <v>45091</v>
      </c>
      <c r="AK50" s="462">
        <f t="shared" si="10"/>
        <v>45091</v>
      </c>
      <c r="AL50" s="462">
        <f t="shared" si="11"/>
        <v>45091</v>
      </c>
      <c r="AM50" s="462">
        <f t="shared" ref="AM50:AM74" si="18">IF(E50="x",$E$10,"    ")</f>
        <v>45085</v>
      </c>
      <c r="AN50" s="464">
        <f>AD50*Menu!$C$13</f>
        <v>42</v>
      </c>
    </row>
    <row r="51" spans="1:40" s="12" customFormat="1" ht="51" customHeight="1" thickBot="1" x14ac:dyDescent="0.25">
      <c r="A51" s="465">
        <v>37</v>
      </c>
      <c r="B51" s="468" t="str">
        <f>inf!B38</f>
        <v>مديحه عاصم كامل "جلال التميمي"</v>
      </c>
      <c r="C51" s="1189">
        <f>inf!C38</f>
        <v>859846206</v>
      </c>
      <c r="D51" s="1190"/>
      <c r="E51" s="472" t="str">
        <f>IF(dwam1!C51&gt;0,"x","غ")</f>
        <v>x</v>
      </c>
      <c r="F51" s="472" t="str">
        <f>IF(dwam1!E51&gt;0,"x","غ")</f>
        <v>x</v>
      </c>
      <c r="G51" s="472" t="str">
        <f>IF(dwam1!G51&gt;0,"x","غ")</f>
        <v>x</v>
      </c>
      <c r="H51" s="472" t="str">
        <f>IF(dwam1!I51&gt;0,"x","غ")</f>
        <v>x</v>
      </c>
      <c r="I51" s="472" t="str">
        <f>IF(dwam1!K51&gt;0,"x","غ")</f>
        <v>x</v>
      </c>
      <c r="J51" s="472" t="str">
        <f>IF(dwam1!M51&gt;0,"x","غ")</f>
        <v>x</v>
      </c>
      <c r="K51" s="472"/>
      <c r="L51" s="472"/>
      <c r="M51" s="472"/>
      <c r="N51" s="472"/>
      <c r="O51" s="472"/>
      <c r="P51" s="472"/>
      <c r="Q51" s="472"/>
      <c r="R51" s="472"/>
      <c r="S51" s="472"/>
      <c r="T51" s="472"/>
      <c r="U51" s="472"/>
      <c r="V51" s="472"/>
      <c r="W51" s="472"/>
      <c r="X51" s="472"/>
      <c r="Y51" s="472"/>
      <c r="Z51" s="474"/>
      <c r="AA51" s="474"/>
      <c r="AB51" s="474"/>
      <c r="AC51" s="474"/>
      <c r="AD51" s="767">
        <f t="shared" si="12"/>
        <v>6</v>
      </c>
      <c r="AE51" s="473" t="str">
        <f>Menu!$C$4</f>
        <v>الخليل</v>
      </c>
      <c r="AF51" s="460">
        <f t="shared" si="13"/>
        <v>45085</v>
      </c>
      <c r="AG51" s="461" t="str">
        <f t="shared" si="14"/>
        <v xml:space="preserve">   </v>
      </c>
      <c r="AH51" s="461" t="str">
        <f t="shared" si="15"/>
        <v xml:space="preserve">   </v>
      </c>
      <c r="AI51" s="461" t="str">
        <f t="shared" si="16"/>
        <v xml:space="preserve">   </v>
      </c>
      <c r="AJ51" s="461">
        <f t="shared" si="17"/>
        <v>45091</v>
      </c>
      <c r="AK51" s="462">
        <f t="shared" si="10"/>
        <v>45091</v>
      </c>
      <c r="AL51" s="462">
        <f t="shared" si="11"/>
        <v>45091</v>
      </c>
      <c r="AM51" s="462">
        <f t="shared" si="18"/>
        <v>45085</v>
      </c>
      <c r="AN51" s="464">
        <f>AD51*Menu!$C$13</f>
        <v>42</v>
      </c>
    </row>
    <row r="52" spans="1:40" s="12" customFormat="1" ht="51" customHeight="1" thickTop="1" x14ac:dyDescent="0.2">
      <c r="A52" s="465">
        <v>38</v>
      </c>
      <c r="B52" s="468" t="str">
        <f>inf!B39</f>
        <v>مروان علي ابراهيم الرزيقات</v>
      </c>
      <c r="C52" s="1189" t="str">
        <f>inf!C39</f>
        <v>851847616</v>
      </c>
      <c r="D52" s="1190"/>
      <c r="E52" s="472" t="str">
        <f>IF(dwam1!C52&gt;0,"x","غ")</f>
        <v>x</v>
      </c>
      <c r="F52" s="472" t="str">
        <f>IF(dwam1!E52&gt;0,"x","غ")</f>
        <v>x</v>
      </c>
      <c r="G52" s="472" t="str">
        <f>IF(dwam1!G52&gt;0,"x","غ")</f>
        <v>x</v>
      </c>
      <c r="H52" s="472" t="str">
        <f>IF(dwam1!I52&gt;0,"x","غ")</f>
        <v>x</v>
      </c>
      <c r="I52" s="472" t="str">
        <f>IF(dwam1!K52&gt;0,"x","غ")</f>
        <v>x</v>
      </c>
      <c r="J52" s="472" t="str">
        <f>IF(dwam1!M52&gt;0,"x","غ")</f>
        <v>x</v>
      </c>
      <c r="K52" s="472"/>
      <c r="L52" s="472"/>
      <c r="M52" s="472"/>
      <c r="N52" s="472"/>
      <c r="O52" s="472"/>
      <c r="P52" s="472"/>
      <c r="Q52" s="472"/>
      <c r="R52" s="472"/>
      <c r="S52" s="472"/>
      <c r="T52" s="472"/>
      <c r="U52" s="472"/>
      <c r="V52" s="472"/>
      <c r="W52" s="472"/>
      <c r="X52" s="472"/>
      <c r="Y52" s="472"/>
      <c r="Z52" s="475"/>
      <c r="AA52" s="475"/>
      <c r="AB52" s="475"/>
      <c r="AC52" s="475"/>
      <c r="AD52" s="767">
        <f t="shared" si="12"/>
        <v>6</v>
      </c>
      <c r="AE52" s="473" t="str">
        <f>Menu!$C$4</f>
        <v>الخليل</v>
      </c>
      <c r="AF52" s="460">
        <f t="shared" si="13"/>
        <v>45085</v>
      </c>
      <c r="AG52" s="461" t="str">
        <f t="shared" si="14"/>
        <v xml:space="preserve">   </v>
      </c>
      <c r="AH52" s="461" t="str">
        <f t="shared" si="15"/>
        <v xml:space="preserve">   </v>
      </c>
      <c r="AI52" s="461" t="str">
        <f t="shared" si="16"/>
        <v xml:space="preserve">   </v>
      </c>
      <c r="AJ52" s="461">
        <f t="shared" si="17"/>
        <v>45091</v>
      </c>
      <c r="AK52" s="462">
        <f t="shared" si="10"/>
        <v>45091</v>
      </c>
      <c r="AL52" s="462">
        <f t="shared" si="11"/>
        <v>45091</v>
      </c>
      <c r="AM52" s="462">
        <f t="shared" si="18"/>
        <v>45085</v>
      </c>
      <c r="AN52" s="464">
        <f>AD52*Menu!$C$13</f>
        <v>42</v>
      </c>
    </row>
    <row r="53" spans="1:40" s="12" customFormat="1" ht="51" customHeight="1" x14ac:dyDescent="0.2">
      <c r="A53" s="465">
        <v>39</v>
      </c>
      <c r="B53" s="468" t="str">
        <f>inf!B40</f>
        <v>معتصم زياد ربيع عيده</v>
      </c>
      <c r="C53" s="1189" t="str">
        <f>inf!C40</f>
        <v>850422858</v>
      </c>
      <c r="D53" s="1190"/>
      <c r="E53" s="472" t="str">
        <f>IF(dwam1!C53&gt;0,"x","غ")</f>
        <v>غ</v>
      </c>
      <c r="F53" s="472" t="str">
        <f>IF(dwam1!E53&gt;0,"x","غ")</f>
        <v>x</v>
      </c>
      <c r="G53" s="472" t="str">
        <f>IF(dwam1!G53&gt;0,"x","غ")</f>
        <v>x</v>
      </c>
      <c r="H53" s="472" t="str">
        <f>IF(dwam1!I53&gt;0,"x","غ")</f>
        <v>x</v>
      </c>
      <c r="I53" s="472" t="str">
        <f>IF(dwam1!K53&gt;0,"x","غ")</f>
        <v>x</v>
      </c>
      <c r="J53" s="472" t="str">
        <f>IF(dwam1!M53&gt;0,"x","غ")</f>
        <v>x</v>
      </c>
      <c r="K53" s="472"/>
      <c r="L53" s="472"/>
      <c r="M53" s="472"/>
      <c r="N53" s="472"/>
      <c r="O53" s="472"/>
      <c r="P53" s="472"/>
      <c r="Q53" s="472"/>
      <c r="R53" s="472"/>
      <c r="S53" s="472"/>
      <c r="T53" s="472"/>
      <c r="U53" s="472"/>
      <c r="V53" s="472"/>
      <c r="W53" s="472"/>
      <c r="X53" s="472"/>
      <c r="Y53" s="472"/>
      <c r="Z53" s="472"/>
      <c r="AA53" s="472"/>
      <c r="AB53" s="472"/>
      <c r="AC53" s="472"/>
      <c r="AD53" s="767">
        <f t="shared" si="12"/>
        <v>5</v>
      </c>
      <c r="AE53" s="473" t="str">
        <f>Menu!$C$4</f>
        <v>الخليل</v>
      </c>
      <c r="AF53" s="460">
        <f t="shared" si="13"/>
        <v>45087</v>
      </c>
      <c r="AG53" s="461" t="str">
        <f t="shared" si="14"/>
        <v xml:space="preserve">   </v>
      </c>
      <c r="AH53" s="461" t="str">
        <f t="shared" si="15"/>
        <v xml:space="preserve">   </v>
      </c>
      <c r="AI53" s="461" t="str">
        <f t="shared" si="16"/>
        <v xml:space="preserve">   </v>
      </c>
      <c r="AJ53" s="461">
        <f t="shared" si="17"/>
        <v>45091</v>
      </c>
      <c r="AK53" s="462">
        <f t="shared" si="10"/>
        <v>45091</v>
      </c>
      <c r="AL53" s="462">
        <f t="shared" si="11"/>
        <v>45091</v>
      </c>
      <c r="AM53" s="462" t="str">
        <f t="shared" si="18"/>
        <v xml:space="preserve">    </v>
      </c>
      <c r="AN53" s="464">
        <f>AD53*Menu!$C$13</f>
        <v>35</v>
      </c>
    </row>
    <row r="54" spans="1:40" s="12" customFormat="1" ht="51" customHeight="1" x14ac:dyDescent="0.2">
      <c r="A54" s="465">
        <v>40</v>
      </c>
      <c r="B54" s="468" t="str">
        <f>inf!B41</f>
        <v>مهند سعدي أحمد عبد العزيز</v>
      </c>
      <c r="C54" s="1189">
        <f>inf!C41</f>
        <v>411483829</v>
      </c>
      <c r="D54" s="1190"/>
      <c r="E54" s="472" t="str">
        <f>IF(dwam1!C54&gt;0,"x","غ")</f>
        <v>غ</v>
      </c>
      <c r="F54" s="472" t="str">
        <f>IF(dwam1!E54&gt;0,"x","غ")</f>
        <v>x</v>
      </c>
      <c r="G54" s="472" t="str">
        <f>IF(dwam1!G54&gt;0,"x","غ")</f>
        <v>x</v>
      </c>
      <c r="H54" s="472" t="str">
        <f>IF(dwam1!I54&gt;0,"x","غ")</f>
        <v>x</v>
      </c>
      <c r="I54" s="472" t="str">
        <f>IF(dwam1!K54&gt;0,"x","غ")</f>
        <v>x</v>
      </c>
      <c r="J54" s="472" t="str">
        <f>IF(dwam1!M54&gt;0,"x","غ")</f>
        <v>x</v>
      </c>
      <c r="K54" s="472"/>
      <c r="L54" s="472"/>
      <c r="M54" s="472"/>
      <c r="N54" s="472"/>
      <c r="O54" s="472"/>
      <c r="P54" s="472"/>
      <c r="Q54" s="472"/>
      <c r="R54" s="472"/>
      <c r="S54" s="472"/>
      <c r="T54" s="472"/>
      <c r="U54" s="472"/>
      <c r="V54" s="472"/>
      <c r="W54" s="472"/>
      <c r="X54" s="472"/>
      <c r="Y54" s="472"/>
      <c r="Z54" s="472"/>
      <c r="AA54" s="472"/>
      <c r="AB54" s="472"/>
      <c r="AC54" s="472"/>
      <c r="AD54" s="767">
        <f t="shared" si="12"/>
        <v>5</v>
      </c>
      <c r="AE54" s="473" t="str">
        <f>Menu!$C$4</f>
        <v>الخليل</v>
      </c>
      <c r="AF54" s="460">
        <f t="shared" si="13"/>
        <v>45087</v>
      </c>
      <c r="AG54" s="461" t="str">
        <f t="shared" si="14"/>
        <v xml:space="preserve">   </v>
      </c>
      <c r="AH54" s="461" t="str">
        <f t="shared" si="15"/>
        <v xml:space="preserve">   </v>
      </c>
      <c r="AI54" s="461" t="str">
        <f t="shared" si="16"/>
        <v xml:space="preserve">   </v>
      </c>
      <c r="AJ54" s="461">
        <f t="shared" si="17"/>
        <v>45091</v>
      </c>
      <c r="AK54" s="462">
        <f t="shared" si="10"/>
        <v>45091</v>
      </c>
      <c r="AL54" s="462">
        <f t="shared" si="11"/>
        <v>45091</v>
      </c>
      <c r="AM54" s="462" t="str">
        <f t="shared" si="18"/>
        <v xml:space="preserve">    </v>
      </c>
      <c r="AN54" s="464">
        <f>AD54*Menu!$C$13</f>
        <v>35</v>
      </c>
    </row>
    <row r="55" spans="1:40" s="12" customFormat="1" ht="51" customHeight="1" x14ac:dyDescent="0.2">
      <c r="A55" s="465">
        <v>41</v>
      </c>
      <c r="B55" s="468" t="str">
        <f>inf!B42</f>
        <v>مؤيد كرامة محمد أبو سنينة</v>
      </c>
      <c r="C55" s="1189">
        <f>inf!C42</f>
        <v>404710196</v>
      </c>
      <c r="D55" s="1190"/>
      <c r="E55" s="472" t="str">
        <f>IF(dwam1!C55&gt;0,"x","غ")</f>
        <v>x</v>
      </c>
      <c r="F55" s="472" t="str">
        <f>IF(dwam1!E55&gt;0,"x","غ")</f>
        <v>x</v>
      </c>
      <c r="G55" s="472" t="str">
        <f>IF(dwam1!G55&gt;0,"x","غ")</f>
        <v>x</v>
      </c>
      <c r="H55" s="472" t="str">
        <f>IF(dwam1!I55&gt;0,"x","غ")</f>
        <v>x</v>
      </c>
      <c r="I55" s="472" t="str">
        <f>IF(dwam1!K55&gt;0,"x","غ")</f>
        <v>x</v>
      </c>
      <c r="J55" s="472" t="str">
        <f>IF(dwam1!M55&gt;0,"x","غ")</f>
        <v>x</v>
      </c>
      <c r="K55" s="472"/>
      <c r="L55" s="472"/>
      <c r="M55" s="472"/>
      <c r="N55" s="472"/>
      <c r="O55" s="472"/>
      <c r="P55" s="472"/>
      <c r="Q55" s="472"/>
      <c r="R55" s="472"/>
      <c r="S55" s="472"/>
      <c r="T55" s="472"/>
      <c r="U55" s="472"/>
      <c r="V55" s="472"/>
      <c r="W55" s="472"/>
      <c r="X55" s="472"/>
      <c r="Y55" s="472"/>
      <c r="Z55" s="472"/>
      <c r="AA55" s="472"/>
      <c r="AB55" s="472"/>
      <c r="AC55" s="472"/>
      <c r="AD55" s="767">
        <f t="shared" si="12"/>
        <v>6</v>
      </c>
      <c r="AE55" s="473" t="str">
        <f>Menu!$C$4</f>
        <v>الخليل</v>
      </c>
      <c r="AF55" s="460">
        <f t="shared" si="13"/>
        <v>45085</v>
      </c>
      <c r="AG55" s="461" t="str">
        <f t="shared" si="14"/>
        <v xml:space="preserve">   </v>
      </c>
      <c r="AH55" s="461" t="str">
        <f t="shared" si="15"/>
        <v xml:space="preserve">   </v>
      </c>
      <c r="AI55" s="461" t="str">
        <f t="shared" si="16"/>
        <v xml:space="preserve">   </v>
      </c>
      <c r="AJ55" s="461">
        <f t="shared" si="17"/>
        <v>45091</v>
      </c>
      <c r="AK55" s="462">
        <f t="shared" si="10"/>
        <v>45091</v>
      </c>
      <c r="AL55" s="462">
        <f t="shared" si="11"/>
        <v>45091</v>
      </c>
      <c r="AM55" s="462">
        <f t="shared" si="18"/>
        <v>45085</v>
      </c>
      <c r="AN55" s="464">
        <f>AD55*Menu!$C$13</f>
        <v>42</v>
      </c>
    </row>
    <row r="56" spans="1:40" s="12" customFormat="1" ht="51" customHeight="1" thickBot="1" x14ac:dyDescent="0.25">
      <c r="A56" s="729">
        <v>42</v>
      </c>
      <c r="B56" s="468" t="str">
        <f>inf!B43</f>
        <v>نضال سالم ابراهيم ابو سباع</v>
      </c>
      <c r="C56" s="1206">
        <f>inf!C43</f>
        <v>852038959</v>
      </c>
      <c r="D56" s="1207"/>
      <c r="E56" s="476" t="str">
        <f>IF(dwam1!C56&gt;0,"x","غ")</f>
        <v>x</v>
      </c>
      <c r="F56" s="476" t="str">
        <f>IF(dwam1!E56&gt;0,"x","غ")</f>
        <v>x</v>
      </c>
      <c r="G56" s="476" t="str">
        <f>IF(dwam1!G56&gt;0,"x","غ")</f>
        <v>x</v>
      </c>
      <c r="H56" s="476" t="str">
        <f>IF(dwam1!I56&gt;0,"x","غ")</f>
        <v>x</v>
      </c>
      <c r="I56" s="476" t="str">
        <f>IF(dwam1!K56&gt;0,"x","غ")</f>
        <v>x</v>
      </c>
      <c r="J56" s="472" t="str">
        <f>IF(dwam1!M56&gt;0,"x","غ")</f>
        <v>x</v>
      </c>
      <c r="K56" s="476"/>
      <c r="L56" s="476"/>
      <c r="M56" s="476"/>
      <c r="N56" s="476"/>
      <c r="O56" s="476"/>
      <c r="P56" s="476"/>
      <c r="Q56" s="476"/>
      <c r="R56" s="476"/>
      <c r="S56" s="476"/>
      <c r="T56" s="476"/>
      <c r="U56" s="476"/>
      <c r="V56" s="476"/>
      <c r="W56" s="476"/>
      <c r="X56" s="476"/>
      <c r="Y56" s="476"/>
      <c r="Z56" s="476"/>
      <c r="AA56" s="476"/>
      <c r="AB56" s="476"/>
      <c r="AC56" s="476"/>
      <c r="AD56" s="769">
        <f t="shared" si="12"/>
        <v>6</v>
      </c>
      <c r="AE56" s="730" t="str">
        <f>Menu!$C$4</f>
        <v>الخليل</v>
      </c>
      <c r="AF56" s="460">
        <f t="shared" si="13"/>
        <v>45085</v>
      </c>
      <c r="AG56" s="461" t="str">
        <f t="shared" si="14"/>
        <v xml:space="preserve">   </v>
      </c>
      <c r="AH56" s="461" t="str">
        <f t="shared" si="15"/>
        <v xml:space="preserve">   </v>
      </c>
      <c r="AI56" s="461" t="str">
        <f t="shared" si="16"/>
        <v xml:space="preserve">   </v>
      </c>
      <c r="AJ56" s="461">
        <f t="shared" si="17"/>
        <v>45091</v>
      </c>
      <c r="AK56" s="462">
        <f t="shared" si="10"/>
        <v>45091</v>
      </c>
      <c r="AL56" s="462">
        <f t="shared" si="11"/>
        <v>45091</v>
      </c>
      <c r="AM56" s="462">
        <f t="shared" si="18"/>
        <v>45085</v>
      </c>
      <c r="AN56" s="464">
        <f>AD56*Menu!$C$13</f>
        <v>42</v>
      </c>
    </row>
    <row r="57" spans="1:40" s="12" customFormat="1" ht="51" customHeight="1" thickTop="1" x14ac:dyDescent="0.2">
      <c r="A57" s="731"/>
      <c r="B57" s="734"/>
      <c r="C57" s="1281"/>
      <c r="D57" s="1282"/>
      <c r="E57" s="732"/>
      <c r="F57" s="732"/>
      <c r="G57" s="732"/>
      <c r="H57" s="732"/>
      <c r="I57" s="732"/>
      <c r="J57" s="732"/>
      <c r="K57" s="732"/>
      <c r="L57" s="732"/>
      <c r="M57" s="732"/>
      <c r="N57" s="732"/>
      <c r="O57" s="732"/>
      <c r="P57" s="732"/>
      <c r="Q57" s="732"/>
      <c r="R57" s="732"/>
      <c r="S57" s="732"/>
      <c r="T57" s="732"/>
      <c r="U57" s="732"/>
      <c r="V57" s="732"/>
      <c r="W57" s="732"/>
      <c r="X57" s="732"/>
      <c r="Y57" s="732"/>
      <c r="Z57" s="732"/>
      <c r="AA57" s="732"/>
      <c r="AB57" s="732"/>
      <c r="AC57" s="732"/>
      <c r="AD57" s="732"/>
      <c r="AE57" s="733"/>
      <c r="AF57" s="460" t="str">
        <f t="shared" si="13"/>
        <v xml:space="preserve">   </v>
      </c>
      <c r="AG57" s="461" t="str">
        <f t="shared" si="14"/>
        <v xml:space="preserve">   </v>
      </c>
      <c r="AH57" s="461" t="str">
        <f t="shared" si="15"/>
        <v xml:space="preserve">   </v>
      </c>
      <c r="AI57" s="461" t="str">
        <f t="shared" si="16"/>
        <v xml:space="preserve">   </v>
      </c>
      <c r="AJ57" s="461" t="str">
        <f t="shared" si="17"/>
        <v xml:space="preserve">    </v>
      </c>
      <c r="AK57" s="462" t="str">
        <f t="shared" si="10"/>
        <v xml:space="preserve">    </v>
      </c>
      <c r="AL57" s="462" t="str">
        <f t="shared" si="11"/>
        <v xml:space="preserve">    </v>
      </c>
      <c r="AM57" s="462" t="str">
        <f t="shared" si="18"/>
        <v xml:space="preserve">    </v>
      </c>
      <c r="AN57" s="464">
        <f>AD57*Menu!$C$13</f>
        <v>0</v>
      </c>
    </row>
    <row r="58" spans="1:40" s="12" customFormat="1" ht="51" customHeight="1" x14ac:dyDescent="0.2">
      <c r="A58" s="465"/>
      <c r="B58" s="468"/>
      <c r="C58" s="1189"/>
      <c r="D58" s="1190"/>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3"/>
      <c r="AF58" s="460" t="str">
        <f t="shared" si="13"/>
        <v xml:space="preserve">   </v>
      </c>
      <c r="AG58" s="461" t="str">
        <f t="shared" si="14"/>
        <v xml:space="preserve">   </v>
      </c>
      <c r="AH58" s="461" t="str">
        <f t="shared" si="15"/>
        <v xml:space="preserve">   </v>
      </c>
      <c r="AI58" s="461" t="str">
        <f t="shared" si="16"/>
        <v xml:space="preserve">   </v>
      </c>
      <c r="AJ58" s="461" t="str">
        <f t="shared" si="17"/>
        <v xml:space="preserve">    </v>
      </c>
      <c r="AK58" s="462" t="str">
        <f t="shared" si="10"/>
        <v xml:space="preserve">    </v>
      </c>
      <c r="AL58" s="462" t="str">
        <f t="shared" si="11"/>
        <v xml:space="preserve">    </v>
      </c>
      <c r="AM58" s="462" t="str">
        <f t="shared" si="18"/>
        <v xml:space="preserve">    </v>
      </c>
      <c r="AN58" s="464">
        <f>AD58*Menu!$C$13</f>
        <v>0</v>
      </c>
    </row>
    <row r="59" spans="1:40" s="12" customFormat="1" ht="51" customHeight="1" x14ac:dyDescent="0.2">
      <c r="A59" s="465"/>
      <c r="B59" s="468"/>
      <c r="C59" s="1189"/>
      <c r="D59" s="1190"/>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3"/>
      <c r="AF59" s="460" t="str">
        <f t="shared" si="13"/>
        <v xml:space="preserve">   </v>
      </c>
      <c r="AG59" s="461" t="str">
        <f t="shared" si="14"/>
        <v xml:space="preserve">   </v>
      </c>
      <c r="AH59" s="461" t="str">
        <f t="shared" si="15"/>
        <v xml:space="preserve">   </v>
      </c>
      <c r="AI59" s="461" t="str">
        <f t="shared" si="16"/>
        <v xml:space="preserve">   </v>
      </c>
      <c r="AJ59" s="461" t="str">
        <f t="shared" si="17"/>
        <v xml:space="preserve">    </v>
      </c>
      <c r="AK59" s="462" t="str">
        <f t="shared" si="10"/>
        <v xml:space="preserve">    </v>
      </c>
      <c r="AL59" s="462" t="str">
        <f t="shared" si="11"/>
        <v xml:space="preserve">    </v>
      </c>
      <c r="AM59" s="462" t="str">
        <f t="shared" si="18"/>
        <v xml:space="preserve">    </v>
      </c>
      <c r="AN59" s="464">
        <f>AD59*Menu!$C$13</f>
        <v>0</v>
      </c>
    </row>
    <row r="60" spans="1:40" s="12" customFormat="1" ht="51" customHeight="1" x14ac:dyDescent="0.2">
      <c r="A60" s="465"/>
      <c r="B60" s="468"/>
      <c r="C60" s="1189"/>
      <c r="D60" s="1190"/>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3"/>
      <c r="AF60" s="460" t="str">
        <f t="shared" si="13"/>
        <v xml:space="preserve">   </v>
      </c>
      <c r="AG60" s="461" t="str">
        <f t="shared" si="14"/>
        <v xml:space="preserve">   </v>
      </c>
      <c r="AH60" s="461" t="str">
        <f t="shared" si="15"/>
        <v xml:space="preserve">   </v>
      </c>
      <c r="AI60" s="461" t="str">
        <f t="shared" si="16"/>
        <v xml:space="preserve">   </v>
      </c>
      <c r="AJ60" s="461" t="str">
        <f t="shared" si="17"/>
        <v xml:space="preserve">    </v>
      </c>
      <c r="AK60" s="462" t="str">
        <f t="shared" si="10"/>
        <v xml:space="preserve">    </v>
      </c>
      <c r="AL60" s="462" t="str">
        <f t="shared" si="11"/>
        <v xml:space="preserve">    </v>
      </c>
      <c r="AM60" s="462" t="str">
        <f t="shared" si="18"/>
        <v xml:space="preserve">    </v>
      </c>
      <c r="AN60" s="464">
        <f>AD60*Menu!$C$13</f>
        <v>0</v>
      </c>
    </row>
    <row r="61" spans="1:40" s="12" customFormat="1" ht="51" customHeight="1" x14ac:dyDescent="0.2">
      <c r="A61" s="465"/>
      <c r="B61" s="468"/>
      <c r="C61" s="1189"/>
      <c r="D61" s="1190"/>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3"/>
      <c r="AF61" s="460" t="str">
        <f t="shared" si="13"/>
        <v xml:space="preserve">   </v>
      </c>
      <c r="AG61" s="461" t="str">
        <f t="shared" si="14"/>
        <v xml:space="preserve">   </v>
      </c>
      <c r="AH61" s="461" t="str">
        <f t="shared" si="15"/>
        <v xml:space="preserve">   </v>
      </c>
      <c r="AI61" s="461" t="str">
        <f t="shared" si="16"/>
        <v xml:space="preserve">   </v>
      </c>
      <c r="AJ61" s="461" t="str">
        <f t="shared" si="17"/>
        <v xml:space="preserve">    </v>
      </c>
      <c r="AK61" s="462" t="str">
        <f t="shared" si="10"/>
        <v xml:space="preserve">    </v>
      </c>
      <c r="AL61" s="462" t="str">
        <f t="shared" si="11"/>
        <v xml:space="preserve">    </v>
      </c>
      <c r="AM61" s="462" t="str">
        <f t="shared" si="18"/>
        <v xml:space="preserve">    </v>
      </c>
      <c r="AN61" s="464">
        <f>AD61*Menu!$C$13</f>
        <v>0</v>
      </c>
    </row>
    <row r="62" spans="1:40" s="12" customFormat="1" ht="51" customHeight="1" x14ac:dyDescent="0.2">
      <c r="A62" s="465"/>
      <c r="B62" s="468"/>
      <c r="C62" s="1189"/>
      <c r="D62" s="1190"/>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3"/>
      <c r="AF62" s="460" t="str">
        <f t="shared" si="13"/>
        <v xml:space="preserve">   </v>
      </c>
      <c r="AG62" s="461" t="str">
        <f t="shared" si="14"/>
        <v xml:space="preserve">   </v>
      </c>
      <c r="AH62" s="461" t="str">
        <f t="shared" si="15"/>
        <v xml:space="preserve">   </v>
      </c>
      <c r="AI62" s="461" t="str">
        <f t="shared" si="16"/>
        <v xml:space="preserve">   </v>
      </c>
      <c r="AJ62" s="461" t="str">
        <f t="shared" si="17"/>
        <v xml:space="preserve">    </v>
      </c>
      <c r="AK62" s="462" t="str">
        <f t="shared" si="10"/>
        <v xml:space="preserve">    </v>
      </c>
      <c r="AL62" s="462" t="str">
        <f t="shared" si="11"/>
        <v xml:space="preserve">    </v>
      </c>
      <c r="AM62" s="462" t="str">
        <f t="shared" si="18"/>
        <v xml:space="preserve">    </v>
      </c>
      <c r="AN62" s="464">
        <f>AD62*Menu!$C$13</f>
        <v>0</v>
      </c>
    </row>
    <row r="63" spans="1:40" s="12" customFormat="1" ht="51" customHeight="1" x14ac:dyDescent="0.2">
      <c r="A63" s="465"/>
      <c r="B63" s="468"/>
      <c r="C63" s="1189"/>
      <c r="D63" s="1190"/>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3"/>
      <c r="AF63" s="460" t="str">
        <f t="shared" si="13"/>
        <v xml:space="preserve">   </v>
      </c>
      <c r="AG63" s="461" t="str">
        <f t="shared" si="14"/>
        <v xml:space="preserve">   </v>
      </c>
      <c r="AH63" s="461" t="str">
        <f t="shared" si="15"/>
        <v xml:space="preserve">   </v>
      </c>
      <c r="AI63" s="461" t="str">
        <f t="shared" si="16"/>
        <v xml:space="preserve">   </v>
      </c>
      <c r="AJ63" s="461" t="str">
        <f t="shared" si="17"/>
        <v xml:space="preserve">    </v>
      </c>
      <c r="AK63" s="462" t="str">
        <f t="shared" si="10"/>
        <v xml:space="preserve">    </v>
      </c>
      <c r="AL63" s="462" t="str">
        <f t="shared" si="11"/>
        <v xml:space="preserve">    </v>
      </c>
      <c r="AM63" s="462" t="str">
        <f t="shared" si="18"/>
        <v xml:space="preserve">    </v>
      </c>
      <c r="AN63" s="464">
        <f>AD63*Menu!$C$13</f>
        <v>0</v>
      </c>
    </row>
    <row r="64" spans="1:40" s="12" customFormat="1" ht="51" customHeight="1" x14ac:dyDescent="0.2">
      <c r="A64" s="465"/>
      <c r="B64" s="468"/>
      <c r="C64" s="1189"/>
      <c r="D64" s="1190"/>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3"/>
      <c r="AF64" s="460" t="str">
        <f t="shared" si="13"/>
        <v xml:space="preserve">   </v>
      </c>
      <c r="AG64" s="461" t="str">
        <f t="shared" si="14"/>
        <v xml:space="preserve">   </v>
      </c>
      <c r="AH64" s="461" t="str">
        <f t="shared" si="15"/>
        <v xml:space="preserve">   </v>
      </c>
      <c r="AI64" s="461" t="str">
        <f t="shared" si="16"/>
        <v xml:space="preserve">   </v>
      </c>
      <c r="AJ64" s="461" t="str">
        <f t="shared" si="17"/>
        <v xml:space="preserve">    </v>
      </c>
      <c r="AK64" s="462" t="str">
        <f t="shared" si="10"/>
        <v xml:space="preserve">    </v>
      </c>
      <c r="AL64" s="462" t="str">
        <f t="shared" si="11"/>
        <v xml:space="preserve">    </v>
      </c>
      <c r="AM64" s="462" t="str">
        <f t="shared" si="18"/>
        <v xml:space="preserve">    </v>
      </c>
      <c r="AN64" s="464">
        <f>AD64*Menu!$C$13</f>
        <v>0</v>
      </c>
    </row>
    <row r="65" spans="1:40" s="12" customFormat="1" ht="51" customHeight="1" x14ac:dyDescent="0.2">
      <c r="A65" s="465"/>
      <c r="B65" s="468"/>
      <c r="C65" s="1189"/>
      <c r="D65" s="1190"/>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3"/>
      <c r="AF65" s="460" t="str">
        <f t="shared" si="13"/>
        <v xml:space="preserve">   </v>
      </c>
      <c r="AG65" s="461" t="str">
        <f t="shared" si="14"/>
        <v xml:space="preserve">   </v>
      </c>
      <c r="AH65" s="461" t="str">
        <f t="shared" si="15"/>
        <v xml:space="preserve">   </v>
      </c>
      <c r="AI65" s="461" t="str">
        <f t="shared" si="16"/>
        <v xml:space="preserve">   </v>
      </c>
      <c r="AJ65" s="461" t="str">
        <f t="shared" si="17"/>
        <v xml:space="preserve">    </v>
      </c>
      <c r="AK65" s="462" t="str">
        <f t="shared" si="10"/>
        <v xml:space="preserve">    </v>
      </c>
      <c r="AL65" s="462" t="str">
        <f t="shared" si="11"/>
        <v xml:space="preserve">    </v>
      </c>
      <c r="AM65" s="462" t="str">
        <f t="shared" si="18"/>
        <v xml:space="preserve">    </v>
      </c>
      <c r="AN65" s="464">
        <f>AD65*Menu!$C$13</f>
        <v>0</v>
      </c>
    </row>
    <row r="66" spans="1:40" s="12" customFormat="1" ht="51" customHeight="1" x14ac:dyDescent="0.2">
      <c r="A66" s="465"/>
      <c r="B66" s="468"/>
      <c r="C66" s="1189"/>
      <c r="D66" s="1190"/>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3"/>
      <c r="AF66" s="460" t="str">
        <f t="shared" si="13"/>
        <v xml:space="preserve">   </v>
      </c>
      <c r="AG66" s="461" t="str">
        <f t="shared" si="14"/>
        <v xml:space="preserve">   </v>
      </c>
      <c r="AH66" s="461" t="str">
        <f t="shared" si="15"/>
        <v xml:space="preserve">   </v>
      </c>
      <c r="AI66" s="461" t="str">
        <f t="shared" si="16"/>
        <v xml:space="preserve">   </v>
      </c>
      <c r="AJ66" s="461" t="str">
        <f t="shared" si="17"/>
        <v xml:space="preserve">    </v>
      </c>
      <c r="AK66" s="462" t="str">
        <f t="shared" si="10"/>
        <v xml:space="preserve">    </v>
      </c>
      <c r="AL66" s="462" t="str">
        <f t="shared" si="11"/>
        <v xml:space="preserve">    </v>
      </c>
      <c r="AM66" s="462" t="str">
        <f t="shared" si="18"/>
        <v xml:space="preserve">    </v>
      </c>
      <c r="AN66" s="464">
        <f>AD66*Menu!$C$13</f>
        <v>0</v>
      </c>
    </row>
    <row r="67" spans="1:40" s="12" customFormat="1" ht="51" customHeight="1" x14ac:dyDescent="0.2">
      <c r="A67" s="465"/>
      <c r="B67" s="468"/>
      <c r="C67" s="1189"/>
      <c r="D67" s="1190"/>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3"/>
      <c r="AF67" s="460" t="str">
        <f t="shared" si="13"/>
        <v xml:space="preserve">   </v>
      </c>
      <c r="AG67" s="461" t="str">
        <f t="shared" si="14"/>
        <v xml:space="preserve">   </v>
      </c>
      <c r="AH67" s="461" t="str">
        <f t="shared" si="15"/>
        <v xml:space="preserve">   </v>
      </c>
      <c r="AI67" s="461" t="str">
        <f t="shared" si="16"/>
        <v xml:space="preserve">   </v>
      </c>
      <c r="AJ67" s="461" t="str">
        <f t="shared" si="17"/>
        <v xml:space="preserve">    </v>
      </c>
      <c r="AK67" s="462" t="str">
        <f t="shared" si="10"/>
        <v xml:space="preserve">    </v>
      </c>
      <c r="AL67" s="462" t="str">
        <f t="shared" si="11"/>
        <v xml:space="preserve">    </v>
      </c>
      <c r="AM67" s="462" t="str">
        <f t="shared" si="18"/>
        <v xml:space="preserve">    </v>
      </c>
      <c r="AN67" s="464">
        <f>AD67*Menu!$C$13</f>
        <v>0</v>
      </c>
    </row>
    <row r="68" spans="1:40" s="12" customFormat="1" ht="51" customHeight="1" x14ac:dyDescent="0.2">
      <c r="A68" s="465"/>
      <c r="B68" s="468"/>
      <c r="C68" s="1189"/>
      <c r="D68" s="1190"/>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3"/>
      <c r="AF68" s="460" t="str">
        <f t="shared" si="13"/>
        <v xml:space="preserve">   </v>
      </c>
      <c r="AG68" s="461" t="str">
        <f t="shared" si="14"/>
        <v xml:space="preserve">   </v>
      </c>
      <c r="AH68" s="461" t="str">
        <f t="shared" si="15"/>
        <v xml:space="preserve">   </v>
      </c>
      <c r="AI68" s="461" t="str">
        <f t="shared" si="16"/>
        <v xml:space="preserve">   </v>
      </c>
      <c r="AJ68" s="461" t="str">
        <f t="shared" si="17"/>
        <v xml:space="preserve">    </v>
      </c>
      <c r="AK68" s="462" t="str">
        <f t="shared" si="10"/>
        <v xml:space="preserve">    </v>
      </c>
      <c r="AL68" s="462" t="str">
        <f t="shared" si="11"/>
        <v xml:space="preserve">    </v>
      </c>
      <c r="AM68" s="462" t="str">
        <f t="shared" si="18"/>
        <v xml:space="preserve">    </v>
      </c>
      <c r="AN68" s="464">
        <f>AD68*Menu!$C$13</f>
        <v>0</v>
      </c>
    </row>
    <row r="69" spans="1:40" s="12" customFormat="1" ht="51" hidden="1" customHeight="1" x14ac:dyDescent="0.2">
      <c r="A69" s="465"/>
      <c r="B69" s="468"/>
      <c r="C69" s="1189"/>
      <c r="D69" s="1190"/>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3"/>
      <c r="AF69" s="460" t="str">
        <f t="shared" si="13"/>
        <v xml:space="preserve">   </v>
      </c>
      <c r="AG69" s="461" t="str">
        <f t="shared" si="14"/>
        <v xml:space="preserve">   </v>
      </c>
      <c r="AH69" s="461" t="str">
        <f t="shared" si="15"/>
        <v xml:space="preserve">   </v>
      </c>
      <c r="AI69" s="461" t="str">
        <f t="shared" si="16"/>
        <v xml:space="preserve">   </v>
      </c>
      <c r="AJ69" s="461" t="str">
        <f t="shared" si="17"/>
        <v xml:space="preserve">    </v>
      </c>
      <c r="AK69" s="462" t="str">
        <f t="shared" si="10"/>
        <v xml:space="preserve">    </v>
      </c>
      <c r="AL69" s="462" t="str">
        <f t="shared" si="11"/>
        <v xml:space="preserve">    </v>
      </c>
      <c r="AM69" s="462" t="str">
        <f t="shared" si="18"/>
        <v xml:space="preserve">    </v>
      </c>
      <c r="AN69" s="464">
        <f>AD69*Menu!$C$13</f>
        <v>0</v>
      </c>
    </row>
    <row r="70" spans="1:40" s="12" customFormat="1" ht="51" customHeight="1" x14ac:dyDescent="0.2">
      <c r="A70" s="465"/>
      <c r="B70" s="468"/>
      <c r="C70" s="1189"/>
      <c r="D70" s="1190"/>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3"/>
      <c r="AF70" s="460" t="str">
        <f t="shared" si="13"/>
        <v xml:space="preserve">   </v>
      </c>
      <c r="AG70" s="461" t="str">
        <f t="shared" si="14"/>
        <v xml:space="preserve">   </v>
      </c>
      <c r="AH70" s="461" t="str">
        <f t="shared" si="15"/>
        <v xml:space="preserve">   </v>
      </c>
      <c r="AI70" s="461" t="str">
        <f t="shared" si="16"/>
        <v xml:space="preserve">   </v>
      </c>
      <c r="AJ70" s="461" t="str">
        <f t="shared" si="17"/>
        <v xml:space="preserve">    </v>
      </c>
      <c r="AK70" s="462" t="str">
        <f t="shared" si="10"/>
        <v xml:space="preserve">    </v>
      </c>
      <c r="AL70" s="462" t="str">
        <f t="shared" si="11"/>
        <v xml:space="preserve">    </v>
      </c>
      <c r="AM70" s="462" t="str">
        <f t="shared" si="18"/>
        <v xml:space="preserve">    </v>
      </c>
      <c r="AN70" s="464">
        <f>AD70*Menu!$C$13</f>
        <v>0</v>
      </c>
    </row>
    <row r="71" spans="1:40" s="12" customFormat="1" ht="51" customHeight="1" x14ac:dyDescent="0.2">
      <c r="A71" s="465"/>
      <c r="B71" s="468"/>
      <c r="C71" s="1189"/>
      <c r="D71" s="1190"/>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3"/>
      <c r="AF71" s="460" t="str">
        <f t="shared" si="13"/>
        <v xml:space="preserve">   </v>
      </c>
      <c r="AG71" s="461" t="str">
        <f t="shared" si="14"/>
        <v xml:space="preserve">   </v>
      </c>
      <c r="AH71" s="461" t="str">
        <f t="shared" si="15"/>
        <v xml:space="preserve">   </v>
      </c>
      <c r="AI71" s="461" t="str">
        <f t="shared" si="16"/>
        <v xml:space="preserve">   </v>
      </c>
      <c r="AJ71" s="461" t="str">
        <f t="shared" si="17"/>
        <v xml:space="preserve">    </v>
      </c>
      <c r="AK71" s="462" t="str">
        <f t="shared" si="10"/>
        <v xml:space="preserve">    </v>
      </c>
      <c r="AL71" s="462" t="str">
        <f t="shared" si="11"/>
        <v xml:space="preserve">    </v>
      </c>
      <c r="AM71" s="462" t="str">
        <f t="shared" si="18"/>
        <v xml:space="preserve">    </v>
      </c>
      <c r="AN71" s="464">
        <f>AD71*Menu!$C$13</f>
        <v>0</v>
      </c>
    </row>
    <row r="72" spans="1:40" s="12" customFormat="1" ht="51" hidden="1" customHeight="1" x14ac:dyDescent="0.2">
      <c r="A72" s="465"/>
      <c r="B72" s="468"/>
      <c r="C72" s="1189"/>
      <c r="D72" s="1190"/>
      <c r="E72" s="472"/>
      <c r="F72" s="472"/>
      <c r="G72" s="472"/>
      <c r="H72" s="472"/>
      <c r="I72" s="472"/>
      <c r="J72" s="472"/>
      <c r="K72" s="472"/>
      <c r="L72" s="472"/>
      <c r="M72" s="472"/>
      <c r="N72" s="472"/>
      <c r="O72" s="472"/>
      <c r="P72" s="472"/>
      <c r="Q72" s="472"/>
      <c r="R72" s="472"/>
      <c r="S72" s="472"/>
      <c r="T72" s="472"/>
      <c r="U72" s="472"/>
      <c r="V72" s="472"/>
      <c r="W72" s="472"/>
      <c r="X72" s="472"/>
      <c r="Y72" s="472"/>
      <c r="Z72" s="476"/>
      <c r="AA72" s="476"/>
      <c r="AB72" s="476"/>
      <c r="AC72" s="476"/>
      <c r="AD72" s="472"/>
      <c r="AE72" s="473"/>
      <c r="AF72" s="460" t="str">
        <f t="shared" si="13"/>
        <v xml:space="preserve">   </v>
      </c>
      <c r="AG72" s="461" t="str">
        <f t="shared" si="14"/>
        <v xml:space="preserve">   </v>
      </c>
      <c r="AH72" s="461" t="str">
        <f t="shared" si="15"/>
        <v xml:space="preserve">   </v>
      </c>
      <c r="AI72" s="461" t="str">
        <f t="shared" si="16"/>
        <v xml:space="preserve">   </v>
      </c>
      <c r="AJ72" s="461" t="str">
        <f t="shared" si="17"/>
        <v xml:space="preserve">    </v>
      </c>
      <c r="AK72" s="462" t="str">
        <f t="shared" si="10"/>
        <v xml:space="preserve">    </v>
      </c>
      <c r="AL72" s="462" t="str">
        <f t="shared" si="11"/>
        <v xml:space="preserve">    </v>
      </c>
      <c r="AM72" s="462" t="str">
        <f t="shared" si="18"/>
        <v xml:space="preserve">    </v>
      </c>
      <c r="AN72" s="464">
        <f>AD72*Menu!$C$13</f>
        <v>0</v>
      </c>
    </row>
    <row r="73" spans="1:40" s="12" customFormat="1" ht="51" customHeight="1" x14ac:dyDescent="0.2">
      <c r="A73" s="465"/>
      <c r="B73" s="468"/>
      <c r="C73" s="1189"/>
      <c r="D73" s="1190"/>
      <c r="E73" s="472"/>
      <c r="F73" s="472"/>
      <c r="G73" s="472"/>
      <c r="H73" s="472"/>
      <c r="I73" s="472"/>
      <c r="J73" s="472"/>
      <c r="K73" s="472"/>
      <c r="L73" s="472"/>
      <c r="M73" s="472"/>
      <c r="N73" s="472"/>
      <c r="O73" s="472"/>
      <c r="P73" s="472"/>
      <c r="Q73" s="472"/>
      <c r="R73" s="472"/>
      <c r="S73" s="472"/>
      <c r="T73" s="472"/>
      <c r="U73" s="472"/>
      <c r="V73" s="472"/>
      <c r="W73" s="472"/>
      <c r="X73" s="472"/>
      <c r="Y73" s="472"/>
      <c r="Z73" s="476"/>
      <c r="AA73" s="476"/>
      <c r="AB73" s="476"/>
      <c r="AC73" s="476"/>
      <c r="AD73" s="472"/>
      <c r="AE73" s="473"/>
      <c r="AF73" s="460" t="str">
        <f t="shared" si="13"/>
        <v xml:space="preserve">   </v>
      </c>
      <c r="AG73" s="461" t="str">
        <f t="shared" si="14"/>
        <v xml:space="preserve">   </v>
      </c>
      <c r="AH73" s="461" t="str">
        <f t="shared" si="15"/>
        <v xml:space="preserve">   </v>
      </c>
      <c r="AI73" s="461" t="str">
        <f t="shared" si="16"/>
        <v xml:space="preserve">   </v>
      </c>
      <c r="AJ73" s="461" t="str">
        <f t="shared" si="17"/>
        <v xml:space="preserve">    </v>
      </c>
      <c r="AK73" s="462" t="str">
        <f t="shared" si="10"/>
        <v xml:space="preserve">    </v>
      </c>
      <c r="AL73" s="462" t="str">
        <f t="shared" si="11"/>
        <v xml:space="preserve">    </v>
      </c>
      <c r="AM73" s="462" t="str">
        <f t="shared" si="18"/>
        <v xml:space="preserve">    </v>
      </c>
      <c r="AN73" s="464">
        <f>AD73*Menu!$C$13</f>
        <v>0</v>
      </c>
    </row>
    <row r="74" spans="1:40" s="12" customFormat="1" ht="51" customHeight="1" thickBot="1" x14ac:dyDescent="0.25">
      <c r="A74" s="465"/>
      <c r="B74" s="526"/>
      <c r="C74" s="1189"/>
      <c r="D74" s="1190"/>
      <c r="E74" s="472"/>
      <c r="F74" s="472"/>
      <c r="G74" s="472"/>
      <c r="H74" s="472"/>
      <c r="I74" s="472"/>
      <c r="J74" s="472"/>
      <c r="K74" s="472"/>
      <c r="L74" s="472"/>
      <c r="M74" s="472"/>
      <c r="N74" s="472"/>
      <c r="O74" s="472"/>
      <c r="P74" s="472"/>
      <c r="Q74" s="472"/>
      <c r="R74" s="472"/>
      <c r="S74" s="472"/>
      <c r="T74" s="472"/>
      <c r="U74" s="472"/>
      <c r="V74" s="472"/>
      <c r="W74" s="472"/>
      <c r="X74" s="472"/>
      <c r="Y74" s="476"/>
      <c r="Z74" s="476"/>
      <c r="AA74" s="476"/>
      <c r="AB74" s="476"/>
      <c r="AC74" s="476"/>
      <c r="AD74" s="472"/>
      <c r="AE74" s="473"/>
      <c r="AF74" s="460" t="str">
        <f t="shared" si="13"/>
        <v xml:space="preserve">   </v>
      </c>
      <c r="AG74" s="461" t="str">
        <f t="shared" si="14"/>
        <v xml:space="preserve">   </v>
      </c>
      <c r="AH74" s="461" t="str">
        <f t="shared" si="15"/>
        <v xml:space="preserve">   </v>
      </c>
      <c r="AI74" s="461" t="str">
        <f t="shared" si="16"/>
        <v xml:space="preserve">   </v>
      </c>
      <c r="AJ74" s="461" t="str">
        <f t="shared" si="17"/>
        <v xml:space="preserve">    </v>
      </c>
      <c r="AK74" s="462" t="str">
        <f t="shared" si="10"/>
        <v xml:space="preserve">    </v>
      </c>
      <c r="AL74" s="462" t="str">
        <f t="shared" si="11"/>
        <v xml:space="preserve">    </v>
      </c>
      <c r="AM74" s="462" t="str">
        <f t="shared" si="18"/>
        <v xml:space="preserve">    </v>
      </c>
      <c r="AN74" s="464">
        <f>AD74*Menu!$C$13</f>
        <v>0</v>
      </c>
    </row>
    <row r="75" spans="1:40" s="507" customFormat="1" ht="69" customHeight="1" x14ac:dyDescent="0.2">
      <c r="B75" s="507" t="s">
        <v>160</v>
      </c>
      <c r="C75" s="508" t="s">
        <v>160</v>
      </c>
      <c r="H75" s="1280" t="s">
        <v>631</v>
      </c>
      <c r="I75" s="1280"/>
      <c r="J75" s="1280"/>
      <c r="L75" s="1215"/>
      <c r="M75" s="1215"/>
      <c r="N75" s="1215"/>
      <c r="O75" s="1193"/>
      <c r="P75" s="1193"/>
      <c r="Q75" s="1193"/>
      <c r="R75" s="1193"/>
      <c r="S75" s="1193"/>
      <c r="T75" s="1193"/>
      <c r="V75" s="1215"/>
      <c r="W75" s="1215"/>
      <c r="X75" s="1215"/>
      <c r="AA75" s="1205" t="s">
        <v>687</v>
      </c>
      <c r="AB75" s="1205"/>
      <c r="AC75" s="1205"/>
      <c r="AD75" s="765">
        <f>SUM(AD45:AD74)</f>
        <v>70</v>
      </c>
      <c r="AE75" s="650"/>
      <c r="AF75" s="511"/>
      <c r="AG75" s="511"/>
      <c r="AH75" s="511"/>
      <c r="AI75" s="511"/>
      <c r="AJ75" s="511"/>
      <c r="AK75" s="511"/>
      <c r="AL75" s="511"/>
      <c r="AM75" s="511"/>
      <c r="AN75" s="1201">
        <f>SUM(AN45:AN74)</f>
        <v>490</v>
      </c>
    </row>
    <row r="76" spans="1:40" s="505" customFormat="1" ht="81.75" customHeight="1" x14ac:dyDescent="0.2">
      <c r="A76" s="1204" t="str">
        <f>"مصدق : اسم رئيس اللجنة"&amp;"  "&amp;Menu!C6</f>
        <v>مصدق : اسم رئيس اللجنة  سمية الشوابكة</v>
      </c>
      <c r="B76" s="1204"/>
      <c r="C76" s="1204"/>
      <c r="D76" s="507" t="s">
        <v>20</v>
      </c>
      <c r="E76" s="1217"/>
      <c r="F76" s="1217"/>
      <c r="G76" s="1204" t="s">
        <v>21</v>
      </c>
      <c r="H76" s="1204"/>
      <c r="I76" s="1204"/>
      <c r="J76" s="1204"/>
      <c r="L76" s="506"/>
      <c r="M76" s="506"/>
      <c r="N76" s="762"/>
      <c r="O76" s="762"/>
      <c r="P76" s="762"/>
      <c r="Q76" s="762"/>
      <c r="R76" s="762"/>
      <c r="S76" s="762"/>
      <c r="T76" s="762"/>
      <c r="U76" s="762"/>
      <c r="V76" s="762"/>
      <c r="W76" s="762"/>
      <c r="X76" s="762"/>
      <c r="Y76" s="762"/>
      <c r="Z76" s="762"/>
      <c r="AA76" s="762"/>
      <c r="AB76" s="762"/>
      <c r="AC76" s="762"/>
      <c r="AD76" s="763">
        <f>AD75+AD41</f>
        <v>244</v>
      </c>
      <c r="AE76" s="764" t="s">
        <v>926</v>
      </c>
      <c r="AF76" s="760"/>
      <c r="AG76" s="511"/>
      <c r="AH76" s="511"/>
      <c r="AI76" s="511"/>
      <c r="AJ76" s="511"/>
      <c r="AK76" s="511"/>
      <c r="AL76" s="511"/>
      <c r="AM76" s="511"/>
      <c r="AN76" s="1202"/>
    </row>
    <row r="77" spans="1:40" s="505" customFormat="1" ht="61.15" customHeight="1" x14ac:dyDescent="0.2">
      <c r="A77" s="1120" t="s">
        <v>23</v>
      </c>
      <c r="B77" s="1120"/>
      <c r="C77" s="1120"/>
      <c r="D77" s="1120"/>
      <c r="E77" s="1120"/>
      <c r="F77" s="1120"/>
      <c r="G77" s="1120"/>
      <c r="H77" s="1120"/>
      <c r="I77" s="1120"/>
      <c r="J77" s="766" t="s">
        <v>22</v>
      </c>
      <c r="K77" s="508"/>
      <c r="L77" s="508"/>
      <c r="M77" s="1211"/>
      <c r="N77" s="1211"/>
      <c r="O77" s="515"/>
      <c r="P77" s="515"/>
      <c r="V77" s="1208"/>
      <c r="W77" s="1208"/>
      <c r="X77" s="1208"/>
      <c r="AC77" s="507"/>
      <c r="AD77" s="1279">
        <f>Menu!F10</f>
        <v>45103</v>
      </c>
      <c r="AE77" s="1279"/>
      <c r="AF77" s="511"/>
      <c r="AG77" s="511"/>
      <c r="AH77" s="511"/>
      <c r="AI77" s="511"/>
      <c r="AJ77" s="511"/>
      <c r="AK77" s="511"/>
      <c r="AL77" s="511"/>
      <c r="AM77" s="511"/>
      <c r="AN77" s="507"/>
    </row>
    <row r="78" spans="1:40" s="505" customFormat="1" ht="28.9" customHeight="1" x14ac:dyDescent="0.2">
      <c r="A78" s="507"/>
      <c r="B78" s="1212" t="s">
        <v>24</v>
      </c>
      <c r="C78" s="1212"/>
      <c r="D78" s="1212"/>
      <c r="E78" s="1212"/>
      <c r="F78" s="1212"/>
      <c r="G78" s="508"/>
      <c r="H78" s="508"/>
      <c r="I78" s="507"/>
      <c r="J78" s="507"/>
      <c r="K78" s="507"/>
      <c r="L78" s="507"/>
      <c r="M78" s="512"/>
      <c r="N78" s="512"/>
      <c r="O78" s="512"/>
      <c r="P78" s="512"/>
      <c r="Q78" s="512"/>
      <c r="AF78" s="511"/>
      <c r="AG78" s="511"/>
      <c r="AH78" s="511"/>
      <c r="AI78" s="511"/>
      <c r="AJ78" s="511"/>
      <c r="AK78" s="511"/>
      <c r="AL78" s="511"/>
      <c r="AM78" s="511"/>
      <c r="AN78" s="507"/>
    </row>
    <row r="79" spans="1:40" ht="9.75" hidden="1" customHeight="1" x14ac:dyDescent="0.2">
      <c r="G79" s="272"/>
    </row>
    <row r="80" spans="1:40" hidden="1" x14ac:dyDescent="0.2"/>
    <row r="81" hidden="1" x14ac:dyDescent="0.2"/>
    <row r="82" hidden="1" x14ac:dyDescent="0.2"/>
    <row r="83" hidden="1" x14ac:dyDescent="0.2"/>
  </sheetData>
  <mergeCells count="102">
    <mergeCell ref="B78:F78"/>
    <mergeCell ref="AN75:AN76"/>
    <mergeCell ref="A76:C76"/>
    <mergeCell ref="E76:F76"/>
    <mergeCell ref="G76:J76"/>
    <mergeCell ref="A77:I77"/>
    <mergeCell ref="V77:X77"/>
    <mergeCell ref="AD77:AE77"/>
    <mergeCell ref="M77:N77"/>
    <mergeCell ref="H75:J75"/>
    <mergeCell ref="O75:T75"/>
    <mergeCell ref="V75:X75"/>
    <mergeCell ref="AA75:AC75"/>
    <mergeCell ref="C74:D74"/>
    <mergeCell ref="L75:N75"/>
    <mergeCell ref="C68:D68"/>
    <mergeCell ref="C69:D69"/>
    <mergeCell ref="C70:D70"/>
    <mergeCell ref="C71:D71"/>
    <mergeCell ref="C72:D72"/>
    <mergeCell ref="C73:D73"/>
    <mergeCell ref="C62:D62"/>
    <mergeCell ref="C63:D63"/>
    <mergeCell ref="C64:D64"/>
    <mergeCell ref="C65:D65"/>
    <mergeCell ref="C66:D66"/>
    <mergeCell ref="C67:D67"/>
    <mergeCell ref="C56:D56"/>
    <mergeCell ref="C57:D57"/>
    <mergeCell ref="C58:D58"/>
    <mergeCell ref="C59:D59"/>
    <mergeCell ref="C60:D60"/>
    <mergeCell ref="C61:D61"/>
    <mergeCell ref="C50:D50"/>
    <mergeCell ref="C51:D51"/>
    <mergeCell ref="C52:D52"/>
    <mergeCell ref="C53:D53"/>
    <mergeCell ref="C54:D54"/>
    <mergeCell ref="C55:D55"/>
    <mergeCell ref="B44:F44"/>
    <mergeCell ref="C45:D45"/>
    <mergeCell ref="C46:D46"/>
    <mergeCell ref="C47:D47"/>
    <mergeCell ref="C48:D48"/>
    <mergeCell ref="C49:D49"/>
    <mergeCell ref="A42:C42"/>
    <mergeCell ref="E42:F42"/>
    <mergeCell ref="G42:J42"/>
    <mergeCell ref="A43:I43"/>
    <mergeCell ref="M43:N43"/>
    <mergeCell ref="V43:X43"/>
    <mergeCell ref="AD43:AE43"/>
    <mergeCell ref="H41:J41"/>
    <mergeCell ref="L41:N41"/>
    <mergeCell ref="O41:T41"/>
    <mergeCell ref="V41:X41"/>
    <mergeCell ref="AA41:AC41"/>
    <mergeCell ref="AN41:AN42"/>
    <mergeCell ref="C35:D35"/>
    <mergeCell ref="C36:D36"/>
    <mergeCell ref="C37:D37"/>
    <mergeCell ref="C38:D38"/>
    <mergeCell ref="C39:D39"/>
    <mergeCell ref="C40:D40"/>
    <mergeCell ref="C29:D29"/>
    <mergeCell ref="C30:D30"/>
    <mergeCell ref="C31:D31"/>
    <mergeCell ref="C32:D32"/>
    <mergeCell ref="C33:D33"/>
    <mergeCell ref="C34:D34"/>
    <mergeCell ref="N42:AD42"/>
    <mergeCell ref="C23:D23"/>
    <mergeCell ref="C24:D24"/>
    <mergeCell ref="C25:D25"/>
    <mergeCell ref="C26:D26"/>
    <mergeCell ref="C27:D27"/>
    <mergeCell ref="C28:D28"/>
    <mergeCell ref="C17:D17"/>
    <mergeCell ref="C18:D18"/>
    <mergeCell ref="C19:D19"/>
    <mergeCell ref="C20:D20"/>
    <mergeCell ref="C21:D21"/>
    <mergeCell ref="C22:D22"/>
    <mergeCell ref="C11:D11"/>
    <mergeCell ref="C12:D12"/>
    <mergeCell ref="C13:D13"/>
    <mergeCell ref="C14:D14"/>
    <mergeCell ref="C15:D15"/>
    <mergeCell ref="C16:D16"/>
    <mergeCell ref="A9:A10"/>
    <mergeCell ref="AD9:AD10"/>
    <mergeCell ref="AF9:AF10"/>
    <mergeCell ref="AG9:AG10"/>
    <mergeCell ref="AJ9:AJ10"/>
    <mergeCell ref="AN9:AN10"/>
    <mergeCell ref="C3:N4"/>
    <mergeCell ref="Z3:AA4"/>
    <mergeCell ref="AD3:AD4"/>
    <mergeCell ref="C5:N5"/>
    <mergeCell ref="B8:C8"/>
    <mergeCell ref="F8:G8"/>
    <mergeCell ref="H8:J8"/>
  </mergeCells>
  <printOptions horizontalCentered="1" verticalCentered="1"/>
  <pageMargins left="0.25" right="0.25" top="0.25" bottom="0.25" header="0" footer="0"/>
  <pageSetup paperSize="9" scale="24" fitToWidth="0" fitToHeight="0" orientation="landscape" r:id="rId1"/>
  <headerFooter alignWithMargins="0"/>
  <rowBreaks count="2" manualBreakCount="2">
    <brk id="44" max="16383" man="1"/>
    <brk id="78" max="35"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08028-6926-49CE-8966-749CBE634FF6}">
  <sheetPr codeName="ورقة11">
    <tabColor rgb="FFFFFF00"/>
  </sheetPr>
  <dimension ref="A1:BC78"/>
  <sheetViews>
    <sheetView rightToLeft="1" view="pageBreakPreview" zoomScale="75" zoomScaleNormal="100" zoomScaleSheetLayoutView="75" workbookViewId="0">
      <selection activeCell="F8" sqref="F8"/>
    </sheetView>
  </sheetViews>
  <sheetFormatPr defaultColWidth="9.28515625" defaultRowHeight="12.75" x14ac:dyDescent="0.2"/>
  <cols>
    <col min="1" max="1" width="1.28515625" style="1" customWidth="1"/>
    <col min="2" max="11" width="16.28515625" style="1" customWidth="1"/>
    <col min="12" max="12" width="6.5703125" style="1" hidden="1" customWidth="1"/>
    <col min="13" max="15" width="0" style="1" hidden="1" customWidth="1"/>
    <col min="16" max="16" width="11.42578125" style="1" hidden="1" customWidth="1"/>
    <col min="17" max="17" width="9.28515625" style="1" hidden="1" customWidth="1"/>
    <col min="18" max="18" width="11.28515625" style="1" hidden="1" customWidth="1"/>
    <col min="19" max="19" width="9.28515625" style="1" hidden="1" customWidth="1"/>
    <col min="20" max="20" width="28" style="1" hidden="1" customWidth="1"/>
    <col min="21" max="21" width="9.28515625" style="1" hidden="1" customWidth="1"/>
    <col min="22" max="22" width="12.7109375" style="1" hidden="1" customWidth="1"/>
    <col min="23" max="23" width="9.28515625" style="1" hidden="1" customWidth="1"/>
    <col min="24" max="24" width="10.28515625" style="1" hidden="1" customWidth="1"/>
    <col min="25" max="25" width="9.28515625" style="1" hidden="1" customWidth="1"/>
    <col min="26" max="26" width="10" style="1" hidden="1" customWidth="1"/>
    <col min="27" max="27" width="9.28515625" style="1" hidden="1" customWidth="1"/>
    <col min="28" max="28" width="10.5703125" style="1" hidden="1" customWidth="1"/>
    <col min="29" max="29" width="9.28515625" style="1" hidden="1" customWidth="1"/>
    <col min="30" max="30" width="10.28515625" style="1" hidden="1" customWidth="1"/>
    <col min="31" max="31" width="9.28515625" style="1" hidden="1" customWidth="1"/>
    <col min="32" max="32" width="10.28515625" style="1" hidden="1" customWidth="1"/>
    <col min="33" max="33" width="9.28515625" style="1" hidden="1" customWidth="1"/>
    <col min="34" max="34" width="11" style="1" hidden="1" customWidth="1"/>
    <col min="35" max="35" width="9.28515625" style="1" hidden="1" customWidth="1"/>
    <col min="36" max="36" width="10" style="1" hidden="1" customWidth="1"/>
    <col min="37" max="37" width="9.28515625" style="1" hidden="1" customWidth="1"/>
    <col min="38" max="38" width="11.7109375" style="1" hidden="1" customWidth="1"/>
    <col min="39" max="39" width="9.28515625" style="1" hidden="1" customWidth="1"/>
    <col min="40" max="40" width="11.5703125" style="1" hidden="1" customWidth="1"/>
    <col min="41" max="41" width="9.28515625" style="1" hidden="1" customWidth="1"/>
    <col min="42" max="42" width="10.5703125" style="1" hidden="1" customWidth="1"/>
    <col min="43" max="43" width="9.28515625" style="1" hidden="1" customWidth="1"/>
    <col min="44" max="44" width="10.5703125" style="1" hidden="1" customWidth="1"/>
    <col min="45" max="45" width="9.28515625" style="1" hidden="1" customWidth="1"/>
    <col min="46" max="46" width="11.28515625" style="1" hidden="1" customWidth="1"/>
    <col min="47" max="47" width="9.28515625" style="1" hidden="1" customWidth="1"/>
    <col min="48" max="48" width="10.7109375" style="1" hidden="1" customWidth="1"/>
    <col min="49" max="49" width="9.28515625" style="1" hidden="1" customWidth="1"/>
    <col min="50" max="50" width="10.42578125" style="1" hidden="1" customWidth="1"/>
    <col min="51" max="51" width="9.28515625" style="1" hidden="1" customWidth="1"/>
    <col min="52" max="52" width="1.42578125" style="1" hidden="1" customWidth="1"/>
    <col min="53" max="53" width="9.28515625" style="1" hidden="1" customWidth="1"/>
    <col min="54" max="54" width="21" style="1" hidden="1" customWidth="1"/>
    <col min="55" max="55" width="9.28515625" style="1" customWidth="1"/>
    <col min="56" max="16384" width="9.28515625" style="1"/>
  </cols>
  <sheetData>
    <row r="1" spans="1:55" ht="14.25" customHeight="1" x14ac:dyDescent="0.2">
      <c r="B1" s="1288" t="str">
        <f>"عدد دفاتر الإجابة لمبحث "&amp;" "&amp;Menu!$C$2</f>
        <v>عدد دفاتر الإجابة لمبحث  اللغة العربية</v>
      </c>
      <c r="C1" s="1289"/>
      <c r="D1" s="1290"/>
      <c r="E1" s="1285" t="s">
        <v>14</v>
      </c>
      <c r="F1" s="1286"/>
      <c r="G1" s="1286"/>
      <c r="H1" s="1287"/>
      <c r="I1" s="1288" t="str">
        <f>"عدد دفاتر الإجابة لمبحث "&amp;" "&amp;Menu!$C$2</f>
        <v>عدد دفاتر الإجابة لمبحث  اللغة العربية</v>
      </c>
      <c r="J1" s="1289"/>
      <c r="K1" s="1290"/>
      <c r="BA1" s="1">
        <v>5000</v>
      </c>
      <c r="BB1" s="1" t="s">
        <v>857</v>
      </c>
    </row>
    <row r="2" spans="1:55" ht="12.75" customHeight="1" x14ac:dyDescent="0.2">
      <c r="B2" s="1283" t="s">
        <v>611</v>
      </c>
      <c r="C2" s="1291"/>
      <c r="D2" s="18"/>
      <c r="I2" s="17" t="str">
        <f>B2</f>
        <v xml:space="preserve">الفرع العلمي </v>
      </c>
      <c r="J2" s="111">
        <v>2.5</v>
      </c>
      <c r="K2" s="18"/>
      <c r="BA2" s="1">
        <v>5500</v>
      </c>
      <c r="BB2" s="1" t="s">
        <v>858</v>
      </c>
    </row>
    <row r="3" spans="1:55" ht="12.75" customHeight="1" x14ac:dyDescent="0.2">
      <c r="B3" s="1283" t="s">
        <v>417</v>
      </c>
      <c r="C3" s="1284"/>
      <c r="D3" s="19"/>
      <c r="I3" s="17" t="str">
        <f t="shared" ref="I3:I13" si="0">B3</f>
        <v>الفرع الأدبي</v>
      </c>
      <c r="J3" s="111">
        <v>2.5</v>
      </c>
      <c r="K3" s="18"/>
      <c r="BA3" s="1">
        <v>6000</v>
      </c>
      <c r="BB3" s="1" t="s">
        <v>859</v>
      </c>
    </row>
    <row r="4" spans="1:55" ht="12.75" customHeight="1" x14ac:dyDescent="0.2">
      <c r="B4" s="1283" t="s">
        <v>418</v>
      </c>
      <c r="C4" s="1284"/>
      <c r="D4" s="19"/>
      <c r="I4" s="17" t="str">
        <f t="shared" si="0"/>
        <v>الفرع الصناعي</v>
      </c>
      <c r="J4" s="111">
        <v>2.5</v>
      </c>
      <c r="K4" s="18"/>
      <c r="BA4" s="1">
        <v>6500</v>
      </c>
      <c r="BB4" s="1" t="s">
        <v>860</v>
      </c>
    </row>
    <row r="5" spans="1:55" ht="12.75" customHeight="1" x14ac:dyDescent="0.2">
      <c r="B5" s="1283" t="s">
        <v>612</v>
      </c>
      <c r="C5" s="1284"/>
      <c r="D5" s="19"/>
      <c r="I5" s="17" t="str">
        <f t="shared" si="0"/>
        <v>الفرع الريادي</v>
      </c>
      <c r="J5" s="111">
        <v>2.5</v>
      </c>
      <c r="K5" s="18"/>
      <c r="BA5" s="1">
        <v>7000</v>
      </c>
      <c r="BB5" s="1" t="s">
        <v>861</v>
      </c>
    </row>
    <row r="6" spans="1:55" ht="12.75" customHeight="1" thickBot="1" x14ac:dyDescent="0.25">
      <c r="B6" s="1283" t="s">
        <v>491</v>
      </c>
      <c r="C6" s="1284"/>
      <c r="D6" s="19"/>
      <c r="I6" s="17" t="str">
        <f t="shared" si="0"/>
        <v>الفرع الزراعي</v>
      </c>
      <c r="J6" s="111">
        <v>2.5</v>
      </c>
      <c r="K6" s="18"/>
      <c r="BA6" s="1">
        <v>7500</v>
      </c>
      <c r="BB6" s="1" t="s">
        <v>862</v>
      </c>
    </row>
    <row r="7" spans="1:55" ht="15.75" x14ac:dyDescent="0.2">
      <c r="B7" s="1283" t="s">
        <v>493</v>
      </c>
      <c r="C7" s="1284"/>
      <c r="D7" s="26"/>
      <c r="I7" s="17" t="str">
        <f t="shared" si="0"/>
        <v>الفرع الفندقي</v>
      </c>
      <c r="J7" s="111">
        <v>2.5</v>
      </c>
      <c r="K7" s="18"/>
      <c r="N7" s="322" t="s">
        <v>537</v>
      </c>
      <c r="O7" s="323" t="s">
        <v>540</v>
      </c>
      <c r="BA7" s="1">
        <v>8000</v>
      </c>
      <c r="BB7" s="1" t="s">
        <v>863</v>
      </c>
    </row>
    <row r="8" spans="1:55" ht="15.75" x14ac:dyDescent="0.2">
      <c r="B8" s="1283" t="s">
        <v>494</v>
      </c>
      <c r="C8" s="1284"/>
      <c r="D8" s="26"/>
      <c r="I8" s="17" t="str">
        <f t="shared" si="0"/>
        <v>الفرع االشرعي</v>
      </c>
      <c r="J8" s="111">
        <v>2.5</v>
      </c>
      <c r="K8" s="18"/>
      <c r="N8" s="324" t="s">
        <v>538</v>
      </c>
      <c r="O8" s="325"/>
      <c r="BA8" s="1">
        <v>8500</v>
      </c>
      <c r="BB8" s="1" t="s">
        <v>864</v>
      </c>
    </row>
    <row r="9" spans="1:55" ht="14.25" customHeight="1" x14ac:dyDescent="0.2">
      <c r="B9" s="1283" t="s">
        <v>492</v>
      </c>
      <c r="C9" s="1284"/>
      <c r="D9" s="320"/>
      <c r="E9" s="1285" t="s">
        <v>636</v>
      </c>
      <c r="F9" s="1286"/>
      <c r="G9" s="1286"/>
      <c r="H9" s="1287"/>
      <c r="I9" s="17" t="str">
        <f t="shared" si="0"/>
        <v>الفرع المنزلي</v>
      </c>
      <c r="J9" s="111">
        <v>2.5</v>
      </c>
      <c r="K9" s="18"/>
      <c r="N9" s="324" t="s">
        <v>539</v>
      </c>
      <c r="O9" s="325"/>
      <c r="BA9" s="1">
        <v>9000</v>
      </c>
      <c r="BB9" s="1" t="s">
        <v>865</v>
      </c>
    </row>
    <row r="10" spans="1:55" ht="15.75" x14ac:dyDescent="0.2">
      <c r="B10" s="1283" t="s">
        <v>613</v>
      </c>
      <c r="C10" s="1284"/>
      <c r="D10" s="320"/>
      <c r="E10" s="1285" t="s">
        <v>16</v>
      </c>
      <c r="F10" s="1286"/>
      <c r="G10" s="1286"/>
      <c r="H10" s="1287"/>
      <c r="I10" s="17" t="str">
        <f t="shared" si="0"/>
        <v>الفرع التكنولوجي</v>
      </c>
      <c r="J10" s="111">
        <v>2.5</v>
      </c>
      <c r="K10" s="18"/>
      <c r="N10" s="324" t="s">
        <v>11</v>
      </c>
      <c r="O10" s="325"/>
      <c r="BA10" s="1">
        <v>9500</v>
      </c>
      <c r="BB10" s="1" t="s">
        <v>866</v>
      </c>
    </row>
    <row r="11" spans="1:55" ht="15.75" x14ac:dyDescent="0.2">
      <c r="B11" s="1299" t="str">
        <f>""</f>
        <v/>
      </c>
      <c r="C11" s="1300"/>
      <c r="D11" s="62"/>
      <c r="E11" s="237"/>
      <c r="F11" s="12"/>
      <c r="G11" s="12"/>
      <c r="H11" s="238"/>
      <c r="I11" s="17" t="str">
        <f t="shared" si="0"/>
        <v/>
      </c>
      <c r="J11" s="111"/>
      <c r="K11" s="18"/>
      <c r="N11" s="324" t="s">
        <v>263</v>
      </c>
      <c r="O11" s="325"/>
      <c r="BA11" s="1">
        <v>10000</v>
      </c>
      <c r="BB11" s="1" t="s">
        <v>867</v>
      </c>
    </row>
    <row r="12" spans="1:55" ht="18" x14ac:dyDescent="0.2">
      <c r="B12" s="1299" t="str">
        <f>""</f>
        <v/>
      </c>
      <c r="C12" s="1300"/>
      <c r="D12" s="62"/>
      <c r="E12" s="1301" t="s">
        <v>929</v>
      </c>
      <c r="F12" s="1302"/>
      <c r="G12" s="1302"/>
      <c r="H12" s="301">
        <f>Menu!C12</f>
        <v>2023</v>
      </c>
      <c r="I12" s="17" t="str">
        <f t="shared" si="0"/>
        <v/>
      </c>
      <c r="J12" s="111"/>
      <c r="K12" s="18"/>
      <c r="N12" s="324" t="s">
        <v>287</v>
      </c>
      <c r="O12" s="325"/>
      <c r="BA12" s="1">
        <v>10500</v>
      </c>
      <c r="BB12" s="1" t="s">
        <v>868</v>
      </c>
    </row>
    <row r="13" spans="1:55" ht="16.5" thickBot="1" x14ac:dyDescent="0.25">
      <c r="B13" s="1303" t="str">
        <f>""</f>
        <v/>
      </c>
      <c r="C13" s="1304"/>
      <c r="D13" s="28"/>
      <c r="E13" s="1285" t="s">
        <v>26</v>
      </c>
      <c r="F13" s="1286"/>
      <c r="G13" s="1286"/>
      <c r="H13" s="1287"/>
      <c r="I13" s="17" t="str">
        <f t="shared" si="0"/>
        <v/>
      </c>
      <c r="J13" s="111"/>
      <c r="K13" s="18"/>
      <c r="N13" s="326" t="s">
        <v>404</v>
      </c>
      <c r="O13" s="327">
        <f>SUM(O8:O12)</f>
        <v>0</v>
      </c>
      <c r="BA13" s="1">
        <v>11000</v>
      </c>
      <c r="BB13" s="1" t="s">
        <v>869</v>
      </c>
    </row>
    <row r="14" spans="1:55" ht="20.25" x14ac:dyDescent="0.2">
      <c r="B14" s="1292" t="s">
        <v>195</v>
      </c>
      <c r="C14" s="1292"/>
      <c r="D14" s="300"/>
      <c r="E14" s="1293" t="s">
        <v>499</v>
      </c>
      <c r="F14" s="1293"/>
      <c r="G14" s="1294"/>
      <c r="H14" s="305"/>
      <c r="I14" s="1" t="s">
        <v>282</v>
      </c>
      <c r="J14" s="298"/>
      <c r="K14" s="242" t="s">
        <v>283</v>
      </c>
      <c r="BA14" s="1">
        <v>11500</v>
      </c>
      <c r="BB14" s="1" t="s">
        <v>870</v>
      </c>
    </row>
    <row r="15" spans="1:55" ht="37.5" customHeight="1" thickBot="1" x14ac:dyDescent="0.25">
      <c r="A15" s="1295" t="s">
        <v>196</v>
      </c>
      <c r="B15" s="1295"/>
      <c r="C15" s="158" t="s">
        <v>415</v>
      </c>
      <c r="D15" s="158" t="s">
        <v>197</v>
      </c>
      <c r="E15" s="159" t="str">
        <f>Menu!C3</f>
        <v>محمد علي المحتسب</v>
      </c>
      <c r="F15" s="1296" t="s">
        <v>284</v>
      </c>
      <c r="G15" s="1297"/>
      <c r="H15" s="306"/>
      <c r="I15" s="210" t="s">
        <v>262</v>
      </c>
      <c r="J15" s="2"/>
      <c r="K15" s="303"/>
      <c r="U15" s="1298">
        <v>1</v>
      </c>
      <c r="V15" s="1298"/>
      <c r="W15" s="1298">
        <v>2</v>
      </c>
      <c r="X15" s="1298"/>
      <c r="Y15" s="1298">
        <v>3</v>
      </c>
      <c r="Z15" s="1298"/>
      <c r="AA15" s="1298">
        <v>4</v>
      </c>
      <c r="AB15" s="1298"/>
      <c r="AC15" s="1298">
        <v>5</v>
      </c>
      <c r="AD15" s="1298"/>
      <c r="AE15" s="1298">
        <v>6</v>
      </c>
      <c r="AF15" s="1298"/>
      <c r="AG15" s="1298">
        <v>7</v>
      </c>
      <c r="AH15" s="1298"/>
      <c r="AI15" s="1298">
        <v>8</v>
      </c>
      <c r="AJ15" s="1298"/>
      <c r="AK15" s="1298">
        <v>9</v>
      </c>
      <c r="AL15" s="1298"/>
      <c r="AM15" s="1298">
        <v>10</v>
      </c>
      <c r="AN15" s="1298"/>
      <c r="AO15" s="1298">
        <v>11</v>
      </c>
      <c r="AP15" s="1298"/>
      <c r="AQ15" s="1298">
        <v>12</v>
      </c>
      <c r="AR15" s="1298"/>
      <c r="AS15" s="1298">
        <v>13</v>
      </c>
      <c r="AT15" s="1298"/>
      <c r="AU15" s="1298">
        <v>14</v>
      </c>
      <c r="AV15" s="1298"/>
      <c r="AW15" s="1298">
        <v>15</v>
      </c>
      <c r="AX15" s="1298"/>
      <c r="AY15" s="1298">
        <v>16</v>
      </c>
      <c r="AZ15" s="1298"/>
      <c r="BA15" s="1">
        <v>12000</v>
      </c>
      <c r="BB15" s="61" t="s">
        <v>871</v>
      </c>
    </row>
    <row r="16" spans="1:55" ht="51.75" thickTop="1" x14ac:dyDescent="0.2">
      <c r="B16" s="241" t="s">
        <v>0</v>
      </c>
      <c r="C16" s="1305" t="s">
        <v>495</v>
      </c>
      <c r="D16" s="1306"/>
      <c r="E16" s="244" t="s">
        <v>3</v>
      </c>
      <c r="F16" s="243" t="s">
        <v>28</v>
      </c>
      <c r="G16" s="243" t="s">
        <v>496</v>
      </c>
      <c r="H16" s="304" t="s">
        <v>497</v>
      </c>
      <c r="I16" s="243" t="s">
        <v>662</v>
      </c>
      <c r="J16" s="243" t="s">
        <v>956</v>
      </c>
      <c r="K16" s="245" t="s">
        <v>663</v>
      </c>
      <c r="L16" s="230" t="s">
        <v>405</v>
      </c>
      <c r="M16" s="230" t="s">
        <v>409</v>
      </c>
      <c r="N16" s="230" t="s">
        <v>410</v>
      </c>
      <c r="O16" s="230" t="s">
        <v>411</v>
      </c>
      <c r="P16" s="230" t="s">
        <v>410</v>
      </c>
      <c r="Q16" s="260" t="s">
        <v>48</v>
      </c>
      <c r="R16" s="260" t="s">
        <v>605</v>
      </c>
      <c r="S16" s="260" t="s">
        <v>606</v>
      </c>
      <c r="T16" s="1" t="s">
        <v>607</v>
      </c>
      <c r="U16" s="260" t="s">
        <v>5</v>
      </c>
      <c r="V16" s="260" t="s">
        <v>6</v>
      </c>
      <c r="W16" s="260" t="s">
        <v>5</v>
      </c>
      <c r="X16" s="260" t="s">
        <v>6</v>
      </c>
      <c r="Y16" s="260" t="s">
        <v>5</v>
      </c>
      <c r="Z16" s="260" t="s">
        <v>6</v>
      </c>
      <c r="AA16" s="260" t="s">
        <v>5</v>
      </c>
      <c r="AB16" s="260" t="s">
        <v>6</v>
      </c>
      <c r="AC16" s="260" t="s">
        <v>5</v>
      </c>
      <c r="AD16" s="260" t="s">
        <v>6</v>
      </c>
      <c r="AE16" s="260" t="s">
        <v>5</v>
      </c>
      <c r="AF16" s="260" t="s">
        <v>6</v>
      </c>
      <c r="AG16" s="260" t="s">
        <v>5</v>
      </c>
      <c r="AH16" s="260" t="s">
        <v>6</v>
      </c>
      <c r="AI16" s="260" t="s">
        <v>5</v>
      </c>
      <c r="AJ16" s="260" t="s">
        <v>6</v>
      </c>
      <c r="AK16" s="260" t="s">
        <v>5</v>
      </c>
      <c r="AL16" s="260" t="s">
        <v>6</v>
      </c>
      <c r="AM16" s="260" t="s">
        <v>5</v>
      </c>
      <c r="AN16" s="260" t="s">
        <v>6</v>
      </c>
      <c r="AO16" s="260" t="s">
        <v>5</v>
      </c>
      <c r="AP16" s="260" t="s">
        <v>6</v>
      </c>
      <c r="AQ16" s="260" t="s">
        <v>5</v>
      </c>
      <c r="AR16" s="260" t="s">
        <v>6</v>
      </c>
      <c r="AS16" s="260" t="s">
        <v>5</v>
      </c>
      <c r="AT16" s="260" t="s">
        <v>6</v>
      </c>
      <c r="AU16" s="260" t="s">
        <v>5</v>
      </c>
      <c r="AV16" s="260" t="s">
        <v>6</v>
      </c>
      <c r="AW16" s="260" t="s">
        <v>5</v>
      </c>
      <c r="AX16" s="260" t="s">
        <v>6</v>
      </c>
      <c r="AY16" s="260" t="s">
        <v>5</v>
      </c>
      <c r="AZ16" s="260" t="s">
        <v>6</v>
      </c>
      <c r="BA16" s="1">
        <v>12500</v>
      </c>
      <c r="BB16" s="61" t="s">
        <v>872</v>
      </c>
      <c r="BC16" s="56" t="s">
        <v>712</v>
      </c>
    </row>
    <row r="17" spans="2:55" ht="27.75" x14ac:dyDescent="0.3">
      <c r="B17" s="56">
        <v>1</v>
      </c>
      <c r="C17" s="1307" t="str">
        <f>inf!B2</f>
        <v>احلام عبد السلام عبد الموجود النتشة</v>
      </c>
      <c r="D17" s="1307"/>
      <c r="E17" s="307">
        <f>inf!C2</f>
        <v>901145722</v>
      </c>
      <c r="F17" s="344"/>
      <c r="G17" s="345"/>
      <c r="H17" s="345"/>
      <c r="I17" s="299">
        <v>600</v>
      </c>
      <c r="J17" s="125" t="s">
        <v>83</v>
      </c>
      <c r="K17" s="246"/>
      <c r="L17" s="297">
        <f>num!AD11</f>
        <v>15</v>
      </c>
      <c r="M17" s="229" t="e">
        <f>inf!#REF!</f>
        <v>#REF!</v>
      </c>
      <c r="N17" s="56" t="e">
        <f>L17*M17</f>
        <v>#REF!</v>
      </c>
      <c r="O17" s="56">
        <f t="shared" ref="O17:O48" si="1">F17*5</f>
        <v>0</v>
      </c>
      <c r="P17" s="308" t="e">
        <f>O17+N17</f>
        <v>#REF!</v>
      </c>
      <c r="Q17" s="229" t="str">
        <f>inf!G2</f>
        <v>الخليل</v>
      </c>
      <c r="R17" s="239" t="str">
        <f>inf!F2</f>
        <v>مكتب التربية / الخليل</v>
      </c>
      <c r="S17" s="229" t="str">
        <f>Q17</f>
        <v>الخليل</v>
      </c>
      <c r="T17" s="1" t="str">
        <f>inf!T2</f>
        <v>شارع المسكوبية - باب الزاوية - مركز التصحيح - -</v>
      </c>
      <c r="U17" s="1" t="str">
        <f>IF(dwam1!C11&lt;&gt;0,dwam1!$C$8,"")</f>
        <v>الخميس</v>
      </c>
      <c r="V17" s="147">
        <f>IF(U17="","",num!$E$10)</f>
        <v>45085</v>
      </c>
      <c r="W17" s="1" t="str">
        <f>IF(dwam1!E11&lt;&gt;0,dwam1!$E$8,"")</f>
        <v>السبت</v>
      </c>
      <c r="X17" s="147">
        <f>IF(W17="","",num!$F$10)</f>
        <v>45087</v>
      </c>
      <c r="Y17" s="1" t="str">
        <f>IF(dwam1!G11&lt;&gt;0,dwam1!$G$8,"")</f>
        <v>الأحد</v>
      </c>
      <c r="Z17" s="147">
        <f>IF(Y17="","",num!$G$10)</f>
        <v>45088</v>
      </c>
      <c r="AA17" s="1" t="str">
        <f>IF(dwam1!I11&lt;&gt;0,dwam1!$I$8,"")</f>
        <v>الإثنين</v>
      </c>
      <c r="AB17" s="124">
        <f>IF(AA17="","",num!$H$10)</f>
        <v>45089</v>
      </c>
      <c r="AC17" s="30" t="str">
        <f>IF(dwam1!K11&lt;&gt;0,dwam1!$K$8,"")</f>
        <v>الثلاثاء</v>
      </c>
      <c r="AD17" s="124">
        <f>IF(AC17="","",num!$I$10)</f>
        <v>45090</v>
      </c>
      <c r="AE17" s="30" t="str">
        <f>IF(dwam1!M11&lt;&gt;0,dwam1!$M$8,"")</f>
        <v>الأربعاء</v>
      </c>
      <c r="AF17" s="124">
        <f>IF(AE17="","",num!$J$10)</f>
        <v>45091</v>
      </c>
      <c r="AG17" s="30" t="str">
        <f>IF(dwam1!O11&lt;&gt;0,dwam1!$O$8,"")</f>
        <v/>
      </c>
      <c r="AH17" s="124" t="str">
        <f>IF(AG17="","",num!$K$10)</f>
        <v/>
      </c>
      <c r="AI17" s="30" t="str">
        <f>IF(dwam1!Q11&lt;&gt;0,dwam1!$Q$8,"")</f>
        <v>السبت</v>
      </c>
      <c r="AJ17" s="124">
        <f>IF(AI17="","",num!$L$10)</f>
        <v>45094</v>
      </c>
      <c r="AK17" s="30" t="str">
        <f>IF(dwam1!S11&lt;&gt;0,dwam1!$S$8,"")</f>
        <v>الأحد</v>
      </c>
      <c r="AL17" s="124">
        <f>IF(AK17="","",num!$M$10)</f>
        <v>45095</v>
      </c>
      <c r="AM17" s="30" t="str">
        <f>IF(dwam1!U11&lt;&gt;0,dwam1!$U$8,"")</f>
        <v>الإثنين</v>
      </c>
      <c r="AN17" s="124">
        <f>IF(AM17="","",num!$N$10)</f>
        <v>45096</v>
      </c>
      <c r="AO17" s="30" t="str">
        <f>IF(dwam1!W11&lt;&gt;0,dwam1!$W$8,"")</f>
        <v>الثلاثاء</v>
      </c>
      <c r="AP17" s="124">
        <f>IF(AO17="","",num!$O$10)</f>
        <v>45097</v>
      </c>
      <c r="AQ17" s="30" t="str">
        <f>IF(dwam1!Y11&lt;&gt;0,dwam1!$Y$8,"")</f>
        <v>الأربعاء</v>
      </c>
      <c r="AR17" s="124">
        <f>IF(AQ17="","",num!$P$10)</f>
        <v>45098</v>
      </c>
      <c r="AS17" s="30" t="str">
        <f>IF(dwam1!AA11&lt;&gt;0,dwam1!$AA$8,"")</f>
        <v>الخميس</v>
      </c>
      <c r="AT17" s="124">
        <f>IF(AS17="","",num!$Q$10)</f>
        <v>45099</v>
      </c>
      <c r="AU17" s="30" t="str">
        <f>IF(dwam1!AC11&lt;&gt;0,dwam1!$AC$8,"")</f>
        <v>السبت</v>
      </c>
      <c r="AV17" s="124">
        <f>IF(AU17="","",num!$R$10)</f>
        <v>45101</v>
      </c>
      <c r="AW17" s="30" t="str">
        <f>IF(dwam1!AE11&lt;&gt;0,dwam1!$AE$8,"")</f>
        <v>الأحد</v>
      </c>
      <c r="AX17" s="124">
        <f>IF(AW17="","",num!$S$10)</f>
        <v>45102</v>
      </c>
      <c r="AY17" s="30" t="str">
        <f>IF(dwam1!AG11&lt;&gt;0,dwam1!$AG$8,"")</f>
        <v>الإثنين</v>
      </c>
      <c r="AZ17" s="147">
        <f>IF(AY17="","",num!$T$10)</f>
        <v>45103</v>
      </c>
      <c r="BA17" s="1">
        <v>13000</v>
      </c>
      <c r="BB17" s="1" t="s">
        <v>873</v>
      </c>
      <c r="BC17" s="56">
        <f>num!AD11</f>
        <v>15</v>
      </c>
    </row>
    <row r="18" spans="2:55" ht="27.75" x14ac:dyDescent="0.3">
      <c r="B18" s="56">
        <v>2</v>
      </c>
      <c r="C18" s="1307" t="str">
        <f>inf!B3</f>
        <v>أحمد محمد أحمد الدباس</v>
      </c>
      <c r="D18" s="1307"/>
      <c r="E18" s="307">
        <f>inf!C3</f>
        <v>929904969</v>
      </c>
      <c r="F18" s="344"/>
      <c r="G18" s="345"/>
      <c r="H18" s="345"/>
      <c r="I18" s="299">
        <v>600</v>
      </c>
      <c r="J18" s="125" t="s">
        <v>83</v>
      </c>
      <c r="K18" s="246"/>
      <c r="L18" s="297">
        <f>num!AD12</f>
        <v>16</v>
      </c>
      <c r="M18" s="229" t="e">
        <f>inf!#REF!</f>
        <v>#REF!</v>
      </c>
      <c r="N18" s="56" t="e">
        <f t="shared" ref="N18:N76" si="2">L18*M18</f>
        <v>#REF!</v>
      </c>
      <c r="O18" s="56">
        <f t="shared" si="1"/>
        <v>0</v>
      </c>
      <c r="P18" s="308" t="e">
        <f t="shared" ref="P18:P76" si="3">O18+N18</f>
        <v>#REF!</v>
      </c>
      <c r="Q18" s="229" t="str">
        <f>inf!G3</f>
        <v>نوبا</v>
      </c>
      <c r="R18" s="239" t="str">
        <f>inf!F3</f>
        <v>داود العطاونة</v>
      </c>
      <c r="S18" s="229" t="str">
        <f t="shared" ref="S18:S46" si="4">Q18</f>
        <v>نوبا</v>
      </c>
      <c r="T18" s="1" t="str">
        <f>inf!T3</f>
        <v>نوبا - مركز التصحيح - باب الزاوية - نوبا-</v>
      </c>
      <c r="U18" s="1" t="str">
        <f>IF(dwam1!C12&lt;&gt;0,dwam1!$C$8,"")</f>
        <v>الخميس</v>
      </c>
      <c r="V18" s="147">
        <f>IF(U18="","",num!$E$10)</f>
        <v>45085</v>
      </c>
      <c r="W18" s="1" t="str">
        <f>IF(dwam1!E12&lt;&gt;0,dwam1!$E$8,"")</f>
        <v>السبت</v>
      </c>
      <c r="X18" s="147">
        <f>IF(W18="","",num!$F$10)</f>
        <v>45087</v>
      </c>
      <c r="Y18" s="1" t="str">
        <f>IF(dwam1!G12&lt;&gt;0,dwam1!$G$8,"")</f>
        <v>الأحد</v>
      </c>
      <c r="Z18" s="147">
        <f>IF(Y18="","",num!$G$10)</f>
        <v>45088</v>
      </c>
      <c r="AA18" s="1" t="str">
        <f>IF(dwam1!I12&lt;&gt;0,dwam1!$I$8,"")</f>
        <v>الإثنين</v>
      </c>
      <c r="AB18" s="124">
        <f>IF(AA18="","",num!$H$10)</f>
        <v>45089</v>
      </c>
      <c r="AC18" s="30" t="str">
        <f>IF(dwam1!K12&lt;&gt;0,dwam1!$K$8,"")</f>
        <v>الثلاثاء</v>
      </c>
      <c r="AD18" s="124">
        <f>IF(AC18="","",num!$I$10)</f>
        <v>45090</v>
      </c>
      <c r="AE18" s="30" t="str">
        <f>IF(dwam1!M12&lt;&gt;0,dwam1!$M$8,"")</f>
        <v>الأربعاء</v>
      </c>
      <c r="AF18" s="124">
        <f>IF(AE18="","",num!$J$10)</f>
        <v>45091</v>
      </c>
      <c r="AG18" s="30" t="str">
        <f>IF(dwam1!O12&lt;&gt;0,dwam1!$O$8,"")</f>
        <v>الخميس</v>
      </c>
      <c r="AH18" s="124">
        <f>IF(AG18="","",num!$K$10)</f>
        <v>45092</v>
      </c>
      <c r="AI18" s="30" t="str">
        <f>IF(dwam1!Q12&lt;&gt;0,dwam1!$Q$8,"")</f>
        <v>السبت</v>
      </c>
      <c r="AJ18" s="124">
        <f>IF(AI18="","",num!$L$10)</f>
        <v>45094</v>
      </c>
      <c r="AK18" s="30" t="str">
        <f>IF(dwam1!S12&lt;&gt;0,dwam1!$S$8,"")</f>
        <v>الأحد</v>
      </c>
      <c r="AL18" s="124">
        <f>IF(AK18="","",num!$M$10)</f>
        <v>45095</v>
      </c>
      <c r="AM18" s="30" t="str">
        <f>IF(dwam1!U12&lt;&gt;0,dwam1!$U$8,"")</f>
        <v>الإثنين</v>
      </c>
      <c r="AN18" s="124">
        <f>IF(AM18="","",num!$N$10)</f>
        <v>45096</v>
      </c>
      <c r="AO18" s="30" t="str">
        <f>IF(dwam1!W12&lt;&gt;0,dwam1!$W$8,"")</f>
        <v>الثلاثاء</v>
      </c>
      <c r="AP18" s="124">
        <f>IF(AO18="","",num!$O$10)</f>
        <v>45097</v>
      </c>
      <c r="AQ18" s="30" t="str">
        <f>IF(dwam1!Y12&lt;&gt;0,dwam1!$Y$8,"")</f>
        <v>الأربعاء</v>
      </c>
      <c r="AR18" s="124">
        <f>IF(AQ18="","",num!$P$10)</f>
        <v>45098</v>
      </c>
      <c r="AS18" s="30" t="str">
        <f>IF(dwam1!AA12&lt;&gt;0,dwam1!$AA$8,"")</f>
        <v>الخميس</v>
      </c>
      <c r="AT18" s="124">
        <f>IF(AS18="","",num!$Q$10)</f>
        <v>45099</v>
      </c>
      <c r="AU18" s="30" t="str">
        <f>IF(dwam1!AC12&lt;&gt;0,dwam1!$AC$8,"")</f>
        <v>السبت</v>
      </c>
      <c r="AV18" s="124">
        <f>IF(AU18="","",num!$R$10)</f>
        <v>45101</v>
      </c>
      <c r="AW18" s="30" t="str">
        <f>IF(dwam1!AE12&lt;&gt;0,dwam1!$AE$8,"")</f>
        <v>الأحد</v>
      </c>
      <c r="AX18" s="124">
        <f>IF(AW18="","",num!$S$10)</f>
        <v>45102</v>
      </c>
      <c r="AY18" s="30" t="str">
        <f>IF(dwam1!AG12&lt;&gt;0,dwam1!$AG$8,"")</f>
        <v>الإثنين</v>
      </c>
      <c r="AZ18" s="147">
        <f>IF(AY18="","",num!$T$10)</f>
        <v>45103</v>
      </c>
      <c r="BA18" s="1">
        <v>13500</v>
      </c>
      <c r="BB18" s="1" t="s">
        <v>874</v>
      </c>
      <c r="BC18" s="56">
        <f>num!AD12</f>
        <v>16</v>
      </c>
    </row>
    <row r="19" spans="2:55" ht="27.75" customHeight="1" x14ac:dyDescent="0.3">
      <c r="B19" s="56">
        <v>3</v>
      </c>
      <c r="C19" s="1307" t="str">
        <f>inf!B4</f>
        <v>اريج محمد زهير محمد شفيق مسك</v>
      </c>
      <c r="D19" s="1307"/>
      <c r="E19" s="307">
        <f>inf!C4</f>
        <v>913980496</v>
      </c>
      <c r="F19" s="344"/>
      <c r="G19" s="345"/>
      <c r="H19" s="345"/>
      <c r="I19" s="299">
        <v>600</v>
      </c>
      <c r="J19" s="125" t="s">
        <v>83</v>
      </c>
      <c r="K19" s="246"/>
      <c r="L19" s="297">
        <f>num!AD13</f>
        <v>13</v>
      </c>
      <c r="M19" s="229" t="e">
        <f>inf!#REF!</f>
        <v>#REF!</v>
      </c>
      <c r="N19" s="56" t="e">
        <f t="shared" si="2"/>
        <v>#REF!</v>
      </c>
      <c r="O19" s="56">
        <f t="shared" si="1"/>
        <v>0</v>
      </c>
      <c r="P19" s="308" t="e">
        <f t="shared" si="3"/>
        <v>#REF!</v>
      </c>
      <c r="Q19" s="229" t="str">
        <f>inf!G4</f>
        <v>دويربان</v>
      </c>
      <c r="R19" s="239" t="str">
        <f>inf!F4</f>
        <v>بنات وداد ناصر الدين الثانوية</v>
      </c>
      <c r="S19" s="229" t="str">
        <f t="shared" si="4"/>
        <v>دويربان</v>
      </c>
      <c r="T19" s="1" t="str">
        <f>inf!T4</f>
        <v>دويربان - باب الزاوية - مركز التصحيح - -</v>
      </c>
      <c r="U19" s="1" t="str">
        <f>IF(dwam1!C13&lt;&gt;0,dwam1!$C$8,"")</f>
        <v>الخميس</v>
      </c>
      <c r="V19" s="147">
        <f>IF(U19="","",num!$E$10)</f>
        <v>45085</v>
      </c>
      <c r="W19" s="1" t="str">
        <f>IF(dwam1!E13&lt;&gt;0,dwam1!$E$8,"")</f>
        <v>السبت</v>
      </c>
      <c r="X19" s="147">
        <f>IF(W19="","",num!$F$10)</f>
        <v>45087</v>
      </c>
      <c r="Y19" s="1" t="str">
        <f>IF(dwam1!G13&lt;&gt;0,dwam1!$G$8,"")</f>
        <v>الأحد</v>
      </c>
      <c r="Z19" s="147">
        <f>IF(Y19="","",num!$G$10)</f>
        <v>45088</v>
      </c>
      <c r="AA19" s="1" t="str">
        <f>IF(dwam1!I13&lt;&gt;0,dwam1!$I$8,"")</f>
        <v>الإثنين</v>
      </c>
      <c r="AB19" s="124">
        <f>IF(AA19="","",num!$H$10)</f>
        <v>45089</v>
      </c>
      <c r="AC19" s="30" t="str">
        <f>IF(dwam1!K13&lt;&gt;0,dwam1!$K$8,"")</f>
        <v>الثلاثاء</v>
      </c>
      <c r="AD19" s="124">
        <f>IF(AC19="","",num!$I$10)</f>
        <v>45090</v>
      </c>
      <c r="AE19" s="30" t="str">
        <f>IF(dwam1!M13&lt;&gt;0,dwam1!$M$8,"")</f>
        <v>الأربعاء</v>
      </c>
      <c r="AF19" s="124">
        <f>IF(AE19="","",num!$J$10)</f>
        <v>45091</v>
      </c>
      <c r="AG19" s="30" t="str">
        <f>IF(dwam1!O13&lt;&gt;0,dwam1!$O$8,"")</f>
        <v>الخميس</v>
      </c>
      <c r="AH19" s="124">
        <f>IF(AG19="","",num!$K$10)</f>
        <v>45092</v>
      </c>
      <c r="AI19" s="30" t="str">
        <f>IF(dwam1!Q13&lt;&gt;0,dwam1!$Q$8,"")</f>
        <v>السبت</v>
      </c>
      <c r="AJ19" s="124">
        <f>IF(AI19="","",num!$L$10)</f>
        <v>45094</v>
      </c>
      <c r="AK19" s="30" t="str">
        <f>IF(dwam1!S13&lt;&gt;0,dwam1!$S$8,"")</f>
        <v>الأحد</v>
      </c>
      <c r="AL19" s="124">
        <f>IF(AK19="","",num!$M$10)</f>
        <v>45095</v>
      </c>
      <c r="AM19" s="30" t="str">
        <f>IF(dwam1!U13&lt;&gt;0,dwam1!$U$8,"")</f>
        <v/>
      </c>
      <c r="AN19" s="124" t="str">
        <f>IF(AM19="","",num!$N$10)</f>
        <v/>
      </c>
      <c r="AO19" s="30" t="str">
        <f>IF(dwam1!W13&lt;&gt;0,dwam1!$W$8,"")</f>
        <v/>
      </c>
      <c r="AP19" s="124" t="str">
        <f>IF(AO19="","",num!$O$10)</f>
        <v/>
      </c>
      <c r="AQ19" s="30" t="str">
        <f>IF(dwam1!Y13&lt;&gt;0,dwam1!$Y$8,"")</f>
        <v>الأربعاء</v>
      </c>
      <c r="AR19" s="124">
        <f>IF(AQ19="","",num!$P$10)</f>
        <v>45098</v>
      </c>
      <c r="AS19" s="30" t="str">
        <f>IF(dwam1!AA13&lt;&gt;0,dwam1!$AA$8,"")</f>
        <v>الخميس</v>
      </c>
      <c r="AT19" s="124">
        <f>IF(AS19="","",num!$Q$10)</f>
        <v>45099</v>
      </c>
      <c r="AU19" s="30" t="str">
        <f>IF(dwam1!AC13&lt;&gt;0,dwam1!$AC$8,"")</f>
        <v>السبت</v>
      </c>
      <c r="AV19" s="124">
        <f>IF(AU19="","",num!$R$10)</f>
        <v>45101</v>
      </c>
      <c r="AW19" s="30" t="str">
        <f>IF(dwam1!AE13&lt;&gt;0,dwam1!$AE$8,"")</f>
        <v>الأحد</v>
      </c>
      <c r="AX19" s="124">
        <f>IF(AW19="","",num!$S$10)</f>
        <v>45102</v>
      </c>
      <c r="AY19" s="30" t="str">
        <f>IF(dwam1!AG13&lt;&gt;0,dwam1!$AG$8,"")</f>
        <v/>
      </c>
      <c r="AZ19" s="147" t="str">
        <f>IF(AY19="","",num!$T$10)</f>
        <v/>
      </c>
      <c r="BA19" s="1">
        <v>14000</v>
      </c>
      <c r="BB19" s="1" t="s">
        <v>875</v>
      </c>
      <c r="BC19" s="56">
        <f>num!AD13</f>
        <v>13</v>
      </c>
    </row>
    <row r="20" spans="2:55" ht="27.75" x14ac:dyDescent="0.3">
      <c r="B20" s="56">
        <v>4</v>
      </c>
      <c r="C20" s="1307" t="str">
        <f>inf!B5</f>
        <v>اسماء سعدي سليمان ادعيس</v>
      </c>
      <c r="D20" s="1307"/>
      <c r="E20" s="307" t="str">
        <f>inf!C5</f>
        <v>852859685</v>
      </c>
      <c r="F20" s="344"/>
      <c r="G20" s="345"/>
      <c r="H20" s="345"/>
      <c r="I20" s="299">
        <v>600</v>
      </c>
      <c r="J20" s="125" t="s">
        <v>83</v>
      </c>
      <c r="K20" s="246"/>
      <c r="L20" s="297">
        <f>num!AD14</f>
        <v>15</v>
      </c>
      <c r="M20" s="229" t="e">
        <f>inf!#REF!</f>
        <v>#REF!</v>
      </c>
      <c r="N20" s="56" t="e">
        <f t="shared" si="2"/>
        <v>#REF!</v>
      </c>
      <c r="O20" s="56">
        <f t="shared" si="1"/>
        <v>0</v>
      </c>
      <c r="P20" s="308" t="e">
        <f t="shared" si="3"/>
        <v>#REF!</v>
      </c>
      <c r="Q20" s="229" t="str">
        <f>inf!G5</f>
        <v>المقاطعة</v>
      </c>
      <c r="R20" s="239" t="str">
        <f>inf!F5</f>
        <v>ابراهيم أبو الضبعات ث</v>
      </c>
      <c r="S20" s="229" t="str">
        <f t="shared" si="4"/>
        <v>المقاطعة</v>
      </c>
      <c r="T20" s="1" t="str">
        <f>inf!T5</f>
        <v>المقاطعة - باب الزاوية - مركز التصحيح - -</v>
      </c>
      <c r="U20" s="1" t="str">
        <f>IF(dwam1!C14&lt;&gt;0,dwam1!$C$8,"")</f>
        <v>الخميس</v>
      </c>
      <c r="V20" s="147">
        <f>IF(U20="","",num!$E$10)</f>
        <v>45085</v>
      </c>
      <c r="W20" s="1" t="str">
        <f>IF(dwam1!E14&lt;&gt;0,dwam1!$E$8,"")</f>
        <v>السبت</v>
      </c>
      <c r="X20" s="147">
        <f>IF(W20="","",num!$F$10)</f>
        <v>45087</v>
      </c>
      <c r="Y20" s="1" t="str">
        <f>IF(dwam1!G14&lt;&gt;0,dwam1!$G$8,"")</f>
        <v>الأحد</v>
      </c>
      <c r="Z20" s="147">
        <f>IF(Y20="","",num!$G$10)</f>
        <v>45088</v>
      </c>
      <c r="AA20" s="1" t="str">
        <f>IF(dwam1!I14&lt;&gt;0,dwam1!$I$8,"")</f>
        <v>الإثنين</v>
      </c>
      <c r="AB20" s="124">
        <f>IF(AA20="","",num!$H$10)</f>
        <v>45089</v>
      </c>
      <c r="AC20" s="30" t="str">
        <f>IF(dwam1!K14&lt;&gt;0,dwam1!$K$8,"")</f>
        <v>الثلاثاء</v>
      </c>
      <c r="AD20" s="124">
        <f>IF(AC20="","",num!$I$10)</f>
        <v>45090</v>
      </c>
      <c r="AE20" s="30" t="str">
        <f>IF(dwam1!M14&lt;&gt;0,dwam1!$M$8,"")</f>
        <v>الأربعاء</v>
      </c>
      <c r="AF20" s="124">
        <f>IF(AE20="","",num!$J$10)</f>
        <v>45091</v>
      </c>
      <c r="AG20" s="30" t="str">
        <f>IF(dwam1!O14&lt;&gt;0,dwam1!$O$8,"")</f>
        <v>الخميس</v>
      </c>
      <c r="AH20" s="124">
        <f>IF(AG20="","",num!$K$10)</f>
        <v>45092</v>
      </c>
      <c r="AI20" s="30" t="str">
        <f>IF(dwam1!Q14&lt;&gt;0,dwam1!$Q$8,"")</f>
        <v>السبت</v>
      </c>
      <c r="AJ20" s="124">
        <f>IF(AI20="","",num!$L$10)</f>
        <v>45094</v>
      </c>
      <c r="AK20" s="30" t="str">
        <f>IF(dwam1!S14&lt;&gt;0,dwam1!$S$8,"")</f>
        <v>الأحد</v>
      </c>
      <c r="AL20" s="124">
        <f>IF(AK20="","",num!$M$10)</f>
        <v>45095</v>
      </c>
      <c r="AM20" s="30" t="str">
        <f>IF(dwam1!U14&lt;&gt;0,dwam1!$U$8,"")</f>
        <v>الإثنين</v>
      </c>
      <c r="AN20" s="124">
        <f>IF(AM20="","",num!$N$10)</f>
        <v>45096</v>
      </c>
      <c r="AO20" s="30" t="str">
        <f>IF(dwam1!W14&lt;&gt;0,dwam1!$W$8,"")</f>
        <v>الثلاثاء</v>
      </c>
      <c r="AP20" s="124">
        <f>IF(AO20="","",num!$O$10)</f>
        <v>45097</v>
      </c>
      <c r="AQ20" s="30" t="str">
        <f>IF(dwam1!Y14&lt;&gt;0,dwam1!$Y$8,"")</f>
        <v>الأربعاء</v>
      </c>
      <c r="AR20" s="124">
        <f>IF(AQ20="","",num!$P$10)</f>
        <v>45098</v>
      </c>
      <c r="AS20" s="30" t="str">
        <f>IF(dwam1!AA14&lt;&gt;0,dwam1!$AA$8,"")</f>
        <v>الخميس</v>
      </c>
      <c r="AT20" s="124">
        <f>IF(AS20="","",num!$Q$10)</f>
        <v>45099</v>
      </c>
      <c r="AU20" s="30" t="str">
        <f>IF(dwam1!AC14&lt;&gt;0,dwam1!$AC$8,"")</f>
        <v>السبت</v>
      </c>
      <c r="AV20" s="124">
        <f>IF(AU20="","",num!$R$10)</f>
        <v>45101</v>
      </c>
      <c r="AW20" s="30" t="str">
        <f>IF(dwam1!AE14&lt;&gt;0,dwam1!$AE$8,"")</f>
        <v>الأحد</v>
      </c>
      <c r="AX20" s="124">
        <f>IF(AW20="","",num!$S$10)</f>
        <v>45102</v>
      </c>
      <c r="AY20" s="30" t="str">
        <f>IF(dwam1!AG14&lt;&gt;0,dwam1!$AG$8,"")</f>
        <v/>
      </c>
      <c r="AZ20" s="147" t="str">
        <f>IF(AY20="","",num!$T$10)</f>
        <v/>
      </c>
      <c r="BA20" s="1">
        <v>14500</v>
      </c>
      <c r="BB20" s="1" t="s">
        <v>876</v>
      </c>
      <c r="BC20" s="56">
        <f>num!AD14</f>
        <v>15</v>
      </c>
    </row>
    <row r="21" spans="2:55" ht="27.75" x14ac:dyDescent="0.3">
      <c r="B21" s="56">
        <v>5</v>
      </c>
      <c r="C21" s="1307" t="str">
        <f>inf!B6</f>
        <v>اماني " محمد عطيه " محمد زعتري</v>
      </c>
      <c r="D21" s="1307"/>
      <c r="E21" s="307">
        <f>inf!C6</f>
        <v>908032758</v>
      </c>
      <c r="F21" s="344"/>
      <c r="G21" s="345"/>
      <c r="H21" s="345"/>
      <c r="I21" s="299">
        <v>600</v>
      </c>
      <c r="J21" s="125" t="s">
        <v>83</v>
      </c>
      <c r="K21" s="246"/>
      <c r="L21" s="297">
        <f>num!AD15</f>
        <v>16</v>
      </c>
      <c r="M21" s="229" t="e">
        <f>inf!#REF!</f>
        <v>#REF!</v>
      </c>
      <c r="N21" s="56" t="e">
        <f t="shared" si="2"/>
        <v>#REF!</v>
      </c>
      <c r="O21" s="56">
        <f t="shared" si="1"/>
        <v>0</v>
      </c>
      <c r="P21" s="308" t="e">
        <f t="shared" si="3"/>
        <v>#REF!</v>
      </c>
      <c r="Q21" s="229" t="str">
        <f>inf!G6</f>
        <v>أبو كتيلة</v>
      </c>
      <c r="R21" s="239" t="str">
        <f>inf!F6</f>
        <v>السيدة سارة ث</v>
      </c>
      <c r="S21" s="229" t="str">
        <f t="shared" si="4"/>
        <v>أبو كتيلة</v>
      </c>
      <c r="T21" s="1" t="str">
        <f>inf!T6</f>
        <v>ابو كتيلة - باب الزاوية - مركز التصحيح - -</v>
      </c>
      <c r="U21" s="1" t="str">
        <f>IF(dwam1!C15&lt;&gt;0,dwam1!$C$8,"")</f>
        <v>الخميس</v>
      </c>
      <c r="V21" s="147">
        <f>IF(U21="","",num!$E$10)</f>
        <v>45085</v>
      </c>
      <c r="W21" s="1" t="str">
        <f>IF(dwam1!E15&lt;&gt;0,dwam1!$E$8,"")</f>
        <v>السبت</v>
      </c>
      <c r="X21" s="147">
        <f>IF(W21="","",num!$F$10)</f>
        <v>45087</v>
      </c>
      <c r="Y21" s="1" t="str">
        <f>IF(dwam1!G15&lt;&gt;0,dwam1!$G$8,"")</f>
        <v>الأحد</v>
      </c>
      <c r="Z21" s="147">
        <f>IF(Y21="","",num!$G$10)</f>
        <v>45088</v>
      </c>
      <c r="AA21" s="1" t="str">
        <f>IF(dwam1!I15&lt;&gt;0,dwam1!$I$8,"")</f>
        <v>الإثنين</v>
      </c>
      <c r="AB21" s="124">
        <f>IF(AA21="","",num!$H$10)</f>
        <v>45089</v>
      </c>
      <c r="AC21" s="30" t="str">
        <f>IF(dwam1!K15&lt;&gt;0,dwam1!$K$8,"")</f>
        <v>الثلاثاء</v>
      </c>
      <c r="AD21" s="124">
        <f>IF(AC21="","",num!$I$10)</f>
        <v>45090</v>
      </c>
      <c r="AE21" s="30" t="str">
        <f>IF(dwam1!M15&lt;&gt;0,dwam1!$M$8,"")</f>
        <v>الأربعاء</v>
      </c>
      <c r="AF21" s="124">
        <f>IF(AE21="","",num!$J$10)</f>
        <v>45091</v>
      </c>
      <c r="AG21" s="30" t="str">
        <f>IF(dwam1!O15&lt;&gt;0,dwam1!$O$8,"")</f>
        <v>الخميس</v>
      </c>
      <c r="AH21" s="124">
        <f>IF(AG21="","",num!$K$10)</f>
        <v>45092</v>
      </c>
      <c r="AI21" s="30" t="str">
        <f>IF(dwam1!Q15&lt;&gt;0,dwam1!$Q$8,"")</f>
        <v>السبت</v>
      </c>
      <c r="AJ21" s="124">
        <f>IF(AI21="","",num!$L$10)</f>
        <v>45094</v>
      </c>
      <c r="AK21" s="30" t="str">
        <f>IF(dwam1!S15&lt;&gt;0,dwam1!$S$8,"")</f>
        <v>الأحد</v>
      </c>
      <c r="AL21" s="124">
        <f>IF(AK21="","",num!$M$10)</f>
        <v>45095</v>
      </c>
      <c r="AM21" s="30" t="str">
        <f>IF(dwam1!U15&lt;&gt;0,dwam1!$U$8,"")</f>
        <v>الإثنين</v>
      </c>
      <c r="AN21" s="124">
        <f>IF(AM21="","",num!$N$10)</f>
        <v>45096</v>
      </c>
      <c r="AO21" s="30" t="str">
        <f>IF(dwam1!W15&lt;&gt;0,dwam1!$W$8,"")</f>
        <v>الثلاثاء</v>
      </c>
      <c r="AP21" s="124">
        <f>IF(AO21="","",num!$O$10)</f>
        <v>45097</v>
      </c>
      <c r="AQ21" s="30" t="str">
        <f>IF(dwam1!Y15&lt;&gt;0,dwam1!$Y$8,"")</f>
        <v>الأربعاء</v>
      </c>
      <c r="AR21" s="124">
        <f>IF(AQ21="","",num!$P$10)</f>
        <v>45098</v>
      </c>
      <c r="AS21" s="30" t="str">
        <f>IF(dwam1!AA15&lt;&gt;0,dwam1!$AA$8,"")</f>
        <v>الخميس</v>
      </c>
      <c r="AT21" s="124">
        <f>IF(AS21="","",num!$Q$10)</f>
        <v>45099</v>
      </c>
      <c r="AU21" s="30" t="str">
        <f>IF(dwam1!AC15&lt;&gt;0,dwam1!$AC$8,"")</f>
        <v>السبت</v>
      </c>
      <c r="AV21" s="124">
        <f>IF(AU21="","",num!$R$10)</f>
        <v>45101</v>
      </c>
      <c r="AW21" s="30" t="str">
        <f>IF(dwam1!AE15&lt;&gt;0,dwam1!$AE$8,"")</f>
        <v>الأحد</v>
      </c>
      <c r="AX21" s="124">
        <f>IF(AW21="","",num!$S$10)</f>
        <v>45102</v>
      </c>
      <c r="AY21" s="30" t="str">
        <f>IF(dwam1!AG15&lt;&gt;0,dwam1!$AG$8,"")</f>
        <v>الإثنين</v>
      </c>
      <c r="AZ21" s="147">
        <f>IF(AY21="","",num!$T$10)</f>
        <v>45103</v>
      </c>
      <c r="BA21" s="1">
        <v>15000</v>
      </c>
      <c r="BB21" s="1" t="s">
        <v>877</v>
      </c>
      <c r="BC21" s="56">
        <f>num!AD15</f>
        <v>16</v>
      </c>
    </row>
    <row r="22" spans="2:55" ht="27.75" x14ac:dyDescent="0.3">
      <c r="B22" s="56">
        <v>6</v>
      </c>
      <c r="C22" s="1307" t="str">
        <f>inf!B7</f>
        <v>اماني يسري يونس ناصر الدين</v>
      </c>
      <c r="D22" s="1307"/>
      <c r="E22" s="307">
        <f>inf!C7</f>
        <v>850251729</v>
      </c>
      <c r="F22" s="344"/>
      <c r="G22" s="345"/>
      <c r="H22" s="345"/>
      <c r="I22" s="299">
        <v>600</v>
      </c>
      <c r="J22" s="125" t="s">
        <v>83</v>
      </c>
      <c r="K22" s="246"/>
      <c r="L22" s="297">
        <f>num!AD16</f>
        <v>14</v>
      </c>
      <c r="M22" s="229" t="e">
        <f>inf!#REF!</f>
        <v>#REF!</v>
      </c>
      <c r="N22" s="56" t="e">
        <f t="shared" si="2"/>
        <v>#REF!</v>
      </c>
      <c r="O22" s="56">
        <f t="shared" si="1"/>
        <v>0</v>
      </c>
      <c r="P22" s="308" t="e">
        <f t="shared" si="3"/>
        <v>#REF!</v>
      </c>
      <c r="Q22" s="229" t="str">
        <f>inf!G7</f>
        <v>حارة الشيخ</v>
      </c>
      <c r="R22" s="239" t="str">
        <f>inf!F7</f>
        <v>الخوارزمي ث للبنات</v>
      </c>
      <c r="S22" s="229" t="str">
        <f t="shared" si="4"/>
        <v>حارة الشيخ</v>
      </c>
      <c r="T22" s="1" t="str">
        <f>inf!T7</f>
        <v>حارة الشيخ - باب الزاوية - مركز التصحيح - -</v>
      </c>
      <c r="U22" s="1" t="str">
        <f>IF(dwam1!C16&lt;&gt;0,dwam1!$C$8,"")</f>
        <v>الخميس</v>
      </c>
      <c r="V22" s="147">
        <f>IF(U22="","",num!$E$10)</f>
        <v>45085</v>
      </c>
      <c r="W22" s="1" t="str">
        <f>IF(dwam1!E16&lt;&gt;0,dwam1!$E$8,"")</f>
        <v>السبت</v>
      </c>
      <c r="X22" s="147">
        <f>IF(W22="","",num!$F$10)</f>
        <v>45087</v>
      </c>
      <c r="Y22" s="1" t="str">
        <f>IF(dwam1!G16&lt;&gt;0,dwam1!$G$8,"")</f>
        <v/>
      </c>
      <c r="Z22" s="147" t="str">
        <f>IF(Y22="","",num!$G$10)</f>
        <v/>
      </c>
      <c r="AA22" s="1" t="str">
        <f>IF(dwam1!I16&lt;&gt;0,dwam1!$I$8,"")</f>
        <v>الإثنين</v>
      </c>
      <c r="AB22" s="124">
        <f>IF(AA22="","",num!$H$10)</f>
        <v>45089</v>
      </c>
      <c r="AC22" s="30" t="str">
        <f>IF(dwam1!K16&lt;&gt;0,dwam1!$K$8,"")</f>
        <v>الثلاثاء</v>
      </c>
      <c r="AD22" s="124">
        <f>IF(AC22="","",num!$I$10)</f>
        <v>45090</v>
      </c>
      <c r="AE22" s="30" t="str">
        <f>IF(dwam1!M16&lt;&gt;0,dwam1!$M$8,"")</f>
        <v>الأربعاء</v>
      </c>
      <c r="AF22" s="124">
        <f>IF(AE22="","",num!$J$10)</f>
        <v>45091</v>
      </c>
      <c r="AG22" s="30" t="str">
        <f>IF(dwam1!O16&lt;&gt;0,dwam1!$O$8,"")</f>
        <v>الخميس</v>
      </c>
      <c r="AH22" s="124">
        <f>IF(AG22="","",num!$K$10)</f>
        <v>45092</v>
      </c>
      <c r="AI22" s="30" t="str">
        <f>IF(dwam1!Q16&lt;&gt;0,dwam1!$Q$8,"")</f>
        <v>السبت</v>
      </c>
      <c r="AJ22" s="124">
        <f>IF(AI22="","",num!$L$10)</f>
        <v>45094</v>
      </c>
      <c r="AK22" s="30" t="str">
        <f>IF(dwam1!S16&lt;&gt;0,dwam1!$S$8,"")</f>
        <v/>
      </c>
      <c r="AL22" s="124" t="str">
        <f>IF(AK22="","",num!$M$10)</f>
        <v/>
      </c>
      <c r="AM22" s="30" t="str">
        <f>IF(dwam1!U16&lt;&gt;0,dwam1!$U$8,"")</f>
        <v>الإثنين</v>
      </c>
      <c r="AN22" s="124">
        <f>IF(AM22="","",num!$N$10)</f>
        <v>45096</v>
      </c>
      <c r="AO22" s="30" t="str">
        <f>IF(dwam1!W16&lt;&gt;0,dwam1!$W$8,"")</f>
        <v>الثلاثاء</v>
      </c>
      <c r="AP22" s="124">
        <f>IF(AO22="","",num!$O$10)</f>
        <v>45097</v>
      </c>
      <c r="AQ22" s="30" t="str">
        <f>IF(dwam1!Y16&lt;&gt;0,dwam1!$Y$8,"")</f>
        <v>الأربعاء</v>
      </c>
      <c r="AR22" s="124">
        <f>IF(AQ22="","",num!$P$10)</f>
        <v>45098</v>
      </c>
      <c r="AS22" s="30" t="str">
        <f>IF(dwam1!AA16&lt;&gt;0,dwam1!$AA$8,"")</f>
        <v>الخميس</v>
      </c>
      <c r="AT22" s="124">
        <f>IF(AS22="","",num!$Q$10)</f>
        <v>45099</v>
      </c>
      <c r="AU22" s="30" t="str">
        <f>IF(dwam1!AC16&lt;&gt;0,dwam1!$AC$8,"")</f>
        <v>السبت</v>
      </c>
      <c r="AV22" s="124">
        <f>IF(AU22="","",num!$R$10)</f>
        <v>45101</v>
      </c>
      <c r="AW22" s="30" t="str">
        <f>IF(dwam1!AE16&lt;&gt;0,dwam1!$AE$8,"")</f>
        <v>الأحد</v>
      </c>
      <c r="AX22" s="124">
        <f>IF(AW22="","",num!$S$10)</f>
        <v>45102</v>
      </c>
      <c r="AY22" s="30" t="str">
        <f>IF(dwam1!AG16&lt;&gt;0,dwam1!$AG$8,"")</f>
        <v>الإثنين</v>
      </c>
      <c r="AZ22" s="147">
        <f>IF(AY22="","",num!$T$10)</f>
        <v>45103</v>
      </c>
      <c r="BA22" s="1">
        <v>15500</v>
      </c>
      <c r="BB22" s="1" t="s">
        <v>878</v>
      </c>
      <c r="BC22" s="56">
        <f>num!AD16</f>
        <v>14</v>
      </c>
    </row>
    <row r="23" spans="2:55" ht="27.75" x14ac:dyDescent="0.3">
      <c r="B23" s="56">
        <v>7</v>
      </c>
      <c r="C23" s="1307" t="str">
        <f>inf!B8</f>
        <v>امل اسماعيل ربيع الشرباتي</v>
      </c>
      <c r="D23" s="1307"/>
      <c r="E23" s="307" t="str">
        <f>inf!C8</f>
        <v>901146670</v>
      </c>
      <c r="F23" s="344"/>
      <c r="G23" s="345"/>
      <c r="H23" s="345"/>
      <c r="I23" s="299">
        <v>600</v>
      </c>
      <c r="J23" s="125" t="s">
        <v>83</v>
      </c>
      <c r="K23" s="246"/>
      <c r="L23" s="297">
        <f>num!AD17</f>
        <v>14</v>
      </c>
      <c r="M23" s="229" t="e">
        <f>inf!#REF!</f>
        <v>#REF!</v>
      </c>
      <c r="N23" s="56" t="e">
        <f t="shared" si="2"/>
        <v>#REF!</v>
      </c>
      <c r="O23" s="56">
        <f t="shared" si="1"/>
        <v>0</v>
      </c>
      <c r="P23" s="308" t="e">
        <f t="shared" si="3"/>
        <v>#REF!</v>
      </c>
      <c r="Q23" s="229" t="str">
        <f>inf!G8</f>
        <v>الخليل</v>
      </c>
      <c r="R23" s="239" t="str">
        <f>inf!F8</f>
        <v>الشهيد عبد العزيز/ ث للبنات</v>
      </c>
      <c r="S23" s="229" t="str">
        <f t="shared" si="4"/>
        <v>الخليل</v>
      </c>
      <c r="T23" s="1" t="str">
        <f>inf!T8</f>
        <v>الحاووز - باب الزاوية - مركز التصحيح - -</v>
      </c>
      <c r="U23" s="1" t="str">
        <f>IF(dwam1!C17&lt;&gt;0,dwam1!$C$8,"")</f>
        <v>الخميس</v>
      </c>
      <c r="V23" s="147">
        <f>IF(U23="","",num!$E$10)</f>
        <v>45085</v>
      </c>
      <c r="W23" s="1" t="str">
        <f>IF(dwam1!E17&lt;&gt;0,dwam1!$E$8,"")</f>
        <v>السبت</v>
      </c>
      <c r="X23" s="147">
        <f>IF(W23="","",num!$F$10)</f>
        <v>45087</v>
      </c>
      <c r="Y23" s="1" t="str">
        <f>IF(dwam1!G17&lt;&gt;0,dwam1!$G$8,"")</f>
        <v>الأحد</v>
      </c>
      <c r="Z23" s="147">
        <f>IF(Y23="","",num!$G$10)</f>
        <v>45088</v>
      </c>
      <c r="AA23" s="1" t="str">
        <f>IF(dwam1!I17&lt;&gt;0,dwam1!$I$8,"")</f>
        <v>الإثنين</v>
      </c>
      <c r="AB23" s="124">
        <f>IF(AA23="","",num!$H$10)</f>
        <v>45089</v>
      </c>
      <c r="AC23" s="30" t="str">
        <f>IF(dwam1!K17&lt;&gt;0,dwam1!$K$8,"")</f>
        <v>الثلاثاء</v>
      </c>
      <c r="AD23" s="124">
        <f>IF(AC23="","",num!$I$10)</f>
        <v>45090</v>
      </c>
      <c r="AE23" s="30" t="str">
        <f>IF(dwam1!M17&lt;&gt;0,dwam1!$M$8,"")</f>
        <v/>
      </c>
      <c r="AF23" s="124" t="str">
        <f>IF(AE23="","",num!$J$10)</f>
        <v/>
      </c>
      <c r="AG23" s="30" t="str">
        <f>IF(dwam1!O17&lt;&gt;0,dwam1!$O$8,"")</f>
        <v>الخميس</v>
      </c>
      <c r="AH23" s="124">
        <f>IF(AG23="","",num!$K$10)</f>
        <v>45092</v>
      </c>
      <c r="AI23" s="30" t="str">
        <f>IF(dwam1!Q17&lt;&gt;0,dwam1!$Q$8,"")</f>
        <v>السبت</v>
      </c>
      <c r="AJ23" s="124">
        <f>IF(AI23="","",num!$L$10)</f>
        <v>45094</v>
      </c>
      <c r="AK23" s="30" t="str">
        <f>IF(dwam1!S17&lt;&gt;0,dwam1!$S$8,"")</f>
        <v>الأحد</v>
      </c>
      <c r="AL23" s="124">
        <f>IF(AK23="","",num!$M$10)</f>
        <v>45095</v>
      </c>
      <c r="AM23" s="30" t="str">
        <f>IF(dwam1!U17&lt;&gt;0,dwam1!$U$8,"")</f>
        <v>الإثنين</v>
      </c>
      <c r="AN23" s="124">
        <f>IF(AM23="","",num!$N$10)</f>
        <v>45096</v>
      </c>
      <c r="AO23" s="30" t="str">
        <f>IF(dwam1!W17&lt;&gt;0,dwam1!$W$8,"")</f>
        <v>الثلاثاء</v>
      </c>
      <c r="AP23" s="124">
        <f>IF(AO23="","",num!$O$10)</f>
        <v>45097</v>
      </c>
      <c r="AQ23" s="30" t="str">
        <f>IF(dwam1!Y17&lt;&gt;0,dwam1!$Y$8,"")</f>
        <v>الأربعاء</v>
      </c>
      <c r="AR23" s="124">
        <f>IF(AQ23="","",num!$P$10)</f>
        <v>45098</v>
      </c>
      <c r="AS23" s="30" t="str">
        <f>IF(dwam1!AA17&lt;&gt;0,dwam1!$AA$8,"")</f>
        <v>الخميس</v>
      </c>
      <c r="AT23" s="124">
        <f>IF(AS23="","",num!$Q$10)</f>
        <v>45099</v>
      </c>
      <c r="AU23" s="30" t="str">
        <f>IF(dwam1!AC17&lt;&gt;0,dwam1!$AC$8,"")</f>
        <v>السبت</v>
      </c>
      <c r="AV23" s="124">
        <f>IF(AU23="","",num!$R$10)</f>
        <v>45101</v>
      </c>
      <c r="AW23" s="30" t="str">
        <f>IF(dwam1!AE17&lt;&gt;0,dwam1!$AE$8,"")</f>
        <v>الأحد</v>
      </c>
      <c r="AX23" s="124">
        <f>IF(AW23="","",num!$S$10)</f>
        <v>45102</v>
      </c>
      <c r="AY23" s="30" t="str">
        <f>IF(dwam1!AG17&lt;&gt;0,dwam1!$AG$8,"")</f>
        <v/>
      </c>
      <c r="AZ23" s="147" t="str">
        <f>IF(AY23="","",num!$T$10)</f>
        <v/>
      </c>
      <c r="BA23" s="1">
        <v>16000</v>
      </c>
      <c r="BB23" s="1" t="s">
        <v>879</v>
      </c>
      <c r="BC23" s="56">
        <f>num!AD17</f>
        <v>14</v>
      </c>
    </row>
    <row r="24" spans="2:55" ht="27.75" x14ac:dyDescent="0.3">
      <c r="B24" s="56">
        <v>8</v>
      </c>
      <c r="C24" s="1307" t="str">
        <f>inf!B9</f>
        <v>انتصار عبد الحليم رشيد الحوشيه</v>
      </c>
      <c r="D24" s="1307"/>
      <c r="E24" s="307" t="str">
        <f>inf!C9</f>
        <v>900077025</v>
      </c>
      <c r="F24" s="344"/>
      <c r="G24" s="345"/>
      <c r="H24" s="345"/>
      <c r="I24" s="299">
        <v>600</v>
      </c>
      <c r="J24" s="125" t="s">
        <v>83</v>
      </c>
      <c r="K24" s="246"/>
      <c r="L24" s="297">
        <f>num!AD18</f>
        <v>16</v>
      </c>
      <c r="M24" s="229" t="e">
        <f>inf!#REF!</f>
        <v>#REF!</v>
      </c>
      <c r="N24" s="56" t="e">
        <f t="shared" si="2"/>
        <v>#REF!</v>
      </c>
      <c r="O24" s="56">
        <f t="shared" si="1"/>
        <v>0</v>
      </c>
      <c r="P24" s="308" t="e">
        <f t="shared" si="3"/>
        <v>#REF!</v>
      </c>
      <c r="Q24" s="229" t="str">
        <f>inf!G9</f>
        <v>حلحول</v>
      </c>
      <c r="R24" s="239" t="str">
        <f>inf!F9</f>
        <v>حسان بن ثابت الثانوية للبنات</v>
      </c>
      <c r="S24" s="229" t="str">
        <f t="shared" si="4"/>
        <v>حلحول</v>
      </c>
      <c r="T24" s="1" t="str">
        <f>inf!T9</f>
        <v>حلحول - باب الزاوية - - -</v>
      </c>
      <c r="U24" s="1" t="str">
        <f>IF(dwam1!C18&lt;&gt;0,dwam1!$C$8,"")</f>
        <v>الخميس</v>
      </c>
      <c r="V24" s="147">
        <f>IF(U24="","",num!$E$10)</f>
        <v>45085</v>
      </c>
      <c r="W24" s="1" t="str">
        <f>IF(dwam1!E18&lt;&gt;0,dwam1!$E$8,"")</f>
        <v>السبت</v>
      </c>
      <c r="X24" s="147">
        <f>IF(W24="","",num!$F$10)</f>
        <v>45087</v>
      </c>
      <c r="Y24" s="1" t="str">
        <f>IF(dwam1!G18&lt;&gt;0,dwam1!$G$8,"")</f>
        <v>الأحد</v>
      </c>
      <c r="Z24" s="147">
        <f>IF(Y24="","",num!$G$10)</f>
        <v>45088</v>
      </c>
      <c r="AA24" s="1" t="str">
        <f>IF(dwam1!I18&lt;&gt;0,dwam1!$I$8,"")</f>
        <v>الإثنين</v>
      </c>
      <c r="AB24" s="124">
        <f>IF(AA24="","",num!$H$10)</f>
        <v>45089</v>
      </c>
      <c r="AC24" s="30" t="str">
        <f>IF(dwam1!K18&lt;&gt;0,dwam1!$K$8,"")</f>
        <v>الثلاثاء</v>
      </c>
      <c r="AD24" s="124">
        <f>IF(AC24="","",num!$I$10)</f>
        <v>45090</v>
      </c>
      <c r="AE24" s="30" t="str">
        <f>IF(dwam1!M18&lt;&gt;0,dwam1!$M$8,"")</f>
        <v>الأربعاء</v>
      </c>
      <c r="AF24" s="124">
        <f>IF(AE24="","",num!$J$10)</f>
        <v>45091</v>
      </c>
      <c r="AG24" s="30" t="str">
        <f>IF(dwam1!O18&lt;&gt;0,dwam1!$O$8,"")</f>
        <v>الخميس</v>
      </c>
      <c r="AH24" s="124">
        <f>IF(AG24="","",num!$K$10)</f>
        <v>45092</v>
      </c>
      <c r="AI24" s="30" t="str">
        <f>IF(dwam1!Q18&lt;&gt;0,dwam1!$Q$8,"")</f>
        <v>السبت</v>
      </c>
      <c r="AJ24" s="124">
        <f>IF(AI24="","",num!$L$10)</f>
        <v>45094</v>
      </c>
      <c r="AK24" s="30" t="str">
        <f>IF(dwam1!S18&lt;&gt;0,dwam1!$S$8,"")</f>
        <v>الأحد</v>
      </c>
      <c r="AL24" s="124">
        <f>IF(AK24="","",num!$M$10)</f>
        <v>45095</v>
      </c>
      <c r="AM24" s="30" t="str">
        <f>IF(dwam1!U18&lt;&gt;0,dwam1!$U$8,"")</f>
        <v>الإثنين</v>
      </c>
      <c r="AN24" s="124">
        <f>IF(AM24="","",num!$N$10)</f>
        <v>45096</v>
      </c>
      <c r="AO24" s="30" t="str">
        <f>IF(dwam1!W18&lt;&gt;0,dwam1!$W$8,"")</f>
        <v>الثلاثاء</v>
      </c>
      <c r="AP24" s="124">
        <f>IF(AO24="","",num!$O$10)</f>
        <v>45097</v>
      </c>
      <c r="AQ24" s="30" t="str">
        <f>IF(dwam1!Y18&lt;&gt;0,dwam1!$Y$8,"")</f>
        <v>الأربعاء</v>
      </c>
      <c r="AR24" s="124">
        <f>IF(AQ24="","",num!$P$10)</f>
        <v>45098</v>
      </c>
      <c r="AS24" s="30" t="str">
        <f>IF(dwam1!AA18&lt;&gt;0,dwam1!$AA$8,"")</f>
        <v>الخميس</v>
      </c>
      <c r="AT24" s="124">
        <f>IF(AS24="","",num!$Q$10)</f>
        <v>45099</v>
      </c>
      <c r="AU24" s="30" t="str">
        <f>IF(dwam1!AC18&lt;&gt;0,dwam1!$AC$8,"")</f>
        <v>السبت</v>
      </c>
      <c r="AV24" s="124">
        <f>IF(AU24="","",num!$R$10)</f>
        <v>45101</v>
      </c>
      <c r="AW24" s="30" t="str">
        <f>IF(dwam1!AE18&lt;&gt;0,dwam1!$AE$8,"")</f>
        <v>الأحد</v>
      </c>
      <c r="AX24" s="124">
        <f>IF(AW24="","",num!$S$10)</f>
        <v>45102</v>
      </c>
      <c r="AY24" s="30" t="str">
        <f>IF(dwam1!AG18&lt;&gt;0,dwam1!$AG$8,"")</f>
        <v>الإثنين</v>
      </c>
      <c r="AZ24" s="147">
        <f>IF(AY24="","",num!$T$10)</f>
        <v>45103</v>
      </c>
      <c r="BA24" s="1">
        <v>16500</v>
      </c>
      <c r="BB24" s="1" t="s">
        <v>880</v>
      </c>
      <c r="BC24" s="56">
        <f>num!AD18</f>
        <v>16</v>
      </c>
    </row>
    <row r="25" spans="2:55" ht="27.75" x14ac:dyDescent="0.3">
      <c r="B25" s="56">
        <v>9</v>
      </c>
      <c r="C25" s="1307" t="str">
        <f>inf!B10</f>
        <v>ايمان ماهر صبحي أبو شرخ</v>
      </c>
      <c r="D25" s="1307"/>
      <c r="E25" s="307">
        <f>inf!C10</f>
        <v>950329227</v>
      </c>
      <c r="F25" s="344"/>
      <c r="G25" s="345"/>
      <c r="H25" s="345"/>
      <c r="I25" s="299">
        <v>600</v>
      </c>
      <c r="J25" s="125" t="s">
        <v>83</v>
      </c>
      <c r="K25" s="246"/>
      <c r="L25" s="297">
        <f>num!AD19</f>
        <v>16</v>
      </c>
      <c r="M25" s="229" t="e">
        <f>inf!#REF!</f>
        <v>#REF!</v>
      </c>
      <c r="N25" s="56" t="e">
        <f t="shared" si="2"/>
        <v>#REF!</v>
      </c>
      <c r="O25" s="56">
        <f t="shared" si="1"/>
        <v>0</v>
      </c>
      <c r="P25" s="308" t="e">
        <f t="shared" si="3"/>
        <v>#REF!</v>
      </c>
      <c r="Q25" s="229" t="str">
        <f>inf!G10</f>
        <v>الخليل</v>
      </c>
      <c r="R25" s="239" t="str">
        <f>inf!F10</f>
        <v>بنات محمد علي المحتسب الثانوية</v>
      </c>
      <c r="S25" s="229" t="str">
        <f t="shared" si="4"/>
        <v>الخليل</v>
      </c>
      <c r="T25" s="1" t="str">
        <f>inf!T10</f>
        <v>رأس الجورة - مركز التصحيح - - -</v>
      </c>
      <c r="U25" s="1" t="str">
        <f>IF(dwam1!C19&lt;&gt;0,dwam1!$C$8,"")</f>
        <v>الخميس</v>
      </c>
      <c r="V25" s="147">
        <f>IF(U25="","",num!$E$10)</f>
        <v>45085</v>
      </c>
      <c r="W25" s="1" t="str">
        <f>IF(dwam1!E19&lt;&gt;0,dwam1!$E$8,"")</f>
        <v>السبت</v>
      </c>
      <c r="X25" s="147">
        <f>IF(W25="","",num!$F$10)</f>
        <v>45087</v>
      </c>
      <c r="Y25" s="1" t="str">
        <f>IF(dwam1!G19&lt;&gt;0,dwam1!$G$8,"")</f>
        <v>الأحد</v>
      </c>
      <c r="Z25" s="147">
        <f>IF(Y25="","",num!$G$10)</f>
        <v>45088</v>
      </c>
      <c r="AA25" s="1" t="str">
        <f>IF(dwam1!I19&lt;&gt;0,dwam1!$I$8,"")</f>
        <v>الإثنين</v>
      </c>
      <c r="AB25" s="124">
        <f>IF(AA25="","",num!$H$10)</f>
        <v>45089</v>
      </c>
      <c r="AC25" s="30" t="str">
        <f>IF(dwam1!K19&lt;&gt;0,dwam1!$K$8,"")</f>
        <v>الثلاثاء</v>
      </c>
      <c r="AD25" s="124">
        <f>IF(AC25="","",num!$I$10)</f>
        <v>45090</v>
      </c>
      <c r="AE25" s="30" t="str">
        <f>IF(dwam1!M19&lt;&gt;0,dwam1!$M$8,"")</f>
        <v>الأربعاء</v>
      </c>
      <c r="AF25" s="124">
        <f>IF(AE25="","",num!$J$10)</f>
        <v>45091</v>
      </c>
      <c r="AG25" s="30" t="str">
        <f>IF(dwam1!O19&lt;&gt;0,dwam1!$O$8,"")</f>
        <v>الخميس</v>
      </c>
      <c r="AH25" s="124">
        <f>IF(AG25="","",num!$K$10)</f>
        <v>45092</v>
      </c>
      <c r="AI25" s="30" t="str">
        <f>IF(dwam1!Q19&lt;&gt;0,dwam1!$Q$8,"")</f>
        <v>السبت</v>
      </c>
      <c r="AJ25" s="124">
        <f>IF(AI25="","",num!$L$10)</f>
        <v>45094</v>
      </c>
      <c r="AK25" s="30" t="str">
        <f>IF(dwam1!S19&lt;&gt;0,dwam1!$S$8,"")</f>
        <v>الأحد</v>
      </c>
      <c r="AL25" s="124">
        <f>IF(AK25="","",num!$M$10)</f>
        <v>45095</v>
      </c>
      <c r="AM25" s="30" t="str">
        <f>IF(dwam1!U19&lt;&gt;0,dwam1!$U$8,"")</f>
        <v>الإثنين</v>
      </c>
      <c r="AN25" s="124">
        <f>IF(AM25="","",num!$N$10)</f>
        <v>45096</v>
      </c>
      <c r="AO25" s="30" t="str">
        <f>IF(dwam1!W19&lt;&gt;0,dwam1!$W$8,"")</f>
        <v>الثلاثاء</v>
      </c>
      <c r="AP25" s="124">
        <f>IF(AO25="","",num!$O$10)</f>
        <v>45097</v>
      </c>
      <c r="AQ25" s="30" t="str">
        <f>IF(dwam1!Y19&lt;&gt;0,dwam1!$Y$8,"")</f>
        <v>الأربعاء</v>
      </c>
      <c r="AR25" s="124">
        <f>IF(AQ25="","",num!$P$10)</f>
        <v>45098</v>
      </c>
      <c r="AS25" s="30" t="str">
        <f>IF(dwam1!AA19&lt;&gt;0,dwam1!$AA$8,"")</f>
        <v>الخميس</v>
      </c>
      <c r="AT25" s="124">
        <f>IF(AS25="","",num!$Q$10)</f>
        <v>45099</v>
      </c>
      <c r="AU25" s="30" t="str">
        <f>IF(dwam1!AC19&lt;&gt;0,dwam1!$AC$8,"")</f>
        <v>السبت</v>
      </c>
      <c r="AV25" s="124">
        <f>IF(AU25="","",num!$R$10)</f>
        <v>45101</v>
      </c>
      <c r="AW25" s="30" t="str">
        <f>IF(dwam1!AE19&lt;&gt;0,dwam1!$AE$8,"")</f>
        <v>الأحد</v>
      </c>
      <c r="AX25" s="124">
        <f>IF(AW25="","",num!$S$10)</f>
        <v>45102</v>
      </c>
      <c r="AY25" s="30" t="str">
        <f>IF(dwam1!AG19&lt;&gt;0,dwam1!$AG$8,"")</f>
        <v>الإثنين</v>
      </c>
      <c r="AZ25" s="147">
        <f>IF(AY25="","",num!$T$10)</f>
        <v>45103</v>
      </c>
      <c r="BA25" s="1">
        <v>17000</v>
      </c>
      <c r="BB25" s="1" t="s">
        <v>881</v>
      </c>
      <c r="BC25" s="56">
        <f>num!AD19</f>
        <v>16</v>
      </c>
    </row>
    <row r="26" spans="2:55" ht="27.75" x14ac:dyDescent="0.3">
      <c r="B26" s="56">
        <v>10</v>
      </c>
      <c r="C26" s="1307" t="str">
        <f>inf!B11</f>
        <v>ايمان نعيم عبد الهادي أبو غليون</v>
      </c>
      <c r="D26" s="1307"/>
      <c r="E26" s="307">
        <f>inf!C11</f>
        <v>911704443</v>
      </c>
      <c r="F26" s="344"/>
      <c r="G26" s="345"/>
      <c r="H26" s="345"/>
      <c r="I26" s="299">
        <v>600</v>
      </c>
      <c r="J26" s="125" t="s">
        <v>83</v>
      </c>
      <c r="K26" s="246"/>
      <c r="L26" s="297">
        <f>num!AD20</f>
        <v>14</v>
      </c>
      <c r="M26" s="229" t="e">
        <f>inf!#REF!</f>
        <v>#REF!</v>
      </c>
      <c r="N26" s="56" t="e">
        <f t="shared" si="2"/>
        <v>#REF!</v>
      </c>
      <c r="O26" s="56">
        <f t="shared" si="1"/>
        <v>0</v>
      </c>
      <c r="P26" s="308" t="e">
        <f t="shared" si="3"/>
        <v>#REF!</v>
      </c>
      <c r="Q26" s="229" t="str">
        <f>inf!G11</f>
        <v>الخليل</v>
      </c>
      <c r="R26" s="239" t="str">
        <f>inf!F11</f>
        <v>نصار العصافرة الثانوية للبنات</v>
      </c>
      <c r="S26" s="229" t="str">
        <f t="shared" si="4"/>
        <v>الخليل</v>
      </c>
      <c r="T26" s="1" t="str">
        <f>inf!T11</f>
        <v>شارع السلام - باب الزاوية - مركز التصحيح - -</v>
      </c>
      <c r="U26" s="1" t="str">
        <f>IF(dwam1!C20&lt;&gt;0,dwam1!$C$8,"")</f>
        <v/>
      </c>
      <c r="V26" s="147" t="str">
        <f>IF(U26="","",num!$E$10)</f>
        <v/>
      </c>
      <c r="W26" s="1" t="str">
        <f>IF(dwam1!E20&lt;&gt;0,dwam1!$E$8,"")</f>
        <v>السبت</v>
      </c>
      <c r="X26" s="147">
        <f>IF(W26="","",num!$F$10)</f>
        <v>45087</v>
      </c>
      <c r="Y26" s="1" t="str">
        <f>IF(dwam1!G20&lt;&gt;0,dwam1!$G$8,"")</f>
        <v>الأحد</v>
      </c>
      <c r="Z26" s="147">
        <f>IF(Y26="","",num!$G$10)</f>
        <v>45088</v>
      </c>
      <c r="AA26" s="1" t="str">
        <f>IF(dwam1!I20&lt;&gt;0,dwam1!$I$8,"")</f>
        <v>الإثنين</v>
      </c>
      <c r="AB26" s="124">
        <f>IF(AA26="","",num!$H$10)</f>
        <v>45089</v>
      </c>
      <c r="AC26" s="30" t="str">
        <f>IF(dwam1!K20&lt;&gt;0,dwam1!$K$8,"")</f>
        <v>الثلاثاء</v>
      </c>
      <c r="AD26" s="124">
        <f>IF(AC26="","",num!$I$10)</f>
        <v>45090</v>
      </c>
      <c r="AE26" s="30" t="str">
        <f>IF(dwam1!M20&lt;&gt;0,dwam1!$M$8,"")</f>
        <v>الأربعاء</v>
      </c>
      <c r="AF26" s="124">
        <f>IF(AE26="","",num!$J$10)</f>
        <v>45091</v>
      </c>
      <c r="AG26" s="30" t="str">
        <f>IF(dwam1!O20&lt;&gt;0,dwam1!$O$8,"")</f>
        <v>الخميس</v>
      </c>
      <c r="AH26" s="124">
        <f>IF(AG26="","",num!$K$10)</f>
        <v>45092</v>
      </c>
      <c r="AI26" s="30" t="str">
        <f>IF(dwam1!Q20&lt;&gt;0,dwam1!$Q$8,"")</f>
        <v>السبت</v>
      </c>
      <c r="AJ26" s="124">
        <f>IF(AI26="","",num!$L$10)</f>
        <v>45094</v>
      </c>
      <c r="AK26" s="30" t="str">
        <f>IF(dwam1!S20&lt;&gt;0,dwam1!$S$8,"")</f>
        <v>الأحد</v>
      </c>
      <c r="AL26" s="124">
        <f>IF(AK26="","",num!$M$10)</f>
        <v>45095</v>
      </c>
      <c r="AM26" s="30" t="str">
        <f>IF(dwam1!U20&lt;&gt;0,dwam1!$U$8,"")</f>
        <v>الإثنين</v>
      </c>
      <c r="AN26" s="124">
        <f>IF(AM26="","",num!$N$10)</f>
        <v>45096</v>
      </c>
      <c r="AO26" s="30" t="str">
        <f>IF(dwam1!W20&lt;&gt;0,dwam1!$W$8,"")</f>
        <v>الثلاثاء</v>
      </c>
      <c r="AP26" s="124">
        <f>IF(AO26="","",num!$O$10)</f>
        <v>45097</v>
      </c>
      <c r="AQ26" s="30" t="str">
        <f>IF(dwam1!Y20&lt;&gt;0,dwam1!$Y$8,"")</f>
        <v>الأربعاء</v>
      </c>
      <c r="AR26" s="124">
        <f>IF(AQ26="","",num!$P$10)</f>
        <v>45098</v>
      </c>
      <c r="AS26" s="30" t="str">
        <f>IF(dwam1!AA20&lt;&gt;0,dwam1!$AA$8,"")</f>
        <v>الخميس</v>
      </c>
      <c r="AT26" s="124">
        <f>IF(AS26="","",num!$Q$10)</f>
        <v>45099</v>
      </c>
      <c r="AU26" s="30" t="str">
        <f>IF(dwam1!AC20&lt;&gt;0,dwam1!$AC$8,"")</f>
        <v>السبت</v>
      </c>
      <c r="AV26" s="124">
        <f>IF(AU26="","",num!$R$10)</f>
        <v>45101</v>
      </c>
      <c r="AW26" s="30" t="str">
        <f>IF(dwam1!AE20&lt;&gt;0,dwam1!$AE$8,"")</f>
        <v>الأحد</v>
      </c>
      <c r="AX26" s="124">
        <f>IF(AW26="","",num!$S$10)</f>
        <v>45102</v>
      </c>
      <c r="AY26" s="30" t="str">
        <f>IF(dwam1!AG20&lt;&gt;0,dwam1!$AG$8,"")</f>
        <v/>
      </c>
      <c r="AZ26" s="147" t="str">
        <f>IF(AY26="","",num!$T$10)</f>
        <v/>
      </c>
      <c r="BA26" s="1">
        <v>17500</v>
      </c>
      <c r="BB26" s="1" t="s">
        <v>882</v>
      </c>
      <c r="BC26" s="56">
        <f>num!AD20</f>
        <v>14</v>
      </c>
    </row>
    <row r="27" spans="2:55" ht="27.75" x14ac:dyDescent="0.3">
      <c r="B27" s="56">
        <v>11</v>
      </c>
      <c r="C27" s="1307" t="str">
        <f>inf!B12</f>
        <v>ايمان نعيم مرسي شيخ درة</v>
      </c>
      <c r="D27" s="1307"/>
      <c r="E27" s="307">
        <f>inf!C12</f>
        <v>851586420</v>
      </c>
      <c r="F27" s="344"/>
      <c r="G27" s="345"/>
      <c r="H27" s="345"/>
      <c r="I27" s="299">
        <v>600</v>
      </c>
      <c r="J27" s="125" t="s">
        <v>83</v>
      </c>
      <c r="K27" s="246"/>
      <c r="L27" s="297">
        <f>num!AD21</f>
        <v>16</v>
      </c>
      <c r="M27" s="229" t="e">
        <f>inf!#REF!</f>
        <v>#REF!</v>
      </c>
      <c r="N27" s="56" t="e">
        <f t="shared" si="2"/>
        <v>#REF!</v>
      </c>
      <c r="O27" s="56">
        <f t="shared" si="1"/>
        <v>0</v>
      </c>
      <c r="P27" s="308" t="e">
        <f t="shared" si="3"/>
        <v>#REF!</v>
      </c>
      <c r="Q27" s="229" t="str">
        <f>inf!G12</f>
        <v>الخليل</v>
      </c>
      <c r="R27" s="239" t="str">
        <f>inf!F12</f>
        <v>بنات وداد ناصر الدين الثانوية</v>
      </c>
      <c r="S27" s="229" t="str">
        <f t="shared" si="4"/>
        <v>الخليل</v>
      </c>
      <c r="T27" s="1" t="str">
        <f>inf!T12</f>
        <v>الحاووز - باب الزاوية - مركز التصحيح - -</v>
      </c>
      <c r="U27" s="1" t="str">
        <f>IF(dwam1!C21&lt;&gt;0,dwam1!$C$8,"")</f>
        <v>الخميس</v>
      </c>
      <c r="V27" s="147">
        <f>IF(U27="","",num!$E$10)</f>
        <v>45085</v>
      </c>
      <c r="W27" s="1" t="str">
        <f>IF(dwam1!E21&lt;&gt;0,dwam1!$E$8,"")</f>
        <v>السبت</v>
      </c>
      <c r="X27" s="147">
        <f>IF(W27="","",num!$F$10)</f>
        <v>45087</v>
      </c>
      <c r="Y27" s="1" t="str">
        <f>IF(dwam1!G21&lt;&gt;0,dwam1!$G$8,"")</f>
        <v>الأحد</v>
      </c>
      <c r="Z27" s="147">
        <f>IF(Y27="","",num!$G$10)</f>
        <v>45088</v>
      </c>
      <c r="AA27" s="1" t="str">
        <f>IF(dwam1!I21&lt;&gt;0,dwam1!$I$8,"")</f>
        <v>الإثنين</v>
      </c>
      <c r="AB27" s="124">
        <f>IF(AA27="","",num!$H$10)</f>
        <v>45089</v>
      </c>
      <c r="AC27" s="30" t="str">
        <f>IF(dwam1!K21&lt;&gt;0,dwam1!$K$8,"")</f>
        <v>الثلاثاء</v>
      </c>
      <c r="AD27" s="124">
        <f>IF(AC27="","",num!$I$10)</f>
        <v>45090</v>
      </c>
      <c r="AE27" s="30" t="str">
        <f>IF(dwam1!M21&lt;&gt;0,dwam1!$M$8,"")</f>
        <v>الأربعاء</v>
      </c>
      <c r="AF27" s="124">
        <f>IF(AE27="","",num!$J$10)</f>
        <v>45091</v>
      </c>
      <c r="AG27" s="30" t="str">
        <f>IF(dwam1!O21&lt;&gt;0,dwam1!$O$8,"")</f>
        <v>الخميس</v>
      </c>
      <c r="AH27" s="124">
        <f>IF(AG27="","",num!$K$10)</f>
        <v>45092</v>
      </c>
      <c r="AI27" s="30" t="str">
        <f>IF(dwam1!Q21&lt;&gt;0,dwam1!$Q$8,"")</f>
        <v>السبت</v>
      </c>
      <c r="AJ27" s="124">
        <f>IF(AI27="","",num!$L$10)</f>
        <v>45094</v>
      </c>
      <c r="AK27" s="30" t="str">
        <f>IF(dwam1!S21&lt;&gt;0,dwam1!$S$8,"")</f>
        <v>الأحد</v>
      </c>
      <c r="AL27" s="124">
        <f>IF(AK27="","",num!$M$10)</f>
        <v>45095</v>
      </c>
      <c r="AM27" s="30" t="str">
        <f>IF(dwam1!U21&lt;&gt;0,dwam1!$U$8,"")</f>
        <v>الإثنين</v>
      </c>
      <c r="AN27" s="124">
        <f>IF(AM27="","",num!$N$10)</f>
        <v>45096</v>
      </c>
      <c r="AO27" s="30" t="str">
        <f>IF(dwam1!W21&lt;&gt;0,dwam1!$W$8,"")</f>
        <v>الثلاثاء</v>
      </c>
      <c r="AP27" s="124">
        <f>IF(AO27="","",num!$O$10)</f>
        <v>45097</v>
      </c>
      <c r="AQ27" s="30" t="str">
        <f>IF(dwam1!Y21&lt;&gt;0,dwam1!$Y$8,"")</f>
        <v>الأربعاء</v>
      </c>
      <c r="AR27" s="124">
        <f>IF(AQ27="","",num!$P$10)</f>
        <v>45098</v>
      </c>
      <c r="AS27" s="30" t="str">
        <f>IF(dwam1!AA21&lt;&gt;0,dwam1!$AA$8,"")</f>
        <v>الخميس</v>
      </c>
      <c r="AT27" s="124">
        <f>IF(AS27="","",num!$Q$10)</f>
        <v>45099</v>
      </c>
      <c r="AU27" s="30" t="str">
        <f>IF(dwam1!AC21&lt;&gt;0,dwam1!$AC$8,"")</f>
        <v>السبت</v>
      </c>
      <c r="AV27" s="124">
        <f>IF(AU27="","",num!$R$10)</f>
        <v>45101</v>
      </c>
      <c r="AW27" s="30" t="str">
        <f>IF(dwam1!AE21&lt;&gt;0,dwam1!$AE$8,"")</f>
        <v>الأحد</v>
      </c>
      <c r="AX27" s="124">
        <f>IF(AW27="","",num!$S$10)</f>
        <v>45102</v>
      </c>
      <c r="AY27" s="30" t="str">
        <f>IF(dwam1!AG21&lt;&gt;0,dwam1!$AG$8,"")</f>
        <v>الإثنين</v>
      </c>
      <c r="AZ27" s="147">
        <f>IF(AY27="","",num!$T$10)</f>
        <v>45103</v>
      </c>
      <c r="BA27" s="1">
        <v>18000</v>
      </c>
      <c r="BB27" s="1" t="s">
        <v>883</v>
      </c>
      <c r="BC27" s="56">
        <f>num!AD21</f>
        <v>16</v>
      </c>
    </row>
    <row r="28" spans="2:55" ht="27.75" x14ac:dyDescent="0.3">
      <c r="B28" s="56">
        <v>12</v>
      </c>
      <c r="C28" s="1307" t="str">
        <f>inf!B13</f>
        <v>إسلام نضال محمد قاعود</v>
      </c>
      <c r="D28" s="1307"/>
      <c r="E28" s="307">
        <f>inf!C13</f>
        <v>859113292</v>
      </c>
      <c r="F28" s="344"/>
      <c r="G28" s="345"/>
      <c r="H28" s="345"/>
      <c r="I28" s="299">
        <v>600</v>
      </c>
      <c r="J28" s="125" t="s">
        <v>83</v>
      </c>
      <c r="K28" s="246"/>
      <c r="L28" s="297">
        <f>num!AD22</f>
        <v>16</v>
      </c>
      <c r="M28" s="229" t="e">
        <f>inf!#REF!</f>
        <v>#REF!</v>
      </c>
      <c r="N28" s="56" t="e">
        <f t="shared" si="2"/>
        <v>#REF!</v>
      </c>
      <c r="O28" s="56">
        <f t="shared" si="1"/>
        <v>0</v>
      </c>
      <c r="P28" s="308" t="e">
        <f t="shared" si="3"/>
        <v>#REF!</v>
      </c>
      <c r="Q28" s="229" t="str">
        <f>inf!G13</f>
        <v>حلحول</v>
      </c>
      <c r="R28" s="239" t="str">
        <f>inf!F13</f>
        <v>الحسين بن علي ث</v>
      </c>
      <c r="S28" s="229" t="str">
        <f t="shared" si="4"/>
        <v>حلحول</v>
      </c>
      <c r="T28" s="1" t="str">
        <f>inf!T13</f>
        <v>حلحول - مركز التصحيح - - -</v>
      </c>
      <c r="U28" s="1" t="str">
        <f>IF(dwam1!C22&lt;&gt;0,dwam1!$C$8,"")</f>
        <v>الخميس</v>
      </c>
      <c r="V28" s="147">
        <f>IF(U28="","",num!$E$10)</f>
        <v>45085</v>
      </c>
      <c r="W28" s="1" t="str">
        <f>IF(dwam1!E22&lt;&gt;0,dwam1!$E$8,"")</f>
        <v>السبت</v>
      </c>
      <c r="X28" s="147">
        <f>IF(W28="","",num!$F$10)</f>
        <v>45087</v>
      </c>
      <c r="Y28" s="1" t="str">
        <f>IF(dwam1!G22&lt;&gt;0,dwam1!$G$8,"")</f>
        <v>الأحد</v>
      </c>
      <c r="Z28" s="147">
        <f>IF(Y28="","",num!$G$10)</f>
        <v>45088</v>
      </c>
      <c r="AA28" s="1" t="str">
        <f>IF(dwam1!I22&lt;&gt;0,dwam1!$I$8,"")</f>
        <v>الإثنين</v>
      </c>
      <c r="AB28" s="124">
        <f>IF(AA28="","",num!$H$10)</f>
        <v>45089</v>
      </c>
      <c r="AC28" s="30" t="str">
        <f>IF(dwam1!K22&lt;&gt;0,dwam1!$K$8,"")</f>
        <v>الثلاثاء</v>
      </c>
      <c r="AD28" s="124">
        <f>IF(AC28="","",num!$I$10)</f>
        <v>45090</v>
      </c>
      <c r="AE28" s="30" t="str">
        <f>IF(dwam1!M22&lt;&gt;0,dwam1!$M$8,"")</f>
        <v>الأربعاء</v>
      </c>
      <c r="AF28" s="124">
        <f>IF(AE28="","",num!$J$10)</f>
        <v>45091</v>
      </c>
      <c r="AG28" s="30" t="str">
        <f>IF(dwam1!O22&lt;&gt;0,dwam1!$O$8,"")</f>
        <v>الخميس</v>
      </c>
      <c r="AH28" s="124">
        <f>IF(AG28="","",num!$K$10)</f>
        <v>45092</v>
      </c>
      <c r="AI28" s="30" t="str">
        <f>IF(dwam1!Q22&lt;&gt;0,dwam1!$Q$8,"")</f>
        <v>السبت</v>
      </c>
      <c r="AJ28" s="124">
        <f>IF(AI28="","",num!$L$10)</f>
        <v>45094</v>
      </c>
      <c r="AK28" s="30" t="str">
        <f>IF(dwam1!S22&lt;&gt;0,dwam1!$S$8,"")</f>
        <v>الأحد</v>
      </c>
      <c r="AL28" s="124">
        <f>IF(AK28="","",num!$M$10)</f>
        <v>45095</v>
      </c>
      <c r="AM28" s="30" t="str">
        <f>IF(dwam1!U22&lt;&gt;0,dwam1!$U$8,"")</f>
        <v>الإثنين</v>
      </c>
      <c r="AN28" s="124">
        <f>IF(AM28="","",num!$N$10)</f>
        <v>45096</v>
      </c>
      <c r="AO28" s="30" t="str">
        <f>IF(dwam1!W22&lt;&gt;0,dwam1!$W$8,"")</f>
        <v>الثلاثاء</v>
      </c>
      <c r="AP28" s="124">
        <f>IF(AO28="","",num!$O$10)</f>
        <v>45097</v>
      </c>
      <c r="AQ28" s="30" t="str">
        <f>IF(dwam1!Y22&lt;&gt;0,dwam1!$Y$8,"")</f>
        <v>الأربعاء</v>
      </c>
      <c r="AR28" s="124">
        <f>IF(AQ28="","",num!$P$10)</f>
        <v>45098</v>
      </c>
      <c r="AS28" s="30" t="str">
        <f>IF(dwam1!AA22&lt;&gt;0,dwam1!$AA$8,"")</f>
        <v>الخميس</v>
      </c>
      <c r="AT28" s="124">
        <f>IF(AS28="","",num!$Q$10)</f>
        <v>45099</v>
      </c>
      <c r="AU28" s="30" t="str">
        <f>IF(dwam1!AC22&lt;&gt;0,dwam1!$AC$8,"")</f>
        <v>السبت</v>
      </c>
      <c r="AV28" s="124">
        <f>IF(AU28="","",num!$R$10)</f>
        <v>45101</v>
      </c>
      <c r="AW28" s="30" t="str">
        <f>IF(dwam1!AE22&lt;&gt;0,dwam1!$AE$8,"")</f>
        <v>الأحد</v>
      </c>
      <c r="AX28" s="124">
        <f>IF(AW28="","",num!$S$10)</f>
        <v>45102</v>
      </c>
      <c r="AY28" s="30" t="str">
        <f>IF(dwam1!AG22&lt;&gt;0,dwam1!$AG$8,"")</f>
        <v>الإثنين</v>
      </c>
      <c r="AZ28" s="147">
        <f>IF(AY28="","",num!$T$10)</f>
        <v>45103</v>
      </c>
      <c r="BA28" s="1">
        <v>18500</v>
      </c>
      <c r="BB28" s="1" t="s">
        <v>884</v>
      </c>
      <c r="BC28" s="56">
        <f>num!AD22</f>
        <v>16</v>
      </c>
    </row>
    <row r="29" spans="2:55" ht="27.75" x14ac:dyDescent="0.3">
      <c r="B29" s="56">
        <v>13</v>
      </c>
      <c r="C29" s="1307" t="str">
        <f>inf!B14</f>
        <v>أحلام عزات ابراهيم الحليقاوي</v>
      </c>
      <c r="D29" s="1307"/>
      <c r="E29" s="307">
        <f>inf!C14</f>
        <v>980600308</v>
      </c>
      <c r="F29" s="344"/>
      <c r="G29" s="345"/>
      <c r="H29" s="345"/>
      <c r="I29" s="299">
        <v>600</v>
      </c>
      <c r="J29" s="125" t="s">
        <v>83</v>
      </c>
      <c r="K29" s="246"/>
      <c r="L29" s="297">
        <f>num!AD23</f>
        <v>14</v>
      </c>
      <c r="M29" s="229" t="e">
        <f>inf!#REF!</f>
        <v>#REF!</v>
      </c>
      <c r="N29" s="56" t="e">
        <f t="shared" si="2"/>
        <v>#REF!</v>
      </c>
      <c r="O29" s="56">
        <f t="shared" si="1"/>
        <v>0</v>
      </c>
      <c r="P29" s="308" t="e">
        <f t="shared" si="3"/>
        <v>#REF!</v>
      </c>
      <c r="Q29" s="229" t="str">
        <f>inf!G14</f>
        <v>ضاحية الزيتون</v>
      </c>
      <c r="R29" s="239" t="str">
        <f>inf!F14</f>
        <v>خديجة عابدين الثانوية للبنات</v>
      </c>
      <c r="S29" s="229" t="str">
        <f t="shared" si="4"/>
        <v>ضاحية الزيتون</v>
      </c>
      <c r="T29" s="1" t="str">
        <f>inf!T14</f>
        <v>ضاحية الزيتون - باب الزاوية - مركز التصحيح - -</v>
      </c>
      <c r="U29" s="1" t="str">
        <f>IF(dwam1!C23&lt;&gt;0,dwam1!$C$8,"")</f>
        <v>الخميس</v>
      </c>
      <c r="V29" s="147">
        <f>IF(U29="","",num!$E$10)</f>
        <v>45085</v>
      </c>
      <c r="W29" s="1" t="str">
        <f>IF(dwam1!E23&lt;&gt;0,dwam1!$E$8,"")</f>
        <v>السبت</v>
      </c>
      <c r="X29" s="147">
        <f>IF(W29="","",num!$F$10)</f>
        <v>45087</v>
      </c>
      <c r="Y29" s="1" t="str">
        <f>IF(dwam1!G23&lt;&gt;0,dwam1!$G$8,"")</f>
        <v>الأحد</v>
      </c>
      <c r="Z29" s="147">
        <f>IF(Y29="","",num!$G$10)</f>
        <v>45088</v>
      </c>
      <c r="AA29" s="1" t="str">
        <f>IF(dwam1!I23&lt;&gt;0,dwam1!$I$8,"")</f>
        <v>الإثنين</v>
      </c>
      <c r="AB29" s="124">
        <f>IF(AA29="","",num!$H$10)</f>
        <v>45089</v>
      </c>
      <c r="AC29" s="30" t="str">
        <f>IF(dwam1!K23&lt;&gt;0,dwam1!$K$8,"")</f>
        <v>الثلاثاء</v>
      </c>
      <c r="AD29" s="124">
        <f>IF(AC29="","",num!$I$10)</f>
        <v>45090</v>
      </c>
      <c r="AE29" s="30" t="str">
        <f>IF(dwam1!M23&lt;&gt;0,dwam1!$M$8,"")</f>
        <v>الأربعاء</v>
      </c>
      <c r="AF29" s="124">
        <f>IF(AE29="","",num!$J$10)</f>
        <v>45091</v>
      </c>
      <c r="AG29" s="30" t="str">
        <f>IF(dwam1!O23&lt;&gt;0,dwam1!$O$8,"")</f>
        <v>الخميس</v>
      </c>
      <c r="AH29" s="124">
        <f>IF(AG29="","",num!$K$10)</f>
        <v>45092</v>
      </c>
      <c r="AI29" s="30" t="str">
        <f>IF(dwam1!Q23&lt;&gt;0,dwam1!$Q$8,"")</f>
        <v>السبت</v>
      </c>
      <c r="AJ29" s="124">
        <f>IF(AI29="","",num!$L$10)</f>
        <v>45094</v>
      </c>
      <c r="AK29" s="30" t="str">
        <f>IF(dwam1!S23&lt;&gt;0,dwam1!$S$8,"")</f>
        <v>الأحد</v>
      </c>
      <c r="AL29" s="124">
        <f>IF(AK29="","",num!$M$10)</f>
        <v>45095</v>
      </c>
      <c r="AM29" s="30" t="str">
        <f>IF(dwam1!U23&lt;&gt;0,dwam1!$U$8,"")</f>
        <v>الإثنين</v>
      </c>
      <c r="AN29" s="124">
        <f>IF(AM29="","",num!$N$10)</f>
        <v>45096</v>
      </c>
      <c r="AO29" s="30" t="str">
        <f>IF(dwam1!W23&lt;&gt;0,dwam1!$W$8,"")</f>
        <v>الثلاثاء</v>
      </c>
      <c r="AP29" s="124">
        <f>IF(AO29="","",num!$O$10)</f>
        <v>45097</v>
      </c>
      <c r="AQ29" s="30" t="str">
        <f>IF(dwam1!Y23&lt;&gt;0,dwam1!$Y$8,"")</f>
        <v>الأربعاء</v>
      </c>
      <c r="AR29" s="124">
        <f>IF(AQ29="","",num!$P$10)</f>
        <v>45098</v>
      </c>
      <c r="AS29" s="30" t="str">
        <f>IF(dwam1!AA23&lt;&gt;0,dwam1!$AA$8,"")</f>
        <v>الخميس</v>
      </c>
      <c r="AT29" s="124">
        <f>IF(AS29="","",num!$Q$10)</f>
        <v>45099</v>
      </c>
      <c r="AU29" s="30" t="str">
        <f>IF(dwam1!AC23&lt;&gt;0,dwam1!$AC$8,"")</f>
        <v>السبت</v>
      </c>
      <c r="AV29" s="124">
        <f>IF(AU29="","",num!$R$10)</f>
        <v>45101</v>
      </c>
      <c r="AW29" s="30" t="str">
        <f>IF(dwam1!AE23&lt;&gt;0,dwam1!$AE$8,"")</f>
        <v/>
      </c>
      <c r="AX29" s="124" t="str">
        <f>IF(AW29="","",num!$S$10)</f>
        <v/>
      </c>
      <c r="AY29" s="30" t="str">
        <f>IF(dwam1!AG23&lt;&gt;0,dwam1!$AG$8,"")</f>
        <v/>
      </c>
      <c r="AZ29" s="147" t="str">
        <f>IF(AY29="","",num!$T$10)</f>
        <v/>
      </c>
      <c r="BA29" s="1">
        <v>19000</v>
      </c>
      <c r="BB29" s="1" t="s">
        <v>885</v>
      </c>
      <c r="BC29" s="56">
        <f>num!AD23</f>
        <v>14</v>
      </c>
    </row>
    <row r="30" spans="2:55" ht="27.75" x14ac:dyDescent="0.3">
      <c r="B30" s="56">
        <v>14</v>
      </c>
      <c r="C30" s="1307" t="str">
        <f>inf!B15</f>
        <v>أنوار جهاد عز الدين عوده</v>
      </c>
      <c r="D30" s="1307"/>
      <c r="E30" s="307">
        <f>inf!C15</f>
        <v>900474123</v>
      </c>
      <c r="F30" s="344"/>
      <c r="G30" s="345"/>
      <c r="H30" s="345"/>
      <c r="I30" s="299">
        <v>600</v>
      </c>
      <c r="J30" s="125" t="s">
        <v>83</v>
      </c>
      <c r="K30" s="246"/>
      <c r="L30" s="297">
        <f>num!AD24</f>
        <v>15</v>
      </c>
      <c r="M30" s="229" t="e">
        <f>inf!#REF!</f>
        <v>#REF!</v>
      </c>
      <c r="N30" s="56" t="e">
        <f t="shared" si="2"/>
        <v>#REF!</v>
      </c>
      <c r="O30" s="56">
        <f t="shared" si="1"/>
        <v>0</v>
      </c>
      <c r="P30" s="308" t="e">
        <f t="shared" si="3"/>
        <v>#REF!</v>
      </c>
      <c r="Q30" s="229" t="str">
        <f>inf!G15</f>
        <v>جبل الرحمة</v>
      </c>
      <c r="R30" s="239" t="str">
        <f>inf!F15</f>
        <v>ياسر عمرو الثنوية للبنات</v>
      </c>
      <c r="S30" s="229" t="str">
        <f t="shared" si="4"/>
        <v>جبل الرحمة</v>
      </c>
      <c r="T30" s="1" t="str">
        <f>inf!T15</f>
        <v>جبل الرحمة - باب الزاوية - مركز التصحيح - -</v>
      </c>
      <c r="U30" s="1" t="str">
        <f>IF(dwam1!C24&lt;&gt;0,dwam1!$C$8,"")</f>
        <v>الخميس</v>
      </c>
      <c r="V30" s="147">
        <f>IF(U30="","",num!$E$10)</f>
        <v>45085</v>
      </c>
      <c r="W30" s="1" t="str">
        <f>IF(dwam1!E24&lt;&gt;0,dwam1!$E$8,"")</f>
        <v>السبت</v>
      </c>
      <c r="X30" s="147">
        <f>IF(W30="","",num!$F$10)</f>
        <v>45087</v>
      </c>
      <c r="Y30" s="1" t="str">
        <f>IF(dwam1!G24&lt;&gt;0,dwam1!$G$8,"")</f>
        <v>الأحد</v>
      </c>
      <c r="Z30" s="147">
        <f>IF(Y30="","",num!$G$10)</f>
        <v>45088</v>
      </c>
      <c r="AA30" s="1" t="str">
        <f>IF(dwam1!I24&lt;&gt;0,dwam1!$I$8,"")</f>
        <v>الإثنين</v>
      </c>
      <c r="AB30" s="124">
        <f>IF(AA30="","",num!$H$10)</f>
        <v>45089</v>
      </c>
      <c r="AC30" s="30" t="str">
        <f>IF(dwam1!K24&lt;&gt;0,dwam1!$K$8,"")</f>
        <v>الثلاثاء</v>
      </c>
      <c r="AD30" s="124">
        <f>IF(AC30="","",num!$I$10)</f>
        <v>45090</v>
      </c>
      <c r="AE30" s="30" t="str">
        <f>IF(dwam1!M24&lt;&gt;0,dwam1!$M$8,"")</f>
        <v>الأربعاء</v>
      </c>
      <c r="AF30" s="124">
        <f>IF(AE30="","",num!$J$10)</f>
        <v>45091</v>
      </c>
      <c r="AG30" s="30" t="str">
        <f>IF(dwam1!O24&lt;&gt;0,dwam1!$O$8,"")</f>
        <v>الخميس</v>
      </c>
      <c r="AH30" s="124">
        <f>IF(AG30="","",num!$K$10)</f>
        <v>45092</v>
      </c>
      <c r="AI30" s="30" t="str">
        <f>IF(dwam1!Q24&lt;&gt;0,dwam1!$Q$8,"")</f>
        <v>السبت</v>
      </c>
      <c r="AJ30" s="124">
        <f>IF(AI30="","",num!$L$10)</f>
        <v>45094</v>
      </c>
      <c r="AK30" s="30" t="str">
        <f>IF(dwam1!S24&lt;&gt;0,dwam1!$S$8,"")</f>
        <v>الأحد</v>
      </c>
      <c r="AL30" s="124">
        <f>IF(AK30="","",num!$M$10)</f>
        <v>45095</v>
      </c>
      <c r="AM30" s="30" t="str">
        <f>IF(dwam1!U24&lt;&gt;0,dwam1!$U$8,"")</f>
        <v>الإثنين</v>
      </c>
      <c r="AN30" s="124">
        <f>IF(AM30="","",num!$N$10)</f>
        <v>45096</v>
      </c>
      <c r="AO30" s="30" t="str">
        <f>IF(dwam1!W24&lt;&gt;0,dwam1!$W$8,"")</f>
        <v>الثلاثاء</v>
      </c>
      <c r="AP30" s="124">
        <f>IF(AO30="","",num!$O$10)</f>
        <v>45097</v>
      </c>
      <c r="AQ30" s="30" t="str">
        <f>IF(dwam1!Y24&lt;&gt;0,dwam1!$Y$8,"")</f>
        <v>الأربعاء</v>
      </c>
      <c r="AR30" s="124">
        <f>IF(AQ30="","",num!$P$10)</f>
        <v>45098</v>
      </c>
      <c r="AS30" s="30" t="str">
        <f>IF(dwam1!AA24&lt;&gt;0,dwam1!$AA$8,"")</f>
        <v>الخميس</v>
      </c>
      <c r="AT30" s="124">
        <f>IF(AS30="","",num!$Q$10)</f>
        <v>45099</v>
      </c>
      <c r="AU30" s="30" t="str">
        <f>IF(dwam1!AC24&lt;&gt;0,dwam1!$AC$8,"")</f>
        <v>السبت</v>
      </c>
      <c r="AV30" s="124">
        <f>IF(AU30="","",num!$R$10)</f>
        <v>45101</v>
      </c>
      <c r="AW30" s="30" t="str">
        <f>IF(dwam1!AE24&lt;&gt;0,dwam1!$AE$8,"")</f>
        <v>الأحد</v>
      </c>
      <c r="AX30" s="124">
        <f>IF(AW30="","",num!$S$10)</f>
        <v>45102</v>
      </c>
      <c r="AY30" s="30" t="str">
        <f>IF(dwam1!AG24&lt;&gt;0,dwam1!$AG$8,"")</f>
        <v/>
      </c>
      <c r="AZ30" s="147" t="str">
        <f>IF(AY30="","",num!$T$10)</f>
        <v/>
      </c>
      <c r="BA30" s="1">
        <v>19500</v>
      </c>
      <c r="BB30" s="1" t="s">
        <v>886</v>
      </c>
      <c r="BC30" s="56">
        <f>num!AD24</f>
        <v>15</v>
      </c>
    </row>
    <row r="31" spans="2:55" ht="27.75" x14ac:dyDescent="0.3">
      <c r="B31" s="56">
        <v>15</v>
      </c>
      <c r="C31" s="1307" t="str">
        <f>inf!B16</f>
        <v>بلال طعمه ذيب طرايره</v>
      </c>
      <c r="D31" s="1307"/>
      <c r="E31" s="307">
        <f>inf!C16</f>
        <v>850578238</v>
      </c>
      <c r="F31" s="344"/>
      <c r="G31" s="345"/>
      <c r="H31" s="345"/>
      <c r="I31" s="299">
        <v>600</v>
      </c>
      <c r="J31" s="125" t="s">
        <v>83</v>
      </c>
      <c r="K31" s="246"/>
      <c r="L31" s="297">
        <f>num!AD25</f>
        <v>11</v>
      </c>
      <c r="M31" s="229" t="e">
        <f>inf!#REF!</f>
        <v>#REF!</v>
      </c>
      <c r="N31" s="56" t="e">
        <f t="shared" si="2"/>
        <v>#REF!</v>
      </c>
      <c r="O31" s="56">
        <f t="shared" si="1"/>
        <v>0</v>
      </c>
      <c r="P31" s="308" t="e">
        <f t="shared" si="3"/>
        <v>#REF!</v>
      </c>
      <c r="Q31" s="229" t="str">
        <f>inf!G16</f>
        <v>بني نعيم</v>
      </c>
      <c r="R31" s="239" t="str">
        <f>inf!F16</f>
        <v>طارق بن زياد</v>
      </c>
      <c r="S31" s="229" t="str">
        <f t="shared" si="4"/>
        <v>بني نعيم</v>
      </c>
      <c r="T31" s="1" t="str">
        <f>inf!T16</f>
        <v>بني نعيم - بني نعيم - مركز التصحيح - -</v>
      </c>
      <c r="U31" s="1" t="str">
        <f>IF(dwam1!C25&lt;&gt;0,dwam1!$C$8,"")</f>
        <v/>
      </c>
      <c r="V31" s="147" t="str">
        <f>IF(U31="","",num!$E$10)</f>
        <v/>
      </c>
      <c r="W31" s="1" t="str">
        <f>IF(dwam1!E25&lt;&gt;0,dwam1!$E$8,"")</f>
        <v>السبت</v>
      </c>
      <c r="X31" s="147">
        <f>IF(W31="","",num!$F$10)</f>
        <v>45087</v>
      </c>
      <c r="Y31" s="1" t="str">
        <f>IF(dwam1!G25&lt;&gt;0,dwam1!$G$8,"")</f>
        <v>الأحد</v>
      </c>
      <c r="Z31" s="147">
        <f>IF(Y31="","",num!$G$10)</f>
        <v>45088</v>
      </c>
      <c r="AA31" s="1" t="str">
        <f>IF(dwam1!I25&lt;&gt;0,dwam1!$I$8,"")</f>
        <v>الإثنين</v>
      </c>
      <c r="AB31" s="124">
        <f>IF(AA31="","",num!$H$10)</f>
        <v>45089</v>
      </c>
      <c r="AC31" s="30" t="str">
        <f>IF(dwam1!K25&lt;&gt;0,dwam1!$K$8,"")</f>
        <v>الثلاثاء</v>
      </c>
      <c r="AD31" s="124">
        <f>IF(AC31="","",num!$I$10)</f>
        <v>45090</v>
      </c>
      <c r="AE31" s="30" t="str">
        <f>IF(dwam1!M25&lt;&gt;0,dwam1!$M$8,"")</f>
        <v>الأربعاء</v>
      </c>
      <c r="AF31" s="124">
        <f>IF(AE31="","",num!$J$10)</f>
        <v>45091</v>
      </c>
      <c r="AG31" s="30" t="str">
        <f>IF(dwam1!O25&lt;&gt;0,dwam1!$O$8,"")</f>
        <v>الخميس</v>
      </c>
      <c r="AH31" s="124">
        <f>IF(AG31="","",num!$K$10)</f>
        <v>45092</v>
      </c>
      <c r="AI31" s="30" t="str">
        <f>IF(dwam1!Q25&lt;&gt;0,dwam1!$Q$8,"")</f>
        <v>السبت</v>
      </c>
      <c r="AJ31" s="124">
        <f>IF(AI31="","",num!$L$10)</f>
        <v>45094</v>
      </c>
      <c r="AK31" s="30" t="str">
        <f>IF(dwam1!S25&lt;&gt;0,dwam1!$S$8,"")</f>
        <v>الأحد</v>
      </c>
      <c r="AL31" s="124">
        <f>IF(AK31="","",num!$M$10)</f>
        <v>45095</v>
      </c>
      <c r="AM31" s="30" t="str">
        <f>IF(dwam1!U25&lt;&gt;0,dwam1!$U$8,"")</f>
        <v>الإثنين</v>
      </c>
      <c r="AN31" s="124">
        <f>IF(AM31="","",num!$N$10)</f>
        <v>45096</v>
      </c>
      <c r="AO31" s="30" t="str">
        <f>IF(dwam1!W25&lt;&gt;0,dwam1!$W$8,"")</f>
        <v/>
      </c>
      <c r="AP31" s="124" t="str">
        <f>IF(AO31="","",num!$O$10)</f>
        <v/>
      </c>
      <c r="AQ31" s="30" t="str">
        <f>IF(dwam1!Y25&lt;&gt;0,dwam1!$Y$8,"")</f>
        <v>الأربعاء</v>
      </c>
      <c r="AR31" s="124">
        <f>IF(AQ31="","",num!$P$10)</f>
        <v>45098</v>
      </c>
      <c r="AS31" s="30" t="str">
        <f>IF(dwam1!AA25&lt;&gt;0,dwam1!$AA$8,"")</f>
        <v>الخميس</v>
      </c>
      <c r="AT31" s="124">
        <f>IF(AS31="","",num!$Q$10)</f>
        <v>45099</v>
      </c>
      <c r="AU31" s="30" t="str">
        <f>IF(dwam1!AC25&lt;&gt;0,dwam1!$AC$8,"")</f>
        <v/>
      </c>
      <c r="AV31" s="124" t="str">
        <f>IF(AU31="","",num!$R$10)</f>
        <v/>
      </c>
      <c r="AW31" s="30" t="str">
        <f>IF(dwam1!AE25&lt;&gt;0,dwam1!$AE$8,"")</f>
        <v/>
      </c>
      <c r="AX31" s="124" t="str">
        <f>IF(AW31="","",num!$S$10)</f>
        <v/>
      </c>
      <c r="AY31" s="30" t="str">
        <f>IF(dwam1!AG25&lt;&gt;0,dwam1!$AG$8,"")</f>
        <v/>
      </c>
      <c r="AZ31" s="147" t="str">
        <f>IF(AY31="","",num!$T$10)</f>
        <v/>
      </c>
      <c r="BA31" s="1">
        <v>20000</v>
      </c>
      <c r="BB31" s="1" t="s">
        <v>887</v>
      </c>
      <c r="BC31" s="56">
        <f>num!AD25</f>
        <v>11</v>
      </c>
    </row>
    <row r="32" spans="2:55" ht="27.75" x14ac:dyDescent="0.3">
      <c r="B32" s="56">
        <v>16</v>
      </c>
      <c r="C32" s="1307" t="str">
        <f>inf!B17</f>
        <v>بيان يوسف مطاوع ترتوري</v>
      </c>
      <c r="D32" s="1307"/>
      <c r="E32" s="307">
        <f>inf!C17</f>
        <v>854260940</v>
      </c>
      <c r="F32" s="344"/>
      <c r="G32" s="345"/>
      <c r="H32" s="345"/>
      <c r="I32" s="299">
        <v>600</v>
      </c>
      <c r="J32" s="125" t="s">
        <v>83</v>
      </c>
      <c r="K32" s="246"/>
      <c r="L32" s="297">
        <f>num!AD26</f>
        <v>11</v>
      </c>
      <c r="M32" s="229" t="e">
        <f>inf!#REF!</f>
        <v>#REF!</v>
      </c>
      <c r="N32" s="56" t="e">
        <f t="shared" si="2"/>
        <v>#REF!</v>
      </c>
      <c r="O32" s="56">
        <f t="shared" si="1"/>
        <v>0</v>
      </c>
      <c r="P32" s="308" t="e">
        <f t="shared" si="3"/>
        <v>#REF!</v>
      </c>
      <c r="Q32" s="229" t="str">
        <f>inf!G17</f>
        <v>الفوار</v>
      </c>
      <c r="R32" s="239" t="str">
        <f>inf!F17</f>
        <v>الشهيد عبد العزيز الثانوية للبنات</v>
      </c>
      <c r="S32" s="229" t="str">
        <f t="shared" si="4"/>
        <v>الفوار</v>
      </c>
      <c r="T32" s="1" t="str">
        <f>inf!T17</f>
        <v>الفوار - باب الزاوية - مركز التصحيح - -</v>
      </c>
      <c r="U32" s="1" t="str">
        <f>IF(dwam1!C26&lt;&gt;0,dwam1!$C$8,"")</f>
        <v/>
      </c>
      <c r="V32" s="147" t="str">
        <f>IF(U32="","",num!$E$10)</f>
        <v/>
      </c>
      <c r="W32" s="1" t="str">
        <f>IF(dwam1!E26&lt;&gt;0,dwam1!$E$8,"")</f>
        <v>السبت</v>
      </c>
      <c r="X32" s="147">
        <f>IF(W32="","",num!$F$10)</f>
        <v>45087</v>
      </c>
      <c r="Y32" s="1" t="str">
        <f>IF(dwam1!G26&lt;&gt;0,dwam1!$G$8,"")</f>
        <v>الأحد</v>
      </c>
      <c r="Z32" s="147">
        <f>IF(Y32="","",num!$G$10)</f>
        <v>45088</v>
      </c>
      <c r="AA32" s="1" t="str">
        <f>IF(dwam1!I26&lt;&gt;0,dwam1!$I$8,"")</f>
        <v>الإثنين</v>
      </c>
      <c r="AB32" s="124">
        <f>IF(AA32="","",num!$H$10)</f>
        <v>45089</v>
      </c>
      <c r="AC32" s="30" t="str">
        <f>IF(dwam1!K26&lt;&gt;0,dwam1!$K$8,"")</f>
        <v/>
      </c>
      <c r="AD32" s="124" t="str">
        <f>IF(AC32="","",num!$I$10)</f>
        <v/>
      </c>
      <c r="AE32" s="30" t="str">
        <f>IF(dwam1!M26&lt;&gt;0,dwam1!$M$8,"")</f>
        <v>الأربعاء</v>
      </c>
      <c r="AF32" s="124">
        <f>IF(AE32="","",num!$J$10)</f>
        <v>45091</v>
      </c>
      <c r="AG32" s="30" t="str">
        <f>IF(dwam1!O26&lt;&gt;0,dwam1!$O$8,"")</f>
        <v>الخميس</v>
      </c>
      <c r="AH32" s="124">
        <f>IF(AG32="","",num!$K$10)</f>
        <v>45092</v>
      </c>
      <c r="AI32" s="30" t="str">
        <f>IF(dwam1!Q26&lt;&gt;0,dwam1!$Q$8,"")</f>
        <v>السبت</v>
      </c>
      <c r="AJ32" s="124">
        <f>IF(AI32="","",num!$L$10)</f>
        <v>45094</v>
      </c>
      <c r="AK32" s="30" t="str">
        <f>IF(dwam1!S26&lt;&gt;0,dwam1!$S$8,"")</f>
        <v>الأحد</v>
      </c>
      <c r="AL32" s="124">
        <f>IF(AK32="","",num!$M$10)</f>
        <v>45095</v>
      </c>
      <c r="AM32" s="30" t="str">
        <f>IF(dwam1!U26&lt;&gt;0,dwam1!$U$8,"")</f>
        <v/>
      </c>
      <c r="AN32" s="124" t="str">
        <f>IF(AM32="","",num!$N$10)</f>
        <v/>
      </c>
      <c r="AO32" s="30" t="str">
        <f>IF(dwam1!W26&lt;&gt;0,dwam1!$W$8,"")</f>
        <v>الثلاثاء</v>
      </c>
      <c r="AP32" s="124">
        <f>IF(AO32="","",num!$O$10)</f>
        <v>45097</v>
      </c>
      <c r="AQ32" s="30" t="str">
        <f>IF(dwam1!Y26&lt;&gt;0,dwam1!$Y$8,"")</f>
        <v>الأربعاء</v>
      </c>
      <c r="AR32" s="124">
        <f>IF(AQ32="","",num!$P$10)</f>
        <v>45098</v>
      </c>
      <c r="AS32" s="30" t="str">
        <f>IF(dwam1!AA26&lt;&gt;0,dwam1!$AA$8,"")</f>
        <v>الخميس</v>
      </c>
      <c r="AT32" s="124">
        <f>IF(AS32="","",num!$Q$10)</f>
        <v>45099</v>
      </c>
      <c r="AU32" s="30" t="str">
        <f>IF(dwam1!AC26&lt;&gt;0,dwam1!$AC$8,"")</f>
        <v>السبت</v>
      </c>
      <c r="AV32" s="124">
        <f>IF(AU32="","",num!$R$10)</f>
        <v>45101</v>
      </c>
      <c r="AW32" s="30" t="str">
        <f>IF(dwam1!AE26&lt;&gt;0,dwam1!$AE$8,"")</f>
        <v/>
      </c>
      <c r="AX32" s="124" t="str">
        <f>IF(AW32="","",num!$S$10)</f>
        <v/>
      </c>
      <c r="AY32" s="30" t="str">
        <f>IF(dwam1!AG26&lt;&gt;0,dwam1!$AG$8,"")</f>
        <v/>
      </c>
      <c r="AZ32" s="147" t="str">
        <f>IF(AY32="","",num!$T$10)</f>
        <v/>
      </c>
      <c r="BA32" s="1">
        <v>20500</v>
      </c>
      <c r="BB32" s="1" t="s">
        <v>888</v>
      </c>
      <c r="BC32" s="56">
        <f>num!AD26</f>
        <v>11</v>
      </c>
    </row>
    <row r="33" spans="1:55" ht="27.75" x14ac:dyDescent="0.3">
      <c r="B33" s="56">
        <v>17</v>
      </c>
      <c r="C33" s="1307" t="str">
        <f>inf!B18</f>
        <v>ثروت حاتم أحمد بدر</v>
      </c>
      <c r="D33" s="1307"/>
      <c r="E33" s="307" t="str">
        <f>inf!C18</f>
        <v>852020734</v>
      </c>
      <c r="F33" s="344"/>
      <c r="G33" s="345"/>
      <c r="H33" s="345"/>
      <c r="I33" s="299">
        <v>600</v>
      </c>
      <c r="J33" s="125" t="s">
        <v>83</v>
      </c>
      <c r="K33" s="246"/>
      <c r="L33" s="297">
        <f>num!AD27</f>
        <v>16</v>
      </c>
      <c r="M33" s="229" t="e">
        <f>inf!#REF!</f>
        <v>#REF!</v>
      </c>
      <c r="N33" s="56" t="e">
        <f t="shared" si="2"/>
        <v>#REF!</v>
      </c>
      <c r="O33" s="56">
        <f t="shared" si="1"/>
        <v>0</v>
      </c>
      <c r="P33" s="308" t="e">
        <f t="shared" si="3"/>
        <v>#REF!</v>
      </c>
      <c r="Q33" s="229" t="str">
        <f>inf!G18</f>
        <v>قرن الثور</v>
      </c>
      <c r="R33" s="239" t="str">
        <f>inf!F18</f>
        <v>سارة الثانوية للبنات</v>
      </c>
      <c r="S33" s="229" t="str">
        <f t="shared" si="4"/>
        <v>قرن الثور</v>
      </c>
      <c r="T33" s="1" t="str">
        <f>inf!T18</f>
        <v>قرن الثور - باب الزاوية - مركز التصحيح - -</v>
      </c>
      <c r="U33" s="1" t="str">
        <f>IF(dwam1!C27&lt;&gt;0,dwam1!$C$8,"")</f>
        <v>الخميس</v>
      </c>
      <c r="V33" s="147">
        <f>IF(U33="","",num!$E$10)</f>
        <v>45085</v>
      </c>
      <c r="W33" s="1" t="str">
        <f>IF(dwam1!E27&lt;&gt;0,dwam1!$E$8,"")</f>
        <v>السبت</v>
      </c>
      <c r="X33" s="147">
        <f>IF(W33="","",num!$F$10)</f>
        <v>45087</v>
      </c>
      <c r="Y33" s="1" t="str">
        <f>IF(dwam1!G27&lt;&gt;0,dwam1!$G$8,"")</f>
        <v>الأحد</v>
      </c>
      <c r="Z33" s="147">
        <f>IF(Y33="","",num!$G$10)</f>
        <v>45088</v>
      </c>
      <c r="AA33" s="1" t="str">
        <f>IF(dwam1!I27&lt;&gt;0,dwam1!$I$8,"")</f>
        <v>الإثنين</v>
      </c>
      <c r="AB33" s="124">
        <f>IF(AA33="","",num!$H$10)</f>
        <v>45089</v>
      </c>
      <c r="AC33" s="30" t="str">
        <f>IF(dwam1!K27&lt;&gt;0,dwam1!$K$8,"")</f>
        <v>الثلاثاء</v>
      </c>
      <c r="AD33" s="124">
        <f>IF(AC33="","",num!$I$10)</f>
        <v>45090</v>
      </c>
      <c r="AE33" s="30" t="str">
        <f>IF(dwam1!M27&lt;&gt;0,dwam1!$M$8,"")</f>
        <v>الأربعاء</v>
      </c>
      <c r="AF33" s="124">
        <f>IF(AE33="","",num!$J$10)</f>
        <v>45091</v>
      </c>
      <c r="AG33" s="30" t="str">
        <f>IF(dwam1!O27&lt;&gt;0,dwam1!$O$8,"")</f>
        <v>الخميس</v>
      </c>
      <c r="AH33" s="124">
        <f>IF(AG33="","",num!$K$10)</f>
        <v>45092</v>
      </c>
      <c r="AI33" s="30" t="str">
        <f>IF(dwam1!Q27&lt;&gt;0,dwam1!$Q$8,"")</f>
        <v>السبت</v>
      </c>
      <c r="AJ33" s="124">
        <f>IF(AI33="","",num!$L$10)</f>
        <v>45094</v>
      </c>
      <c r="AK33" s="30" t="str">
        <f>IF(dwam1!S27&lt;&gt;0,dwam1!$S$8,"")</f>
        <v>الأحد</v>
      </c>
      <c r="AL33" s="124">
        <f>IF(AK33="","",num!$M$10)</f>
        <v>45095</v>
      </c>
      <c r="AM33" s="30" t="str">
        <f>IF(dwam1!U27&lt;&gt;0,dwam1!$U$8,"")</f>
        <v>الإثنين</v>
      </c>
      <c r="AN33" s="124">
        <f>IF(AM33="","",num!$N$10)</f>
        <v>45096</v>
      </c>
      <c r="AO33" s="30" t="str">
        <f>IF(dwam1!W27&lt;&gt;0,dwam1!$W$8,"")</f>
        <v>الثلاثاء</v>
      </c>
      <c r="AP33" s="124">
        <f>IF(AO33="","",num!$O$10)</f>
        <v>45097</v>
      </c>
      <c r="AQ33" s="30" t="str">
        <f>IF(dwam1!Y27&lt;&gt;0,dwam1!$Y$8,"")</f>
        <v>الأربعاء</v>
      </c>
      <c r="AR33" s="124">
        <f>IF(AQ33="","",num!$P$10)</f>
        <v>45098</v>
      </c>
      <c r="AS33" s="30" t="str">
        <f>IF(dwam1!AA27&lt;&gt;0,dwam1!$AA$8,"")</f>
        <v>الخميس</v>
      </c>
      <c r="AT33" s="124">
        <f>IF(AS33="","",num!$Q$10)</f>
        <v>45099</v>
      </c>
      <c r="AU33" s="30" t="str">
        <f>IF(dwam1!AC27&lt;&gt;0,dwam1!$AC$8,"")</f>
        <v>السبت</v>
      </c>
      <c r="AV33" s="124">
        <f>IF(AU33="","",num!$R$10)</f>
        <v>45101</v>
      </c>
      <c r="AW33" s="30" t="str">
        <f>IF(dwam1!AE27&lt;&gt;0,dwam1!$AE$8,"")</f>
        <v>الأحد</v>
      </c>
      <c r="AX33" s="124">
        <f>IF(AW33="","",num!$S$10)</f>
        <v>45102</v>
      </c>
      <c r="AY33" s="30" t="str">
        <f>IF(dwam1!AG27&lt;&gt;0,dwam1!$AG$8,"")</f>
        <v>الإثنين</v>
      </c>
      <c r="AZ33" s="147">
        <f>IF(AY33="","",num!$T$10)</f>
        <v>45103</v>
      </c>
      <c r="BA33" s="1">
        <v>21000</v>
      </c>
      <c r="BB33" s="1" t="s">
        <v>889</v>
      </c>
      <c r="BC33" s="56">
        <f>num!AD27</f>
        <v>16</v>
      </c>
    </row>
    <row r="34" spans="1:55" ht="27.75" x14ac:dyDescent="0.3">
      <c r="B34" s="56">
        <v>18</v>
      </c>
      <c r="C34" s="1307" t="str">
        <f>inf!B19</f>
        <v>جمال نعيم احمد ابو فارة</v>
      </c>
      <c r="D34" s="1307"/>
      <c r="E34" s="307">
        <f>inf!C19</f>
        <v>990400194</v>
      </c>
      <c r="F34" s="344"/>
      <c r="G34" s="345"/>
      <c r="H34" s="345"/>
      <c r="I34" s="299">
        <v>600</v>
      </c>
      <c r="J34" s="125" t="s">
        <v>83</v>
      </c>
      <c r="K34" s="246"/>
      <c r="L34" s="297">
        <f>num!AD28</f>
        <v>16</v>
      </c>
      <c r="M34" s="229" t="e">
        <f>inf!#REF!</f>
        <v>#REF!</v>
      </c>
      <c r="N34" s="56" t="e">
        <f t="shared" si="2"/>
        <v>#REF!</v>
      </c>
      <c r="O34" s="56">
        <f t="shared" si="1"/>
        <v>0</v>
      </c>
      <c r="P34" s="308" t="e">
        <f t="shared" si="3"/>
        <v>#REF!</v>
      </c>
      <c r="Q34" s="229" t="str">
        <f>inf!G19</f>
        <v>صوريف</v>
      </c>
      <c r="R34" s="239" t="str">
        <f>inf!F19</f>
        <v>مصباح أبو حنك ث</v>
      </c>
      <c r="S34" s="229" t="str">
        <f t="shared" si="4"/>
        <v>صوريف</v>
      </c>
      <c r="T34" s="1" t="str">
        <f>inf!T19</f>
        <v>صوريف - مركز التصحيح - باب الزاوية - -</v>
      </c>
      <c r="U34" s="1" t="str">
        <f>IF(dwam1!C28&lt;&gt;0,dwam1!$C$8,"")</f>
        <v>الخميس</v>
      </c>
      <c r="V34" s="147">
        <f>IF(U34="","",num!$E$10)</f>
        <v>45085</v>
      </c>
      <c r="W34" s="1" t="str">
        <f>IF(dwam1!E28&lt;&gt;0,dwam1!$E$8,"")</f>
        <v>السبت</v>
      </c>
      <c r="X34" s="147">
        <f>IF(W34="","",num!$F$10)</f>
        <v>45087</v>
      </c>
      <c r="Y34" s="1" t="str">
        <f>IF(dwam1!G28&lt;&gt;0,dwam1!$G$8,"")</f>
        <v>الأحد</v>
      </c>
      <c r="Z34" s="147">
        <f>IF(Y34="","",num!$G$10)</f>
        <v>45088</v>
      </c>
      <c r="AA34" s="1" t="str">
        <f>IF(dwam1!I28&lt;&gt;0,dwam1!$I$8,"")</f>
        <v>الإثنين</v>
      </c>
      <c r="AB34" s="124">
        <f>IF(AA34="","",num!$H$10)</f>
        <v>45089</v>
      </c>
      <c r="AC34" s="30" t="str">
        <f>IF(dwam1!K28&lt;&gt;0,dwam1!$K$8,"")</f>
        <v>الثلاثاء</v>
      </c>
      <c r="AD34" s="124">
        <f>IF(AC34="","",num!$I$10)</f>
        <v>45090</v>
      </c>
      <c r="AE34" s="30" t="str">
        <f>IF(dwam1!M28&lt;&gt;0,dwam1!$M$8,"")</f>
        <v>الأربعاء</v>
      </c>
      <c r="AF34" s="124">
        <f>IF(AE34="","",num!$J$10)</f>
        <v>45091</v>
      </c>
      <c r="AG34" s="30" t="str">
        <f>IF(dwam1!O28&lt;&gt;0,dwam1!$O$8,"")</f>
        <v>الخميس</v>
      </c>
      <c r="AH34" s="124">
        <f>IF(AG34="","",num!$K$10)</f>
        <v>45092</v>
      </c>
      <c r="AI34" s="30" t="str">
        <f>IF(dwam1!Q28&lt;&gt;0,dwam1!$Q$8,"")</f>
        <v>السبت</v>
      </c>
      <c r="AJ34" s="124">
        <f>IF(AI34="","",num!$L$10)</f>
        <v>45094</v>
      </c>
      <c r="AK34" s="30" t="str">
        <f>IF(dwam1!S28&lt;&gt;0,dwam1!$S$8,"")</f>
        <v>الأحد</v>
      </c>
      <c r="AL34" s="124">
        <f>IF(AK34="","",num!$M$10)</f>
        <v>45095</v>
      </c>
      <c r="AM34" s="30" t="str">
        <f>IF(dwam1!U28&lt;&gt;0,dwam1!$U$8,"")</f>
        <v>الإثنين</v>
      </c>
      <c r="AN34" s="124">
        <f>IF(AM34="","",num!$N$10)</f>
        <v>45096</v>
      </c>
      <c r="AO34" s="30" t="str">
        <f>IF(dwam1!W28&lt;&gt;0,dwam1!$W$8,"")</f>
        <v>الثلاثاء</v>
      </c>
      <c r="AP34" s="124">
        <f>IF(AO34="","",num!$O$10)</f>
        <v>45097</v>
      </c>
      <c r="AQ34" s="30" t="str">
        <f>IF(dwam1!Y28&lt;&gt;0,dwam1!$Y$8,"")</f>
        <v>الأربعاء</v>
      </c>
      <c r="AR34" s="124">
        <f>IF(AQ34="","",num!$P$10)</f>
        <v>45098</v>
      </c>
      <c r="AS34" s="30" t="str">
        <f>IF(dwam1!AA28&lt;&gt;0,dwam1!$AA$8,"")</f>
        <v>الخميس</v>
      </c>
      <c r="AT34" s="124">
        <f>IF(AS34="","",num!$Q$10)</f>
        <v>45099</v>
      </c>
      <c r="AU34" s="30" t="str">
        <f>IF(dwam1!AC28&lt;&gt;0,dwam1!$AC$8,"")</f>
        <v>السبت</v>
      </c>
      <c r="AV34" s="124">
        <f>IF(AU34="","",num!$R$10)</f>
        <v>45101</v>
      </c>
      <c r="AW34" s="30" t="str">
        <f>IF(dwam1!AE28&lt;&gt;0,dwam1!$AE$8,"")</f>
        <v>الأحد</v>
      </c>
      <c r="AX34" s="124">
        <f>IF(AW34="","",num!$S$10)</f>
        <v>45102</v>
      </c>
      <c r="AY34" s="30" t="str">
        <f>IF(dwam1!AG28&lt;&gt;0,dwam1!$AG$8,"")</f>
        <v>الإثنين</v>
      </c>
      <c r="AZ34" s="147">
        <f>IF(AY34="","",num!$T$10)</f>
        <v>45103</v>
      </c>
      <c r="BA34" s="1">
        <v>21500</v>
      </c>
      <c r="BB34" s="1" t="s">
        <v>890</v>
      </c>
      <c r="BC34" s="56">
        <f>num!AD28</f>
        <v>16</v>
      </c>
    </row>
    <row r="35" spans="1:55" ht="27.75" x14ac:dyDescent="0.3">
      <c r="B35" s="56">
        <v>19</v>
      </c>
      <c r="C35" s="1307" t="str">
        <f>inf!B20</f>
        <v>جميلة عماد جودت نتشه</v>
      </c>
      <c r="D35" s="1307"/>
      <c r="E35" s="307" t="str">
        <f>inf!C20</f>
        <v>999853716</v>
      </c>
      <c r="F35" s="344"/>
      <c r="G35" s="345"/>
      <c r="H35" s="345"/>
      <c r="I35" s="299">
        <v>600</v>
      </c>
      <c r="J35" s="125" t="s">
        <v>83</v>
      </c>
      <c r="K35" s="246"/>
      <c r="L35" s="297">
        <f>num!AD29</f>
        <v>16</v>
      </c>
      <c r="M35" s="229" t="e">
        <f>inf!#REF!</f>
        <v>#REF!</v>
      </c>
      <c r="N35" s="56" t="e">
        <f t="shared" si="2"/>
        <v>#REF!</v>
      </c>
      <c r="O35" s="56">
        <f t="shared" si="1"/>
        <v>0</v>
      </c>
      <c r="P35" s="308" t="e">
        <f t="shared" si="3"/>
        <v>#REF!</v>
      </c>
      <c r="Q35" s="229" t="str">
        <f>inf!G20</f>
        <v>راس الجورة</v>
      </c>
      <c r="R35" s="239" t="str">
        <f>inf!F20</f>
        <v>مكتب التربية / الخليل</v>
      </c>
      <c r="S35" s="229" t="str">
        <f t="shared" si="4"/>
        <v>راس الجورة</v>
      </c>
      <c r="T35" s="1" t="str">
        <f>inf!T20</f>
        <v>شارع السلام - باب الزاوية - مركز التصحيح - -</v>
      </c>
      <c r="U35" s="1" t="str">
        <f>IF(dwam1!C29&lt;&gt;0,dwam1!$C$8,"")</f>
        <v>الخميس</v>
      </c>
      <c r="V35" s="147">
        <f>IF(U35="","",num!$E$10)</f>
        <v>45085</v>
      </c>
      <c r="W35" s="1" t="str">
        <f>IF(dwam1!E29&lt;&gt;0,dwam1!$E$8,"")</f>
        <v>السبت</v>
      </c>
      <c r="X35" s="147">
        <f>IF(W35="","",num!$F$10)</f>
        <v>45087</v>
      </c>
      <c r="Y35" s="1" t="str">
        <f>IF(dwam1!G29&lt;&gt;0,dwam1!$G$8,"")</f>
        <v>الأحد</v>
      </c>
      <c r="Z35" s="147">
        <f>IF(Y35="","",num!$G$10)</f>
        <v>45088</v>
      </c>
      <c r="AA35" s="1" t="str">
        <f>IF(dwam1!I29&lt;&gt;0,dwam1!$I$8,"")</f>
        <v>الإثنين</v>
      </c>
      <c r="AB35" s="124">
        <f>IF(AA35="","",num!$H$10)</f>
        <v>45089</v>
      </c>
      <c r="AC35" s="30" t="str">
        <f>IF(dwam1!K29&lt;&gt;0,dwam1!$K$8,"")</f>
        <v>الثلاثاء</v>
      </c>
      <c r="AD35" s="124">
        <f>IF(AC35="","",num!$I$10)</f>
        <v>45090</v>
      </c>
      <c r="AE35" s="30" t="str">
        <f>IF(dwam1!M29&lt;&gt;0,dwam1!$M$8,"")</f>
        <v>الأربعاء</v>
      </c>
      <c r="AF35" s="124">
        <f>IF(AE35="","",num!$J$10)</f>
        <v>45091</v>
      </c>
      <c r="AG35" s="30" t="str">
        <f>IF(dwam1!O29&lt;&gt;0,dwam1!$O$8,"")</f>
        <v>الخميس</v>
      </c>
      <c r="AH35" s="124">
        <f>IF(AG35="","",num!$K$10)</f>
        <v>45092</v>
      </c>
      <c r="AI35" s="30" t="str">
        <f>IF(dwam1!Q29&lt;&gt;0,dwam1!$Q$8,"")</f>
        <v>السبت</v>
      </c>
      <c r="AJ35" s="124">
        <f>IF(AI35="","",num!$L$10)</f>
        <v>45094</v>
      </c>
      <c r="AK35" s="30" t="str">
        <f>IF(dwam1!S29&lt;&gt;0,dwam1!$S$8,"")</f>
        <v>الأحد</v>
      </c>
      <c r="AL35" s="124">
        <f>IF(AK35="","",num!$M$10)</f>
        <v>45095</v>
      </c>
      <c r="AM35" s="30" t="str">
        <f>IF(dwam1!U29&lt;&gt;0,dwam1!$U$8,"")</f>
        <v>الإثنين</v>
      </c>
      <c r="AN35" s="124">
        <f>IF(AM35="","",num!$N$10)</f>
        <v>45096</v>
      </c>
      <c r="AO35" s="30" t="str">
        <f>IF(dwam1!W29&lt;&gt;0,dwam1!$W$8,"")</f>
        <v>الثلاثاء</v>
      </c>
      <c r="AP35" s="124">
        <f>IF(AO35="","",num!$O$10)</f>
        <v>45097</v>
      </c>
      <c r="AQ35" s="30" t="str">
        <f>IF(dwam1!Y29&lt;&gt;0,dwam1!$Y$8,"")</f>
        <v>الأربعاء</v>
      </c>
      <c r="AR35" s="124">
        <f>IF(AQ35="","",num!$P$10)</f>
        <v>45098</v>
      </c>
      <c r="AS35" s="30" t="str">
        <f>IF(dwam1!AA29&lt;&gt;0,dwam1!$AA$8,"")</f>
        <v>الخميس</v>
      </c>
      <c r="AT35" s="124">
        <f>IF(AS35="","",num!$Q$10)</f>
        <v>45099</v>
      </c>
      <c r="AU35" s="30" t="str">
        <f>IF(dwam1!AC29&lt;&gt;0,dwam1!$AC$8,"")</f>
        <v>السبت</v>
      </c>
      <c r="AV35" s="124">
        <f>IF(AU35="","",num!$R$10)</f>
        <v>45101</v>
      </c>
      <c r="AW35" s="30" t="str">
        <f>IF(dwam1!AE29&lt;&gt;0,dwam1!$AE$8,"")</f>
        <v>الأحد</v>
      </c>
      <c r="AX35" s="124">
        <f>IF(AW35="","",num!$S$10)</f>
        <v>45102</v>
      </c>
      <c r="AY35" s="30" t="str">
        <f>IF(dwam1!AG29&lt;&gt;0,dwam1!$AG$8,"")</f>
        <v>الإثنين</v>
      </c>
      <c r="AZ35" s="147">
        <f>IF(AY35="","",num!$T$10)</f>
        <v>45103</v>
      </c>
      <c r="BA35" s="1">
        <v>22000</v>
      </c>
      <c r="BB35" s="1" t="s">
        <v>891</v>
      </c>
      <c r="BC35" s="56">
        <f>num!AD29</f>
        <v>16</v>
      </c>
    </row>
    <row r="36" spans="1:55" ht="27.75" x14ac:dyDescent="0.3">
      <c r="B36" s="56">
        <v>20</v>
      </c>
      <c r="C36" s="1307" t="str">
        <f>inf!B21</f>
        <v>دعاء عبد الغفار عبد الرحمن الفاخوري</v>
      </c>
      <c r="D36" s="1307"/>
      <c r="E36" s="307">
        <f>inf!C21</f>
        <v>854383031</v>
      </c>
      <c r="F36" s="344"/>
      <c r="G36" s="345"/>
      <c r="H36" s="345"/>
      <c r="I36" s="299">
        <v>600</v>
      </c>
      <c r="J36" s="125" t="s">
        <v>83</v>
      </c>
      <c r="K36" s="246"/>
      <c r="L36" s="297">
        <f>num!AD30</f>
        <v>16</v>
      </c>
      <c r="M36" s="229" t="e">
        <f>inf!#REF!</f>
        <v>#REF!</v>
      </c>
      <c r="N36" s="56" t="e">
        <f t="shared" si="2"/>
        <v>#REF!</v>
      </c>
      <c r="O36" s="56">
        <f t="shared" si="1"/>
        <v>0</v>
      </c>
      <c r="P36" s="308" t="e">
        <f t="shared" si="3"/>
        <v>#REF!</v>
      </c>
      <c r="Q36" s="229" t="str">
        <f>inf!G21</f>
        <v>الخليل</v>
      </c>
      <c r="R36" s="239" t="str">
        <f>inf!F21</f>
        <v>الخوارزمي ث للبنات</v>
      </c>
      <c r="S36" s="229" t="str">
        <f t="shared" si="4"/>
        <v>الخليل</v>
      </c>
      <c r="T36" s="1" t="str">
        <f>inf!T21</f>
        <v>واد الهرية - باب الزاوية - مركز التصحيح - -</v>
      </c>
      <c r="U36" s="1" t="str">
        <f>IF(dwam1!C30&lt;&gt;0,dwam1!$C$8,"")</f>
        <v>الخميس</v>
      </c>
      <c r="V36" s="147">
        <f>IF(U36="","",num!$E$10)</f>
        <v>45085</v>
      </c>
      <c r="W36" s="1" t="str">
        <f>IF(dwam1!E30&lt;&gt;0,dwam1!$E$8,"")</f>
        <v>السبت</v>
      </c>
      <c r="X36" s="147">
        <f>IF(W36="","",num!$F$10)</f>
        <v>45087</v>
      </c>
      <c r="Y36" s="1" t="str">
        <f>IF(dwam1!G30&lt;&gt;0,dwam1!$G$8,"")</f>
        <v>الأحد</v>
      </c>
      <c r="Z36" s="147">
        <f>IF(Y36="","",num!$G$10)</f>
        <v>45088</v>
      </c>
      <c r="AA36" s="1" t="str">
        <f>IF(dwam1!I30&lt;&gt;0,dwam1!$I$8,"")</f>
        <v>الإثنين</v>
      </c>
      <c r="AB36" s="124">
        <f>IF(AA36="","",num!$H$10)</f>
        <v>45089</v>
      </c>
      <c r="AC36" s="30" t="str">
        <f>IF(dwam1!K30&lt;&gt;0,dwam1!$K$8,"")</f>
        <v>الثلاثاء</v>
      </c>
      <c r="AD36" s="124">
        <f>IF(AC36="","",num!$I$10)</f>
        <v>45090</v>
      </c>
      <c r="AE36" s="30" t="str">
        <f>IF(dwam1!M30&lt;&gt;0,dwam1!$M$8,"")</f>
        <v>الأربعاء</v>
      </c>
      <c r="AF36" s="124">
        <f>IF(AE36="","",num!$J$10)</f>
        <v>45091</v>
      </c>
      <c r="AG36" s="30" t="str">
        <f>IF(dwam1!O30&lt;&gt;0,dwam1!$O$8,"")</f>
        <v>الخميس</v>
      </c>
      <c r="AH36" s="124">
        <f>IF(AG36="","",num!$K$10)</f>
        <v>45092</v>
      </c>
      <c r="AI36" s="30" t="str">
        <f>IF(dwam1!Q30&lt;&gt;0,dwam1!$Q$8,"")</f>
        <v>السبت</v>
      </c>
      <c r="AJ36" s="124">
        <f>IF(AI36="","",num!$L$10)</f>
        <v>45094</v>
      </c>
      <c r="AK36" s="30" t="str">
        <f>IF(dwam1!S30&lt;&gt;0,dwam1!$S$8,"")</f>
        <v>الأحد</v>
      </c>
      <c r="AL36" s="124">
        <f>IF(AK36="","",num!$M$10)</f>
        <v>45095</v>
      </c>
      <c r="AM36" s="30" t="str">
        <f>IF(dwam1!U30&lt;&gt;0,dwam1!$U$8,"")</f>
        <v>الإثنين</v>
      </c>
      <c r="AN36" s="124">
        <f>IF(AM36="","",num!$N$10)</f>
        <v>45096</v>
      </c>
      <c r="AO36" s="30" t="str">
        <f>IF(dwam1!W30&lt;&gt;0,dwam1!$W$8,"")</f>
        <v>الثلاثاء</v>
      </c>
      <c r="AP36" s="124">
        <f>IF(AO36="","",num!$O$10)</f>
        <v>45097</v>
      </c>
      <c r="AQ36" s="30" t="str">
        <f>IF(dwam1!Y30&lt;&gt;0,dwam1!$Y$8,"")</f>
        <v>الأربعاء</v>
      </c>
      <c r="AR36" s="124">
        <f>IF(AQ36="","",num!$P$10)</f>
        <v>45098</v>
      </c>
      <c r="AS36" s="30" t="str">
        <f>IF(dwam1!AA30&lt;&gt;0,dwam1!$AA$8,"")</f>
        <v>الخميس</v>
      </c>
      <c r="AT36" s="124">
        <f>IF(AS36="","",num!$Q$10)</f>
        <v>45099</v>
      </c>
      <c r="AU36" s="30" t="str">
        <f>IF(dwam1!AC30&lt;&gt;0,dwam1!$AC$8,"")</f>
        <v>السبت</v>
      </c>
      <c r="AV36" s="124">
        <f>IF(AU36="","",num!$R$10)</f>
        <v>45101</v>
      </c>
      <c r="AW36" s="30" t="str">
        <f>IF(dwam1!AE30&lt;&gt;0,dwam1!$AE$8,"")</f>
        <v>الأحد</v>
      </c>
      <c r="AX36" s="124">
        <f>IF(AW36="","",num!$S$10)</f>
        <v>45102</v>
      </c>
      <c r="AY36" s="30" t="str">
        <f>IF(dwam1!AG30&lt;&gt;0,dwam1!$AG$8,"")</f>
        <v>الإثنين</v>
      </c>
      <c r="AZ36" s="147">
        <f>IF(AY36="","",num!$T$10)</f>
        <v>45103</v>
      </c>
      <c r="BA36" s="1">
        <v>22500</v>
      </c>
      <c r="BB36" s="1" t="s">
        <v>892</v>
      </c>
      <c r="BC36" s="56">
        <f>num!AD30</f>
        <v>16</v>
      </c>
    </row>
    <row r="37" spans="1:55" ht="27.75" x14ac:dyDescent="0.3">
      <c r="B37" s="56">
        <v>21</v>
      </c>
      <c r="C37" s="1307" t="str">
        <f>inf!B22</f>
        <v>روان وليد توفيق الأيوبي</v>
      </c>
      <c r="D37" s="1307"/>
      <c r="E37" s="307">
        <f>inf!C22</f>
        <v>401377361</v>
      </c>
      <c r="F37" s="344"/>
      <c r="G37" s="345"/>
      <c r="H37" s="345"/>
      <c r="I37" s="299">
        <v>600</v>
      </c>
      <c r="J37" s="125" t="s">
        <v>83</v>
      </c>
      <c r="K37" s="246"/>
      <c r="L37" s="297">
        <f>num!AD31</f>
        <v>14</v>
      </c>
      <c r="M37" s="229" t="e">
        <f>inf!#REF!</f>
        <v>#REF!</v>
      </c>
      <c r="N37" s="56" t="e">
        <f t="shared" si="2"/>
        <v>#REF!</v>
      </c>
      <c r="O37" s="56">
        <f t="shared" si="1"/>
        <v>0</v>
      </c>
      <c r="P37" s="308" t="e">
        <f t="shared" si="3"/>
        <v>#REF!</v>
      </c>
      <c r="Q37" s="229" t="str">
        <f>inf!G22</f>
        <v>راس الجورة</v>
      </c>
      <c r="R37" s="239" t="str">
        <f>inf!F22</f>
        <v>خديجة عابدين الثانوية للبنات</v>
      </c>
      <c r="S37" s="229" t="str">
        <f t="shared" si="4"/>
        <v>راس الجورة</v>
      </c>
      <c r="T37" s="1" t="str">
        <f>inf!T22</f>
        <v>رأس الجورة - مركز التصحيح - - -</v>
      </c>
      <c r="U37" s="1" t="str">
        <f>IF(dwam1!C31&lt;&gt;0,dwam1!$C$8,"")</f>
        <v>الخميس</v>
      </c>
      <c r="V37" s="147">
        <f>IF(U37="","",num!$E$10)</f>
        <v>45085</v>
      </c>
      <c r="W37" s="1" t="str">
        <f>IF(dwam1!E31&lt;&gt;0,dwam1!$E$8,"")</f>
        <v>السبت</v>
      </c>
      <c r="X37" s="147">
        <f>IF(W37="","",num!$F$10)</f>
        <v>45087</v>
      </c>
      <c r="Y37" s="1" t="str">
        <f>IF(dwam1!G31&lt;&gt;0,dwam1!$G$8,"")</f>
        <v>الأحد</v>
      </c>
      <c r="Z37" s="147">
        <f>IF(Y37="","",num!$G$10)</f>
        <v>45088</v>
      </c>
      <c r="AA37" s="1" t="str">
        <f>IF(dwam1!I31&lt;&gt;0,dwam1!$I$8,"")</f>
        <v>الإثنين</v>
      </c>
      <c r="AB37" s="124">
        <f>IF(AA37="","",num!$H$10)</f>
        <v>45089</v>
      </c>
      <c r="AC37" s="30" t="str">
        <f>IF(dwam1!K31&lt;&gt;0,dwam1!$K$8,"")</f>
        <v>الثلاثاء</v>
      </c>
      <c r="AD37" s="124">
        <f>IF(AC37="","",num!$I$10)</f>
        <v>45090</v>
      </c>
      <c r="AE37" s="30" t="str">
        <f>IF(dwam1!M31&lt;&gt;0,dwam1!$M$8,"")</f>
        <v>الأربعاء</v>
      </c>
      <c r="AF37" s="124">
        <f>IF(AE37="","",num!$J$10)</f>
        <v>45091</v>
      </c>
      <c r="AG37" s="30" t="str">
        <f>IF(dwam1!O31&lt;&gt;0,dwam1!$O$8,"")</f>
        <v>الخميس</v>
      </c>
      <c r="AH37" s="124">
        <f>IF(AG37="","",num!$K$10)</f>
        <v>45092</v>
      </c>
      <c r="AI37" s="30" t="str">
        <f>IF(dwam1!Q31&lt;&gt;0,dwam1!$Q$8,"")</f>
        <v>السبت</v>
      </c>
      <c r="AJ37" s="124">
        <f>IF(AI37="","",num!$L$10)</f>
        <v>45094</v>
      </c>
      <c r="AK37" s="30" t="str">
        <f>IF(dwam1!S31&lt;&gt;0,dwam1!$S$8,"")</f>
        <v>الأحد</v>
      </c>
      <c r="AL37" s="124">
        <f>IF(AK37="","",num!$M$10)</f>
        <v>45095</v>
      </c>
      <c r="AM37" s="30" t="str">
        <f>IF(dwam1!U31&lt;&gt;0,dwam1!$U$8,"")</f>
        <v>الإثنين</v>
      </c>
      <c r="AN37" s="124">
        <f>IF(AM37="","",num!$N$10)</f>
        <v>45096</v>
      </c>
      <c r="AO37" s="30" t="str">
        <f>IF(dwam1!W31&lt;&gt;0,dwam1!$W$8,"")</f>
        <v>الثلاثاء</v>
      </c>
      <c r="AP37" s="124">
        <f>IF(AO37="","",num!$O$10)</f>
        <v>45097</v>
      </c>
      <c r="AQ37" s="30" t="str">
        <f>IF(dwam1!Y31&lt;&gt;0,dwam1!$Y$8,"")</f>
        <v>الأربعاء</v>
      </c>
      <c r="AR37" s="124">
        <f>IF(AQ37="","",num!$P$10)</f>
        <v>45098</v>
      </c>
      <c r="AS37" s="30" t="str">
        <f>IF(dwam1!AA31&lt;&gt;0,dwam1!$AA$8,"")</f>
        <v>الخميس</v>
      </c>
      <c r="AT37" s="124">
        <f>IF(AS37="","",num!$Q$10)</f>
        <v>45099</v>
      </c>
      <c r="AU37" s="30" t="str">
        <f>IF(dwam1!AC31&lt;&gt;0,dwam1!$AC$8,"")</f>
        <v/>
      </c>
      <c r="AV37" s="124" t="str">
        <f>IF(AU37="","",num!$R$10)</f>
        <v/>
      </c>
      <c r="AW37" s="30" t="str">
        <f>IF(dwam1!AE31&lt;&gt;0,dwam1!$AE$8,"")</f>
        <v>الأحد</v>
      </c>
      <c r="AX37" s="124">
        <f>IF(AW37="","",num!$S$10)</f>
        <v>45102</v>
      </c>
      <c r="AY37" s="30" t="str">
        <f>IF(dwam1!AG31&lt;&gt;0,dwam1!$AG$8,"")</f>
        <v/>
      </c>
      <c r="AZ37" s="147" t="str">
        <f>IF(AY37="","",num!$T$10)</f>
        <v/>
      </c>
      <c r="BA37" s="1">
        <v>23000</v>
      </c>
      <c r="BB37" s="1" t="s">
        <v>893</v>
      </c>
      <c r="BC37" s="56">
        <f>num!AD31</f>
        <v>14</v>
      </c>
    </row>
    <row r="38" spans="1:55" ht="27.75" x14ac:dyDescent="0.3">
      <c r="B38" s="56">
        <v>22</v>
      </c>
      <c r="C38" s="1307" t="str">
        <f>inf!B23</f>
        <v>سامية محمد نمر غيث</v>
      </c>
      <c r="D38" s="1307"/>
      <c r="E38" s="307">
        <f>inf!C23</f>
        <v>905056529</v>
      </c>
      <c r="F38" s="344"/>
      <c r="G38" s="345"/>
      <c r="H38" s="345"/>
      <c r="I38" s="299">
        <v>600</v>
      </c>
      <c r="J38" s="125" t="s">
        <v>83</v>
      </c>
      <c r="K38" s="246"/>
      <c r="L38" s="297">
        <f>num!AD32</f>
        <v>15</v>
      </c>
      <c r="M38" s="229">
        <f>inf!S23</f>
        <v>6</v>
      </c>
      <c r="N38" s="56">
        <f t="shared" si="2"/>
        <v>90</v>
      </c>
      <c r="O38" s="56">
        <f t="shared" si="1"/>
        <v>0</v>
      </c>
      <c r="P38" s="308">
        <f t="shared" si="3"/>
        <v>90</v>
      </c>
      <c r="Q38" s="229" t="str">
        <f>inf!G23</f>
        <v>الخليل</v>
      </c>
      <c r="R38" s="239" t="str">
        <f>inf!F23</f>
        <v>بنات الشهيد عبد العزيز الثانوية</v>
      </c>
      <c r="S38" s="229" t="str">
        <f t="shared" si="4"/>
        <v>الخليل</v>
      </c>
      <c r="T38" s="1" t="str">
        <f>inf!T23</f>
        <v>رأس الجورة - مركز التصحيح - - -</v>
      </c>
      <c r="U38" s="1" t="str">
        <f>IF(dwam1!C32&lt;&gt;0,dwam1!$C$8,"")</f>
        <v>الخميس</v>
      </c>
      <c r="V38" s="147">
        <f>IF(U38="","",num!$E$10)</f>
        <v>45085</v>
      </c>
      <c r="W38" s="1" t="str">
        <f>IF(dwam1!E32&lt;&gt;0,dwam1!$E$8,"")</f>
        <v>السبت</v>
      </c>
      <c r="X38" s="147">
        <f>IF(W38="","",num!$F$10)</f>
        <v>45087</v>
      </c>
      <c r="Y38" s="1" t="str">
        <f>IF(dwam1!G32&lt;&gt;0,dwam1!$G$8,"")</f>
        <v>الأحد</v>
      </c>
      <c r="Z38" s="147">
        <f>IF(Y38="","",num!$G$10)</f>
        <v>45088</v>
      </c>
      <c r="AA38" s="1" t="str">
        <f>IF(dwam1!I32&lt;&gt;0,dwam1!$I$8,"")</f>
        <v>الإثنين</v>
      </c>
      <c r="AB38" s="124">
        <f>IF(AA38="","",num!$H$10)</f>
        <v>45089</v>
      </c>
      <c r="AC38" s="30" t="str">
        <f>IF(dwam1!K32&lt;&gt;0,dwam1!$K$8,"")</f>
        <v>الثلاثاء</v>
      </c>
      <c r="AD38" s="124">
        <f>IF(AC38="","",num!$I$10)</f>
        <v>45090</v>
      </c>
      <c r="AE38" s="30" t="str">
        <f>IF(dwam1!M32&lt;&gt;0,dwam1!$M$8,"")</f>
        <v>الأربعاء</v>
      </c>
      <c r="AF38" s="124">
        <f>IF(AE38="","",num!$J$10)</f>
        <v>45091</v>
      </c>
      <c r="AG38" s="30" t="str">
        <f>IF(dwam1!O32&lt;&gt;0,dwam1!$O$8,"")</f>
        <v>الخميس</v>
      </c>
      <c r="AH38" s="124">
        <f>IF(AG38="","",num!$K$10)</f>
        <v>45092</v>
      </c>
      <c r="AI38" s="30" t="str">
        <f>IF(dwam1!Q32&lt;&gt;0,dwam1!$Q$8,"")</f>
        <v>السبت</v>
      </c>
      <c r="AJ38" s="124">
        <f>IF(AI38="","",num!$L$10)</f>
        <v>45094</v>
      </c>
      <c r="AK38" s="30" t="str">
        <f>IF(dwam1!S32&lt;&gt;0,dwam1!$S$8,"")</f>
        <v>الأحد</v>
      </c>
      <c r="AL38" s="124">
        <f>IF(AK38="","",num!$M$10)</f>
        <v>45095</v>
      </c>
      <c r="AM38" s="30" t="str">
        <f>IF(dwam1!U32&lt;&gt;0,dwam1!$U$8,"")</f>
        <v>الإثنين</v>
      </c>
      <c r="AN38" s="124">
        <f>IF(AM38="","",num!$N$10)</f>
        <v>45096</v>
      </c>
      <c r="AO38" s="30" t="str">
        <f>IF(dwam1!W32&lt;&gt;0,dwam1!$W$8,"")</f>
        <v>الثلاثاء</v>
      </c>
      <c r="AP38" s="124">
        <f>IF(AO38="","",num!$O$10)</f>
        <v>45097</v>
      </c>
      <c r="AQ38" s="30" t="str">
        <f>IF(dwam1!Y32&lt;&gt;0,dwam1!$Y$8,"")</f>
        <v>الأربعاء</v>
      </c>
      <c r="AR38" s="124">
        <f>IF(AQ38="","",num!$P$10)</f>
        <v>45098</v>
      </c>
      <c r="AS38" s="30" t="str">
        <f>IF(dwam1!AA32&lt;&gt;0,dwam1!$AA$8,"")</f>
        <v>الخميس</v>
      </c>
      <c r="AT38" s="124">
        <f>IF(AS38="","",num!$Q$10)</f>
        <v>45099</v>
      </c>
      <c r="AU38" s="30" t="str">
        <f>IF(dwam1!AC32&lt;&gt;0,dwam1!$AC$8,"")</f>
        <v>السبت</v>
      </c>
      <c r="AV38" s="124">
        <f>IF(AU38="","",num!$R$10)</f>
        <v>45101</v>
      </c>
      <c r="AW38" s="30" t="str">
        <f>IF(dwam1!AE32&lt;&gt;0,dwam1!$AE$8,"")</f>
        <v>الأحد</v>
      </c>
      <c r="AX38" s="124">
        <f>IF(AW38="","",num!$S$10)</f>
        <v>45102</v>
      </c>
      <c r="AY38" s="30" t="str">
        <f>IF(dwam1!AG32&lt;&gt;0,dwam1!$AG$8,"")</f>
        <v/>
      </c>
      <c r="AZ38" s="147" t="str">
        <f>IF(AY38="","",num!$T$10)</f>
        <v/>
      </c>
      <c r="BA38" s="1">
        <v>23500</v>
      </c>
      <c r="BB38" s="260" t="s">
        <v>919</v>
      </c>
      <c r="BC38" s="56">
        <f>num!AD32</f>
        <v>15</v>
      </c>
    </row>
    <row r="39" spans="1:55" ht="27.75" customHeight="1" x14ac:dyDescent="0.3">
      <c r="B39" s="56">
        <v>23</v>
      </c>
      <c r="C39" s="1307" t="str">
        <f>inf!B24</f>
        <v>سحر سعدي سعيد أبو الحلاوه</v>
      </c>
      <c r="D39" s="1307"/>
      <c r="E39" s="307">
        <f>inf!C24</f>
        <v>964105183</v>
      </c>
      <c r="F39" s="344"/>
      <c r="G39" s="345"/>
      <c r="H39" s="345"/>
      <c r="I39" s="299">
        <v>600</v>
      </c>
      <c r="J39" s="125" t="s">
        <v>83</v>
      </c>
      <c r="K39" s="246"/>
      <c r="L39" s="297">
        <f>num!AD33</f>
        <v>15</v>
      </c>
      <c r="M39" s="229">
        <f>inf!S24</f>
        <v>6</v>
      </c>
      <c r="N39" s="56">
        <f t="shared" si="2"/>
        <v>90</v>
      </c>
      <c r="O39" s="56">
        <f t="shared" si="1"/>
        <v>0</v>
      </c>
      <c r="P39" s="308">
        <f t="shared" si="3"/>
        <v>90</v>
      </c>
      <c r="Q39" s="229" t="str">
        <f>inf!G24</f>
        <v>الخليل</v>
      </c>
      <c r="R39" s="239" t="str">
        <f>inf!F24</f>
        <v>بنات وداد ناصر الدين الثانوية</v>
      </c>
      <c r="S39" s="229" t="str">
        <f t="shared" si="4"/>
        <v>الخليل</v>
      </c>
      <c r="T39" s="1" t="str">
        <f>inf!T24</f>
        <v>حارة الشيخ - مركز التصحيح - - -</v>
      </c>
      <c r="U39" s="1" t="str">
        <f>IF(dwam1!C33&lt;&gt;0,dwam1!$C$8,"")</f>
        <v>الخميس</v>
      </c>
      <c r="V39" s="147">
        <f>IF(U39="","",num!$E$10)</f>
        <v>45085</v>
      </c>
      <c r="W39" s="1" t="str">
        <f>IF(dwam1!E33&lt;&gt;0,dwam1!$E$8,"")</f>
        <v>السبت</v>
      </c>
      <c r="X39" s="147">
        <f>IF(W39="","",num!$F$10)</f>
        <v>45087</v>
      </c>
      <c r="Y39" s="1" t="str">
        <f>IF(dwam1!G33&lt;&gt;0,dwam1!$G$8,"")</f>
        <v>الأحد</v>
      </c>
      <c r="Z39" s="147">
        <f>IF(Y39="","",num!$G$10)</f>
        <v>45088</v>
      </c>
      <c r="AA39" s="1" t="str">
        <f>IF(dwam1!I33&lt;&gt;0,dwam1!$I$8,"")</f>
        <v>الإثنين</v>
      </c>
      <c r="AB39" s="124">
        <f>IF(AA39="","",num!$H$10)</f>
        <v>45089</v>
      </c>
      <c r="AC39" s="30" t="str">
        <f>IF(dwam1!K33&lt;&gt;0,dwam1!$K$8,"")</f>
        <v>الثلاثاء</v>
      </c>
      <c r="AD39" s="124">
        <f>IF(AC39="","",num!$I$10)</f>
        <v>45090</v>
      </c>
      <c r="AE39" s="30" t="str">
        <f>IF(dwam1!M33&lt;&gt;0,dwam1!$M$8,"")</f>
        <v>الأربعاء</v>
      </c>
      <c r="AF39" s="124">
        <f>IF(AE39="","",num!$J$10)</f>
        <v>45091</v>
      </c>
      <c r="AG39" s="30" t="str">
        <f>IF(dwam1!O33&lt;&gt;0,dwam1!$O$8,"")</f>
        <v>الخميس</v>
      </c>
      <c r="AH39" s="124">
        <f>IF(AG39="","",num!$K$10)</f>
        <v>45092</v>
      </c>
      <c r="AI39" s="30" t="str">
        <f>IF(dwam1!Q33&lt;&gt;0,dwam1!$Q$8,"")</f>
        <v>السبت</v>
      </c>
      <c r="AJ39" s="124">
        <f>IF(AI39="","",num!$L$10)</f>
        <v>45094</v>
      </c>
      <c r="AK39" s="30" t="str">
        <f>IF(dwam1!S33&lt;&gt;0,dwam1!$S$8,"")</f>
        <v>الأحد</v>
      </c>
      <c r="AL39" s="124">
        <f>IF(AK39="","",num!$M$10)</f>
        <v>45095</v>
      </c>
      <c r="AM39" s="30" t="str">
        <f>IF(dwam1!U33&lt;&gt;0,dwam1!$U$8,"")</f>
        <v>الإثنين</v>
      </c>
      <c r="AN39" s="124">
        <f>IF(AM39="","",num!$N$10)</f>
        <v>45096</v>
      </c>
      <c r="AO39" s="30" t="str">
        <f>IF(dwam1!W33&lt;&gt;0,dwam1!$W$8,"")</f>
        <v>الثلاثاء</v>
      </c>
      <c r="AP39" s="124">
        <f>IF(AO39="","",num!$O$10)</f>
        <v>45097</v>
      </c>
      <c r="AQ39" s="30" t="str">
        <f>IF(dwam1!Y33&lt;&gt;0,dwam1!$Y$8,"")</f>
        <v>الأربعاء</v>
      </c>
      <c r="AR39" s="124">
        <f>IF(AQ39="","",num!$P$10)</f>
        <v>45098</v>
      </c>
      <c r="AS39" s="30" t="str">
        <f>IF(dwam1!AA33&lt;&gt;0,dwam1!$AA$8,"")</f>
        <v>الخميس</v>
      </c>
      <c r="AT39" s="124">
        <f>IF(AS39="","",num!$Q$10)</f>
        <v>45099</v>
      </c>
      <c r="AU39" s="30" t="str">
        <f>IF(dwam1!AC33&lt;&gt;0,dwam1!$AC$8,"")</f>
        <v>السبت</v>
      </c>
      <c r="AV39" s="124">
        <f>IF(AU39="","",num!$R$10)</f>
        <v>45101</v>
      </c>
      <c r="AW39" s="30" t="str">
        <f>IF(dwam1!AE33&lt;&gt;0,dwam1!$AE$8,"")</f>
        <v>الأحد</v>
      </c>
      <c r="AX39" s="124">
        <f>IF(AW39="","",num!$S$10)</f>
        <v>45102</v>
      </c>
      <c r="AY39" s="30" t="str">
        <f>IF(dwam1!AG33&lt;&gt;0,dwam1!$AG$8,"")</f>
        <v/>
      </c>
      <c r="AZ39" s="147" t="str">
        <f>IF(AY39="","",num!$T$10)</f>
        <v/>
      </c>
      <c r="BA39" s="1">
        <v>24000</v>
      </c>
      <c r="BB39" s="1" t="s">
        <v>894</v>
      </c>
      <c r="BC39" s="56">
        <f>num!AD33</f>
        <v>15</v>
      </c>
    </row>
    <row r="40" spans="1:55" ht="27.75" customHeight="1" x14ac:dyDescent="0.3">
      <c r="B40" s="56">
        <v>24</v>
      </c>
      <c r="C40" s="1307" t="str">
        <f>inf!B25</f>
        <v>سمية عبد الفتاح عبد الله عصافرة</v>
      </c>
      <c r="D40" s="1307"/>
      <c r="E40" s="307">
        <f>inf!C25</f>
        <v>992241679</v>
      </c>
      <c r="F40" s="344"/>
      <c r="G40" s="345"/>
      <c r="H40" s="345"/>
      <c r="I40" s="299">
        <v>600</v>
      </c>
      <c r="J40" s="125" t="s">
        <v>83</v>
      </c>
      <c r="K40" s="246"/>
      <c r="L40" s="297">
        <f>num!AD34</f>
        <v>16</v>
      </c>
      <c r="M40" s="229">
        <f>inf!S25</f>
        <v>14</v>
      </c>
      <c r="N40" s="56">
        <f t="shared" si="2"/>
        <v>224</v>
      </c>
      <c r="O40" s="56">
        <f t="shared" si="1"/>
        <v>0</v>
      </c>
      <c r="P40" s="308">
        <f t="shared" si="3"/>
        <v>224</v>
      </c>
      <c r="Q40" s="229" t="str">
        <f>inf!G25</f>
        <v>بيت كاحل</v>
      </c>
      <c r="R40" s="239" t="str">
        <f>inf!F25</f>
        <v>بنات نصار العصافرة الثانوية</v>
      </c>
      <c r="S40" s="229" t="str">
        <f t="shared" si="4"/>
        <v>بيت كاحل</v>
      </c>
      <c r="T40" s="1" t="str">
        <f>inf!T25</f>
        <v>بيت كاحل - مركز التصحيح - - -</v>
      </c>
      <c r="U40" s="1" t="str">
        <f>IF(dwam1!C34&lt;&gt;0,dwam1!$C$8,"")</f>
        <v>الخميس</v>
      </c>
      <c r="V40" s="147">
        <f>IF(U40="","",num!$E$10)</f>
        <v>45085</v>
      </c>
      <c r="W40" s="1" t="str">
        <f>IF(dwam1!E34&lt;&gt;0,dwam1!$E$8,"")</f>
        <v>السبت</v>
      </c>
      <c r="X40" s="147">
        <f>IF(W40="","",num!$F$10)</f>
        <v>45087</v>
      </c>
      <c r="Y40" s="1" t="str">
        <f>IF(dwam1!G34&lt;&gt;0,dwam1!$G$8,"")</f>
        <v>الأحد</v>
      </c>
      <c r="Z40" s="147">
        <f>IF(Y40="","",num!$G$10)</f>
        <v>45088</v>
      </c>
      <c r="AA40" s="1" t="str">
        <f>IF(dwam1!I34&lt;&gt;0,dwam1!$I$8,"")</f>
        <v>الإثنين</v>
      </c>
      <c r="AB40" s="124">
        <f>IF(AA40="","",num!$H$10)</f>
        <v>45089</v>
      </c>
      <c r="AC40" s="30" t="str">
        <f>IF(dwam1!K34&lt;&gt;0,dwam1!$K$8,"")</f>
        <v>الثلاثاء</v>
      </c>
      <c r="AD40" s="124">
        <f>IF(AC40="","",num!$I$10)</f>
        <v>45090</v>
      </c>
      <c r="AE40" s="30" t="str">
        <f>IF(dwam1!M34&lt;&gt;0,dwam1!$M$8,"")</f>
        <v>الأربعاء</v>
      </c>
      <c r="AF40" s="124">
        <f>IF(AE40="","",num!$J$10)</f>
        <v>45091</v>
      </c>
      <c r="AG40" s="30" t="str">
        <f>IF(dwam1!O34&lt;&gt;0,dwam1!$O$8,"")</f>
        <v>الخميس</v>
      </c>
      <c r="AH40" s="124">
        <f>IF(AG40="","",num!$K$10)</f>
        <v>45092</v>
      </c>
      <c r="AI40" s="30" t="str">
        <f>IF(dwam1!Q34&lt;&gt;0,dwam1!$Q$8,"")</f>
        <v>السبت</v>
      </c>
      <c r="AJ40" s="124">
        <f>IF(AI40="","",num!$L$10)</f>
        <v>45094</v>
      </c>
      <c r="AK40" s="30" t="str">
        <f>IF(dwam1!S34&lt;&gt;0,dwam1!$S$8,"")</f>
        <v>الأحد</v>
      </c>
      <c r="AL40" s="124">
        <f>IF(AK40="","",num!$M$10)</f>
        <v>45095</v>
      </c>
      <c r="AM40" s="30" t="str">
        <f>IF(dwam1!U34&lt;&gt;0,dwam1!$U$8,"")</f>
        <v>الإثنين</v>
      </c>
      <c r="AN40" s="124">
        <f>IF(AM40="","",num!$N$10)</f>
        <v>45096</v>
      </c>
      <c r="AO40" s="30" t="str">
        <f>IF(dwam1!W34&lt;&gt;0,dwam1!$W$8,"")</f>
        <v>الثلاثاء</v>
      </c>
      <c r="AP40" s="124">
        <f>IF(AO40="","",num!$O$10)</f>
        <v>45097</v>
      </c>
      <c r="AQ40" s="30" t="str">
        <f>IF(dwam1!Y34&lt;&gt;0,dwam1!$Y$8,"")</f>
        <v>الأربعاء</v>
      </c>
      <c r="AR40" s="124">
        <f>IF(AQ40="","",num!$P$10)</f>
        <v>45098</v>
      </c>
      <c r="AS40" s="30" t="str">
        <f>IF(dwam1!AA34&lt;&gt;0,dwam1!$AA$8,"")</f>
        <v>الخميس</v>
      </c>
      <c r="AT40" s="124">
        <f>IF(AS40="","",num!$Q$10)</f>
        <v>45099</v>
      </c>
      <c r="AU40" s="30" t="str">
        <f>IF(dwam1!AC34&lt;&gt;0,dwam1!$AC$8,"")</f>
        <v>السبت</v>
      </c>
      <c r="AV40" s="124">
        <f>IF(AU40="","",num!$R$10)</f>
        <v>45101</v>
      </c>
      <c r="AW40" s="30" t="str">
        <f>IF(dwam1!AE34&lt;&gt;0,dwam1!$AE$8,"")</f>
        <v>الأحد</v>
      </c>
      <c r="AX40" s="124">
        <f>IF(AW40="","",num!$S$10)</f>
        <v>45102</v>
      </c>
      <c r="AY40" s="30" t="str">
        <f>IF(dwam1!AG34&lt;&gt;0,dwam1!$AG$8,"")</f>
        <v>الإثنين</v>
      </c>
      <c r="AZ40" s="147">
        <f>IF(AY40="","",num!$T$10)</f>
        <v>45103</v>
      </c>
      <c r="BA40" s="1">
        <v>24500</v>
      </c>
      <c r="BB40" s="1" t="s">
        <v>895</v>
      </c>
      <c r="BC40" s="56">
        <f>num!AD34</f>
        <v>16</v>
      </c>
    </row>
    <row r="41" spans="1:55" ht="27.75" customHeight="1" x14ac:dyDescent="0.3">
      <c r="B41" s="56">
        <v>25</v>
      </c>
      <c r="C41" s="1307" t="str">
        <f>inf!B26</f>
        <v>صالح جبرين عطا الله جويلس</v>
      </c>
      <c r="D41" s="1307"/>
      <c r="E41" s="307">
        <f>inf!C26</f>
        <v>921504916</v>
      </c>
      <c r="F41" s="344"/>
      <c r="G41" s="345"/>
      <c r="H41" s="345"/>
      <c r="I41" s="299">
        <v>600</v>
      </c>
      <c r="J41" s="125" t="s">
        <v>83</v>
      </c>
      <c r="K41" s="246"/>
      <c r="L41" s="297">
        <f>num!AD35</f>
        <v>16</v>
      </c>
      <c r="M41" s="229">
        <f>inf!S26</f>
        <v>12</v>
      </c>
      <c r="N41" s="56">
        <f t="shared" si="2"/>
        <v>192</v>
      </c>
      <c r="O41" s="56">
        <f t="shared" si="1"/>
        <v>0</v>
      </c>
      <c r="P41" s="308">
        <f t="shared" si="3"/>
        <v>192</v>
      </c>
      <c r="Q41" s="229" t="str">
        <f>inf!G26</f>
        <v>لوزة / عيصى</v>
      </c>
      <c r="R41" s="239" t="str">
        <f>inf!F26</f>
        <v>ذكور الحسين الثانوية</v>
      </c>
      <c r="S41" s="229" t="str">
        <f t="shared" si="4"/>
        <v>لوزة / عيصى</v>
      </c>
      <c r="T41" s="1" t="str">
        <f>inf!T26</f>
        <v>لوزة / عيصى - باب الزاوية - مركز التصحيح - -</v>
      </c>
      <c r="U41" s="1" t="str">
        <f>IF(dwam1!C35&lt;&gt;0,dwam1!$C$8,"")</f>
        <v>الخميس</v>
      </c>
      <c r="V41" s="147">
        <f>IF(U41="","",num!$E$10)</f>
        <v>45085</v>
      </c>
      <c r="W41" s="1" t="str">
        <f>IF(dwam1!E35&lt;&gt;0,dwam1!$E$8,"")</f>
        <v>السبت</v>
      </c>
      <c r="X41" s="147">
        <f>IF(W41="","",num!$F$10)</f>
        <v>45087</v>
      </c>
      <c r="Y41" s="1" t="str">
        <f>IF(dwam1!G35&lt;&gt;0,dwam1!$G$8,"")</f>
        <v>الأحد</v>
      </c>
      <c r="Z41" s="147">
        <f>IF(Y41="","",num!$G$10)</f>
        <v>45088</v>
      </c>
      <c r="AA41" s="1" t="str">
        <f>IF(dwam1!I35&lt;&gt;0,dwam1!$I$8,"")</f>
        <v>الإثنين</v>
      </c>
      <c r="AB41" s="124">
        <f>IF(AA41="","",num!$H$10)</f>
        <v>45089</v>
      </c>
      <c r="AC41" s="30" t="str">
        <f>IF(dwam1!K35&lt;&gt;0,dwam1!$K$8,"")</f>
        <v>الثلاثاء</v>
      </c>
      <c r="AD41" s="124">
        <f>IF(AC41="","",num!$I$10)</f>
        <v>45090</v>
      </c>
      <c r="AE41" s="30" t="str">
        <f>IF(dwam1!M35&lt;&gt;0,dwam1!$M$8,"")</f>
        <v>الأربعاء</v>
      </c>
      <c r="AF41" s="124">
        <f>IF(AE41="","",num!$J$10)</f>
        <v>45091</v>
      </c>
      <c r="AG41" s="30" t="str">
        <f>IF(dwam1!O35&lt;&gt;0,dwam1!$O$8,"")</f>
        <v>الخميس</v>
      </c>
      <c r="AH41" s="124">
        <f>IF(AG41="","",num!$K$10)</f>
        <v>45092</v>
      </c>
      <c r="AI41" s="30" t="str">
        <f>IF(dwam1!Q35&lt;&gt;0,dwam1!$Q$8,"")</f>
        <v>السبت</v>
      </c>
      <c r="AJ41" s="124">
        <f>IF(AI41="","",num!$L$10)</f>
        <v>45094</v>
      </c>
      <c r="AK41" s="30" t="str">
        <f>IF(dwam1!S35&lt;&gt;0,dwam1!$S$8,"")</f>
        <v>الأحد</v>
      </c>
      <c r="AL41" s="124">
        <f>IF(AK41="","",num!$M$10)</f>
        <v>45095</v>
      </c>
      <c r="AM41" s="30" t="str">
        <f>IF(dwam1!U35&lt;&gt;0,dwam1!$U$8,"")</f>
        <v>الإثنين</v>
      </c>
      <c r="AN41" s="124">
        <f>IF(AM41="","",num!$N$10)</f>
        <v>45096</v>
      </c>
      <c r="AO41" s="30" t="str">
        <f>IF(dwam1!W35&lt;&gt;0,dwam1!$W$8,"")</f>
        <v>الثلاثاء</v>
      </c>
      <c r="AP41" s="124">
        <f>IF(AO41="","",num!$O$10)</f>
        <v>45097</v>
      </c>
      <c r="AQ41" s="30" t="str">
        <f>IF(dwam1!Y35&lt;&gt;0,dwam1!$Y$8,"")</f>
        <v>الأربعاء</v>
      </c>
      <c r="AR41" s="124">
        <f>IF(AQ41="","",num!$P$10)</f>
        <v>45098</v>
      </c>
      <c r="AS41" s="30" t="str">
        <f>IF(dwam1!AA35&lt;&gt;0,dwam1!$AA$8,"")</f>
        <v>الخميس</v>
      </c>
      <c r="AT41" s="124">
        <f>IF(AS41="","",num!$Q$10)</f>
        <v>45099</v>
      </c>
      <c r="AU41" s="30" t="str">
        <f>IF(dwam1!AC35&lt;&gt;0,dwam1!$AC$8,"")</f>
        <v>السبت</v>
      </c>
      <c r="AV41" s="124">
        <f>IF(AU41="","",num!$R$10)</f>
        <v>45101</v>
      </c>
      <c r="AW41" s="30" t="str">
        <f>IF(dwam1!AE35&lt;&gt;0,dwam1!$AE$8,"")</f>
        <v>الأحد</v>
      </c>
      <c r="AX41" s="124">
        <f>IF(AW41="","",num!$S$10)</f>
        <v>45102</v>
      </c>
      <c r="AY41" s="30" t="str">
        <f>IF(dwam1!AG35&lt;&gt;0,dwam1!$AG$8,"")</f>
        <v>الإثنين</v>
      </c>
      <c r="AZ41" s="147">
        <f>IF(AY41="","",num!$T$10)</f>
        <v>45103</v>
      </c>
      <c r="BA41" s="1">
        <v>25000</v>
      </c>
      <c r="BB41" s="1" t="s">
        <v>896</v>
      </c>
      <c r="BC41" s="56">
        <f>num!AD35</f>
        <v>16</v>
      </c>
    </row>
    <row r="42" spans="1:55" ht="27.75" customHeight="1" x14ac:dyDescent="0.3">
      <c r="B42" s="56">
        <v>26</v>
      </c>
      <c r="C42" s="1307" t="str">
        <f>inf!B27</f>
        <v>صالح عبد الفتاح حسن شعراوي</v>
      </c>
      <c r="D42" s="1307"/>
      <c r="E42" s="307">
        <f>inf!C27</f>
        <v>995745700</v>
      </c>
      <c r="F42" s="344"/>
      <c r="G42" s="345"/>
      <c r="H42" s="345"/>
      <c r="I42" s="299">
        <v>600</v>
      </c>
      <c r="J42" s="125" t="s">
        <v>83</v>
      </c>
      <c r="K42" s="246"/>
      <c r="L42" s="297">
        <f>num!AD36</f>
        <v>16</v>
      </c>
      <c r="M42" s="229">
        <f>inf!S27</f>
        <v>14</v>
      </c>
      <c r="N42" s="56">
        <f t="shared" si="2"/>
        <v>224</v>
      </c>
      <c r="O42" s="56">
        <f t="shared" si="1"/>
        <v>0</v>
      </c>
      <c r="P42" s="308">
        <f t="shared" si="3"/>
        <v>224</v>
      </c>
      <c r="Q42" s="229" t="str">
        <f>inf!G27</f>
        <v>حلحول</v>
      </c>
      <c r="R42" s="239" t="str">
        <f>inf!F27</f>
        <v>مكتب التربية / الخليل</v>
      </c>
      <c r="S42" s="229" t="str">
        <f t="shared" si="4"/>
        <v>حلحول</v>
      </c>
      <c r="T42" s="1" t="str">
        <f>inf!T27</f>
        <v>حلحول - باب الزاوية - مركز التصحيح - -</v>
      </c>
      <c r="U42" s="1" t="str">
        <f>IF(dwam1!C36&lt;&gt;0,dwam1!$C$8,"")</f>
        <v>الخميس</v>
      </c>
      <c r="V42" s="147">
        <f>IF(U42="","",num!$E$10)</f>
        <v>45085</v>
      </c>
      <c r="W42" s="1" t="str">
        <f>IF(dwam1!E36&lt;&gt;0,dwam1!$E$8,"")</f>
        <v>السبت</v>
      </c>
      <c r="X42" s="147">
        <f>IF(W42="","",num!$F$10)</f>
        <v>45087</v>
      </c>
      <c r="Y42" s="1" t="str">
        <f>IF(dwam1!G36&lt;&gt;0,dwam1!$G$8,"")</f>
        <v>الأحد</v>
      </c>
      <c r="Z42" s="147">
        <f>IF(Y42="","",num!$G$10)</f>
        <v>45088</v>
      </c>
      <c r="AA42" s="1" t="str">
        <f>IF(dwam1!I36&lt;&gt;0,dwam1!$I$8,"")</f>
        <v>الإثنين</v>
      </c>
      <c r="AB42" s="124">
        <f>IF(AA42="","",num!$H$10)</f>
        <v>45089</v>
      </c>
      <c r="AC42" s="30" t="str">
        <f>IF(dwam1!K36&lt;&gt;0,dwam1!$K$8,"")</f>
        <v>الثلاثاء</v>
      </c>
      <c r="AD42" s="124">
        <f>IF(AC42="","",num!$I$10)</f>
        <v>45090</v>
      </c>
      <c r="AE42" s="30" t="str">
        <f>IF(dwam1!M36&lt;&gt;0,dwam1!$M$8,"")</f>
        <v>الأربعاء</v>
      </c>
      <c r="AF42" s="124">
        <f>IF(AE42="","",num!$J$10)</f>
        <v>45091</v>
      </c>
      <c r="AG42" s="30" t="str">
        <f>IF(dwam1!O36&lt;&gt;0,dwam1!$O$8,"")</f>
        <v>الخميس</v>
      </c>
      <c r="AH42" s="124">
        <f>IF(AG42="","",num!$K$10)</f>
        <v>45092</v>
      </c>
      <c r="AI42" s="30" t="str">
        <f>IF(dwam1!Q36&lt;&gt;0,dwam1!$Q$8,"")</f>
        <v>السبت</v>
      </c>
      <c r="AJ42" s="124">
        <f>IF(AI42="","",num!$L$10)</f>
        <v>45094</v>
      </c>
      <c r="AK42" s="30" t="str">
        <f>IF(dwam1!S36&lt;&gt;0,dwam1!$S$8,"")</f>
        <v>الأحد</v>
      </c>
      <c r="AL42" s="124">
        <f>IF(AK42="","",num!$M$10)</f>
        <v>45095</v>
      </c>
      <c r="AM42" s="30" t="str">
        <f>IF(dwam1!U36&lt;&gt;0,dwam1!$U$8,"")</f>
        <v>الإثنين</v>
      </c>
      <c r="AN42" s="124">
        <f>IF(AM42="","",num!$N$10)</f>
        <v>45096</v>
      </c>
      <c r="AO42" s="30" t="str">
        <f>IF(dwam1!W36&lt;&gt;0,dwam1!$W$8,"")</f>
        <v>الثلاثاء</v>
      </c>
      <c r="AP42" s="124">
        <f>IF(AO42="","",num!$O$10)</f>
        <v>45097</v>
      </c>
      <c r="AQ42" s="30" t="str">
        <f>IF(dwam1!Y36&lt;&gt;0,dwam1!$Y$8,"")</f>
        <v>الأربعاء</v>
      </c>
      <c r="AR42" s="124">
        <f>IF(AQ42="","",num!$P$10)</f>
        <v>45098</v>
      </c>
      <c r="AS42" s="30" t="str">
        <f>IF(dwam1!AA36&lt;&gt;0,dwam1!$AA$8,"")</f>
        <v>الخميس</v>
      </c>
      <c r="AT42" s="124">
        <f>IF(AS42="","",num!$Q$10)</f>
        <v>45099</v>
      </c>
      <c r="AU42" s="30" t="str">
        <f>IF(dwam1!AC36&lt;&gt;0,dwam1!$AC$8,"")</f>
        <v>السبت</v>
      </c>
      <c r="AV42" s="124">
        <f>IF(AU42="","",num!$R$10)</f>
        <v>45101</v>
      </c>
      <c r="AW42" s="30" t="str">
        <f>IF(dwam1!AE36&lt;&gt;0,dwam1!$AE$8,"")</f>
        <v>الأحد</v>
      </c>
      <c r="AX42" s="124">
        <f>IF(AW42="","",num!$S$10)</f>
        <v>45102</v>
      </c>
      <c r="AY42" s="30" t="str">
        <f>IF(dwam1!AG36&lt;&gt;0,dwam1!$AG$8,"")</f>
        <v>الإثنين</v>
      </c>
      <c r="AZ42" s="147">
        <f>IF(AY42="","",num!$T$10)</f>
        <v>45103</v>
      </c>
      <c r="BA42" s="1">
        <v>25500</v>
      </c>
      <c r="BB42" s="1" t="s">
        <v>897</v>
      </c>
      <c r="BC42" s="56">
        <f>num!AD36</f>
        <v>16</v>
      </c>
    </row>
    <row r="43" spans="1:55" ht="27.75" customHeight="1" x14ac:dyDescent="0.3">
      <c r="B43" s="56">
        <v>27</v>
      </c>
      <c r="C43" s="1307" t="str">
        <f>inf!B28</f>
        <v>عبد الرحيم بركات اسعد بدر</v>
      </c>
      <c r="D43" s="1307"/>
      <c r="E43" s="307" t="str">
        <f>inf!C28</f>
        <v>854995024</v>
      </c>
      <c r="F43" s="344"/>
      <c r="G43" s="345"/>
      <c r="H43" s="345"/>
      <c r="I43" s="299">
        <v>600</v>
      </c>
      <c r="J43" s="125" t="s">
        <v>83</v>
      </c>
      <c r="K43" s="246"/>
      <c r="L43" s="297">
        <f>num!AD37</f>
        <v>13</v>
      </c>
      <c r="M43" s="229">
        <f>inf!S28</f>
        <v>13</v>
      </c>
      <c r="N43" s="56">
        <f t="shared" si="2"/>
        <v>169</v>
      </c>
      <c r="O43" s="56">
        <f t="shared" si="1"/>
        <v>0</v>
      </c>
      <c r="P43" s="308">
        <f t="shared" si="3"/>
        <v>169</v>
      </c>
      <c r="Q43" s="229" t="str">
        <f>inf!G28</f>
        <v>الخليل</v>
      </c>
      <c r="R43" s="239" t="str">
        <f>inf!F28</f>
        <v>ابو دية الثانوية  للبنين</v>
      </c>
      <c r="S43" s="229" t="str">
        <f t="shared" si="4"/>
        <v>الخليل</v>
      </c>
      <c r="T43" s="1" t="str">
        <f>inf!T28</f>
        <v>الحاووز الثاني - باب الزاوية - - -</v>
      </c>
      <c r="U43" s="1" t="str">
        <f>IF(dwam1!C37&lt;&gt;0,dwam1!$C$8,"")</f>
        <v>الخميس</v>
      </c>
      <c r="V43" s="147">
        <f>IF(U43="","",num!$E$10)</f>
        <v>45085</v>
      </c>
      <c r="W43" s="1" t="str">
        <f>IF(dwam1!E37&lt;&gt;0,dwam1!$E$8,"")</f>
        <v>السبت</v>
      </c>
      <c r="X43" s="147">
        <f>IF(W43="","",num!$F$10)</f>
        <v>45087</v>
      </c>
      <c r="Y43" s="1" t="str">
        <f>IF(dwam1!G37&lt;&gt;0,dwam1!$G$8,"")</f>
        <v>الأحد</v>
      </c>
      <c r="Z43" s="147">
        <f>IF(Y43="","",num!$G$10)</f>
        <v>45088</v>
      </c>
      <c r="AA43" s="1" t="str">
        <f>IF(dwam1!I37&lt;&gt;0,dwam1!$I$8,"")</f>
        <v>الإثنين</v>
      </c>
      <c r="AB43" s="124">
        <f>IF(AA43="","",num!$H$10)</f>
        <v>45089</v>
      </c>
      <c r="AC43" s="30" t="str">
        <f>IF(dwam1!K37&lt;&gt;0,dwam1!$K$8,"")</f>
        <v>الثلاثاء</v>
      </c>
      <c r="AD43" s="124">
        <f>IF(AC43="","",num!$I$10)</f>
        <v>45090</v>
      </c>
      <c r="AE43" s="30" t="str">
        <f>IF(dwam1!M37&lt;&gt;0,dwam1!$M$8,"")</f>
        <v>الأربعاء</v>
      </c>
      <c r="AF43" s="124">
        <f>IF(AE43="","",num!$J$10)</f>
        <v>45091</v>
      </c>
      <c r="AG43" s="30" t="str">
        <f>IF(dwam1!O37&lt;&gt;0,dwam1!$O$8,"")</f>
        <v>الخميس</v>
      </c>
      <c r="AH43" s="124">
        <f>IF(AG43="","",num!$K$10)</f>
        <v>45092</v>
      </c>
      <c r="AI43" s="30" t="str">
        <f>IF(dwam1!Q37&lt;&gt;0,dwam1!$Q$8,"")</f>
        <v>السبت</v>
      </c>
      <c r="AJ43" s="124">
        <f>IF(AI43="","",num!$L$10)</f>
        <v>45094</v>
      </c>
      <c r="AK43" s="30" t="str">
        <f>IF(dwam1!S37&lt;&gt;0,dwam1!$S$8,"")</f>
        <v>الأحد</v>
      </c>
      <c r="AL43" s="124">
        <f>IF(AK43="","",num!$M$10)</f>
        <v>45095</v>
      </c>
      <c r="AM43" s="30" t="str">
        <f>IF(dwam1!U37&lt;&gt;0,dwam1!$U$8,"")</f>
        <v>الإثنين</v>
      </c>
      <c r="AN43" s="124">
        <f>IF(AM43="","",num!$N$10)</f>
        <v>45096</v>
      </c>
      <c r="AO43" s="30" t="str">
        <f>IF(dwam1!W37&lt;&gt;0,dwam1!$W$8,"")</f>
        <v>الثلاثاء</v>
      </c>
      <c r="AP43" s="124">
        <f>IF(AO43="","",num!$O$10)</f>
        <v>45097</v>
      </c>
      <c r="AQ43" s="30" t="str">
        <f>IF(dwam1!Y37&lt;&gt;0,dwam1!$Y$8,"")</f>
        <v>الأربعاء</v>
      </c>
      <c r="AR43" s="124">
        <f>IF(AQ43="","",num!$P$10)</f>
        <v>45098</v>
      </c>
      <c r="AS43" s="30" t="str">
        <f>IF(dwam1!AA37&lt;&gt;0,dwam1!$AA$8,"")</f>
        <v>الخميس</v>
      </c>
      <c r="AT43" s="124">
        <f>IF(AS43="","",num!$Q$10)</f>
        <v>45099</v>
      </c>
      <c r="AU43" s="30" t="str">
        <f>IF(dwam1!AC37&lt;&gt;0,dwam1!$AC$8,"")</f>
        <v/>
      </c>
      <c r="AV43" s="124" t="str">
        <f>IF(AU43="","",num!$R$10)</f>
        <v/>
      </c>
      <c r="AW43" s="30" t="str">
        <f>IF(dwam1!AE37&lt;&gt;0,dwam1!$AE$8,"")</f>
        <v/>
      </c>
      <c r="AX43" s="124" t="str">
        <f>IF(AW43="","",num!$S$10)</f>
        <v/>
      </c>
      <c r="AY43" s="30" t="str">
        <f>IF(dwam1!AG37&lt;&gt;0,dwam1!$AG$8,"")</f>
        <v/>
      </c>
      <c r="AZ43" s="147" t="str">
        <f>IF(AY43="","",num!$T$10)</f>
        <v/>
      </c>
      <c r="BA43" s="1">
        <v>26000</v>
      </c>
      <c r="BB43" s="1" t="s">
        <v>898</v>
      </c>
      <c r="BC43" s="56">
        <f>num!AD37</f>
        <v>13</v>
      </c>
    </row>
    <row r="44" spans="1:55" ht="27.75" customHeight="1" x14ac:dyDescent="0.3">
      <c r="B44" s="56">
        <v>28</v>
      </c>
      <c r="C44" s="1307" t="str">
        <f>inf!B29</f>
        <v>عدي رائد محمود عصافره</v>
      </c>
      <c r="D44" s="1307"/>
      <c r="E44" s="307" t="str">
        <f>inf!C29</f>
        <v>853745610</v>
      </c>
      <c r="F44" s="344"/>
      <c r="G44" s="345"/>
      <c r="H44" s="345"/>
      <c r="I44" s="299">
        <v>600</v>
      </c>
      <c r="J44" s="125" t="s">
        <v>83</v>
      </c>
      <c r="K44" s="246"/>
      <c r="L44" s="297">
        <f>num!AD38</f>
        <v>13</v>
      </c>
      <c r="M44" s="229">
        <f>inf!S29</f>
        <v>14</v>
      </c>
      <c r="N44" s="56">
        <f t="shared" si="2"/>
        <v>182</v>
      </c>
      <c r="O44" s="56">
        <f t="shared" si="1"/>
        <v>0</v>
      </c>
      <c r="P44" s="308">
        <f t="shared" si="3"/>
        <v>182</v>
      </c>
      <c r="Q44" s="229" t="str">
        <f>inf!G29</f>
        <v>بيت كاحل</v>
      </c>
      <c r="R44" s="239" t="str">
        <f>inf!F29</f>
        <v>داود العطاونه الثانوية للبنين</v>
      </c>
      <c r="S44" s="229" t="str">
        <f t="shared" si="4"/>
        <v>بيت كاحل</v>
      </c>
      <c r="T44" s="1" t="str">
        <f>inf!T29</f>
        <v>بيت كاحل - باب الزاوية - - -</v>
      </c>
      <c r="U44" s="1" t="str">
        <f>IF(dwam1!C38&lt;&gt;0,dwam1!$C$8,"")</f>
        <v>الخميس</v>
      </c>
      <c r="V44" s="147">
        <f>IF(U44="","",num!$E$10)</f>
        <v>45085</v>
      </c>
      <c r="W44" s="1" t="str">
        <f>IF(dwam1!E38&lt;&gt;0,dwam1!$E$8,"")</f>
        <v>السبت</v>
      </c>
      <c r="X44" s="147">
        <f>IF(W44="","",num!$F$10)</f>
        <v>45087</v>
      </c>
      <c r="Y44" s="1" t="str">
        <f>IF(dwam1!G38&lt;&gt;0,dwam1!$G$8,"")</f>
        <v>الأحد</v>
      </c>
      <c r="Z44" s="147">
        <f>IF(Y44="","",num!$G$10)</f>
        <v>45088</v>
      </c>
      <c r="AA44" s="1" t="str">
        <f>IF(dwam1!I38&lt;&gt;0,dwam1!$I$8,"")</f>
        <v>الإثنين</v>
      </c>
      <c r="AB44" s="124">
        <f>IF(AA44="","",num!$H$10)</f>
        <v>45089</v>
      </c>
      <c r="AC44" s="30" t="str">
        <f>IF(dwam1!K38&lt;&gt;0,dwam1!$K$8,"")</f>
        <v>الثلاثاء</v>
      </c>
      <c r="AD44" s="124">
        <f>IF(AC44="","",num!$I$10)</f>
        <v>45090</v>
      </c>
      <c r="AE44" s="30" t="str">
        <f>IF(dwam1!M38&lt;&gt;0,dwam1!$M$8,"")</f>
        <v>الأربعاء</v>
      </c>
      <c r="AF44" s="124">
        <f>IF(AE44="","",num!$J$10)</f>
        <v>45091</v>
      </c>
      <c r="AG44" s="30" t="str">
        <f>IF(dwam1!O38&lt;&gt;0,dwam1!$O$8,"")</f>
        <v>الخميس</v>
      </c>
      <c r="AH44" s="124">
        <f>IF(AG44="","",num!$K$10)</f>
        <v>45092</v>
      </c>
      <c r="AI44" s="30" t="str">
        <f>IF(dwam1!Q38&lt;&gt;0,dwam1!$Q$8,"")</f>
        <v/>
      </c>
      <c r="AJ44" s="124" t="str">
        <f>IF(AI44="","",num!$L$10)</f>
        <v/>
      </c>
      <c r="AK44" s="30" t="str">
        <f>IF(dwam1!S38&lt;&gt;0,dwam1!$S$8,"")</f>
        <v>الأحد</v>
      </c>
      <c r="AL44" s="124">
        <f>IF(AK44="","",num!$M$10)</f>
        <v>45095</v>
      </c>
      <c r="AM44" s="30" t="str">
        <f>IF(dwam1!U38&lt;&gt;0,dwam1!$U$8,"")</f>
        <v>الإثنين</v>
      </c>
      <c r="AN44" s="124">
        <f>IF(AM44="","",num!$N$10)</f>
        <v>45096</v>
      </c>
      <c r="AO44" s="30" t="str">
        <f>IF(dwam1!W38&lt;&gt;0,dwam1!$W$8,"")</f>
        <v>الثلاثاء</v>
      </c>
      <c r="AP44" s="124">
        <f>IF(AO44="","",num!$O$10)</f>
        <v>45097</v>
      </c>
      <c r="AQ44" s="30" t="str">
        <f>IF(dwam1!Y38&lt;&gt;0,dwam1!$Y$8,"")</f>
        <v>الأربعاء</v>
      </c>
      <c r="AR44" s="124">
        <f>IF(AQ44="","",num!$P$10)</f>
        <v>45098</v>
      </c>
      <c r="AS44" s="30" t="str">
        <f>IF(dwam1!AA38&lt;&gt;0,dwam1!$AA$8,"")</f>
        <v>الخميس</v>
      </c>
      <c r="AT44" s="124">
        <f>IF(AS44="","",num!$Q$10)</f>
        <v>45099</v>
      </c>
      <c r="AU44" s="30" t="str">
        <f>IF(dwam1!AC38&lt;&gt;0,dwam1!$AC$8,"")</f>
        <v>السبت</v>
      </c>
      <c r="AV44" s="124">
        <f>IF(AU44="","",num!$R$10)</f>
        <v>45101</v>
      </c>
      <c r="AW44" s="30" t="str">
        <f>IF(dwam1!AE38&lt;&gt;0,dwam1!$AE$8,"")</f>
        <v/>
      </c>
      <c r="AX44" s="124" t="str">
        <f>IF(AW44="","",num!$S$10)</f>
        <v/>
      </c>
      <c r="AY44" s="30" t="str">
        <f>IF(dwam1!AG38&lt;&gt;0,dwam1!$AG$8,"")</f>
        <v/>
      </c>
      <c r="AZ44" s="147" t="str">
        <f>IF(AY44="","",num!$T$10)</f>
        <v/>
      </c>
      <c r="BA44" s="1">
        <v>26500</v>
      </c>
      <c r="BB44" s="1" t="s">
        <v>899</v>
      </c>
      <c r="BC44" s="56">
        <f>num!AD38</f>
        <v>13</v>
      </c>
    </row>
    <row r="45" spans="1:55" ht="27.75" customHeight="1" x14ac:dyDescent="0.3">
      <c r="B45" s="56">
        <v>29</v>
      </c>
      <c r="C45" s="1307" t="str">
        <f>inf!B30</f>
        <v>فاتن جهاد سعيد ابو الحلاوه</v>
      </c>
      <c r="D45" s="1307"/>
      <c r="E45" s="307" t="str">
        <f>inf!C30</f>
        <v>919686535</v>
      </c>
      <c r="F45" s="344"/>
      <c r="G45" s="345"/>
      <c r="H45" s="345"/>
      <c r="I45" s="299">
        <v>600</v>
      </c>
      <c r="J45" s="125" t="s">
        <v>83</v>
      </c>
      <c r="K45" s="246"/>
      <c r="L45" s="297">
        <f>num!AD39</f>
        <v>14</v>
      </c>
      <c r="M45" s="229">
        <f>inf!S30</f>
        <v>12</v>
      </c>
      <c r="N45" s="56">
        <f t="shared" si="2"/>
        <v>168</v>
      </c>
      <c r="O45" s="56">
        <f t="shared" si="1"/>
        <v>0</v>
      </c>
      <c r="P45" s="308">
        <f t="shared" si="3"/>
        <v>168</v>
      </c>
      <c r="Q45" s="229" t="str">
        <f>inf!G30</f>
        <v>حارة الشيخ</v>
      </c>
      <c r="R45" s="239" t="str">
        <f>inf!F30</f>
        <v>خديجة عابدين الثانوية للبنات</v>
      </c>
      <c r="S45" s="229" t="str">
        <f t="shared" si="4"/>
        <v>حارة الشيخ</v>
      </c>
      <c r="T45" s="1" t="str">
        <f>inf!T30</f>
        <v>حارة الشيخ - باب الزاوية - مركز التصحيح - -</v>
      </c>
      <c r="U45" s="1" t="str">
        <f>IF(dwam1!C39&lt;&gt;0,dwam1!$C$8,"")</f>
        <v>الخميس</v>
      </c>
      <c r="V45" s="147">
        <f>IF(U45="","",num!$E$10)</f>
        <v>45085</v>
      </c>
      <c r="W45" s="1" t="str">
        <f>IF(dwam1!E39&lt;&gt;0,dwam1!$E$8,"")</f>
        <v>السبت</v>
      </c>
      <c r="X45" s="147">
        <f>IF(W45="","",num!$F$10)</f>
        <v>45087</v>
      </c>
      <c r="Y45" s="1" t="str">
        <f>IF(dwam1!G39&lt;&gt;0,dwam1!$G$8,"")</f>
        <v>الأحد</v>
      </c>
      <c r="Z45" s="147">
        <f>IF(Y45="","",num!$G$10)</f>
        <v>45088</v>
      </c>
      <c r="AA45" s="1" t="str">
        <f>IF(dwam1!I39&lt;&gt;0,dwam1!$I$8,"")</f>
        <v>الإثنين</v>
      </c>
      <c r="AB45" s="124">
        <f>IF(AA45="","",num!$H$10)</f>
        <v>45089</v>
      </c>
      <c r="AC45" s="30" t="str">
        <f>IF(dwam1!K39&lt;&gt;0,dwam1!$K$8,"")</f>
        <v>الثلاثاء</v>
      </c>
      <c r="AD45" s="124">
        <f>IF(AC45="","",num!$I$10)</f>
        <v>45090</v>
      </c>
      <c r="AE45" s="30" t="str">
        <f>IF(dwam1!M39&lt;&gt;0,dwam1!$M$8,"")</f>
        <v>الأربعاء</v>
      </c>
      <c r="AF45" s="124">
        <f>IF(AE45="","",num!$J$10)</f>
        <v>45091</v>
      </c>
      <c r="AG45" s="30" t="str">
        <f>IF(dwam1!O39&lt;&gt;0,dwam1!$O$8,"")</f>
        <v>الخميس</v>
      </c>
      <c r="AH45" s="124">
        <f>IF(AG45="","",num!$K$10)</f>
        <v>45092</v>
      </c>
      <c r="AI45" s="30" t="str">
        <f>IF(dwam1!Q39&lt;&gt;0,dwam1!$Q$8,"")</f>
        <v>السبت</v>
      </c>
      <c r="AJ45" s="124">
        <f>IF(AI45="","",num!$L$10)</f>
        <v>45094</v>
      </c>
      <c r="AK45" s="30" t="str">
        <f>IF(dwam1!S39&lt;&gt;0,dwam1!$S$8,"")</f>
        <v>الأحد</v>
      </c>
      <c r="AL45" s="124">
        <f>IF(AK45="","",num!$M$10)</f>
        <v>45095</v>
      </c>
      <c r="AM45" s="30" t="str">
        <f>IF(dwam1!U39&lt;&gt;0,dwam1!$U$8,"")</f>
        <v>الإثنين</v>
      </c>
      <c r="AN45" s="124">
        <f>IF(AM45="","",num!$N$10)</f>
        <v>45096</v>
      </c>
      <c r="AO45" s="30" t="str">
        <f>IF(dwam1!W39&lt;&gt;0,dwam1!$W$8,"")</f>
        <v>الثلاثاء</v>
      </c>
      <c r="AP45" s="124">
        <f>IF(AO45="","",num!$O$10)</f>
        <v>45097</v>
      </c>
      <c r="AQ45" s="30" t="str">
        <f>IF(dwam1!Y39&lt;&gt;0,dwam1!$Y$8,"")</f>
        <v>الأربعاء</v>
      </c>
      <c r="AR45" s="124">
        <f>IF(AQ45="","",num!$P$10)</f>
        <v>45098</v>
      </c>
      <c r="AS45" s="30" t="str">
        <f>IF(dwam1!AA39&lt;&gt;0,dwam1!$AA$8,"")</f>
        <v>الخميس</v>
      </c>
      <c r="AT45" s="124">
        <f>IF(AS45="","",num!$Q$10)</f>
        <v>45099</v>
      </c>
      <c r="AU45" s="30" t="str">
        <f>IF(dwam1!AC39&lt;&gt;0,dwam1!$AC$8,"")</f>
        <v>السبت</v>
      </c>
      <c r="AV45" s="124">
        <f>IF(AU45="","",num!$R$10)</f>
        <v>45101</v>
      </c>
      <c r="AW45" s="30" t="str">
        <f>IF(dwam1!AE39&lt;&gt;0,dwam1!$AE$8,"")</f>
        <v/>
      </c>
      <c r="AX45" s="124" t="str">
        <f>IF(AW45="","",num!$S$10)</f>
        <v/>
      </c>
      <c r="AY45" s="30" t="str">
        <f>IF(dwam1!AG39&lt;&gt;0,dwam1!$AG$8,"")</f>
        <v/>
      </c>
      <c r="AZ45" s="147" t="str">
        <f>IF(AY45="","",num!$T$10)</f>
        <v/>
      </c>
      <c r="BA45" s="1">
        <v>27000</v>
      </c>
      <c r="BB45" s="1" t="s">
        <v>900</v>
      </c>
      <c r="BC45" s="56">
        <f>num!AD39</f>
        <v>14</v>
      </c>
    </row>
    <row r="46" spans="1:55" ht="27.75" customHeight="1" x14ac:dyDescent="0.3">
      <c r="B46" s="56">
        <v>30</v>
      </c>
      <c r="C46" s="1307" t="str">
        <f>inf!B31</f>
        <v>فايز عطا احمد ابو شكر</v>
      </c>
      <c r="D46" s="1307"/>
      <c r="E46" s="307">
        <f>inf!C31</f>
        <v>905175568</v>
      </c>
      <c r="F46" s="344"/>
      <c r="G46" s="345"/>
      <c r="H46" s="345"/>
      <c r="I46" s="299">
        <v>600</v>
      </c>
      <c r="J46" s="125" t="s">
        <v>83</v>
      </c>
      <c r="K46" s="246"/>
      <c r="L46" s="297">
        <f>num!AD40</f>
        <v>16</v>
      </c>
      <c r="M46" s="229">
        <f>inf!S31</f>
        <v>12</v>
      </c>
      <c r="N46" s="56">
        <f t="shared" si="2"/>
        <v>192</v>
      </c>
      <c r="O46" s="56">
        <f t="shared" si="1"/>
        <v>0</v>
      </c>
      <c r="P46" s="308">
        <f t="shared" si="3"/>
        <v>192</v>
      </c>
      <c r="Q46" s="229" t="str">
        <f>inf!G31</f>
        <v>الخليل</v>
      </c>
      <c r="R46" s="239" t="str">
        <f>inf!F31</f>
        <v>ذكور الحسين الثانوية</v>
      </c>
      <c r="S46" s="229" t="str">
        <f t="shared" si="4"/>
        <v>الخليل</v>
      </c>
      <c r="T46" s="1" t="str">
        <f>inf!T31</f>
        <v>خلة المغاربة - باب الزاوية - مركز التصحيح - -</v>
      </c>
      <c r="U46" s="1" t="str">
        <f>IF(dwam1!C40&lt;&gt;0,dwam1!$C$8,"")</f>
        <v>الخميس</v>
      </c>
      <c r="V46" s="147">
        <f>IF(U46="","",num!$E$10)</f>
        <v>45085</v>
      </c>
      <c r="W46" s="1" t="str">
        <f>IF(dwam1!E40&lt;&gt;0,dwam1!$E$8,"")</f>
        <v>السبت</v>
      </c>
      <c r="X46" s="147">
        <f>IF(W46="","",num!$F$10)</f>
        <v>45087</v>
      </c>
      <c r="Y46" s="1" t="str">
        <f>IF(dwam1!G40&lt;&gt;0,dwam1!$G$8,"")</f>
        <v>الأحد</v>
      </c>
      <c r="Z46" s="147">
        <f>IF(Y46="","",num!$G$10)</f>
        <v>45088</v>
      </c>
      <c r="AA46" s="1" t="str">
        <f>IF(dwam1!I40&lt;&gt;0,dwam1!$I$8,"")</f>
        <v>الإثنين</v>
      </c>
      <c r="AB46" s="124">
        <f>IF(AA46="","",num!$H$10)</f>
        <v>45089</v>
      </c>
      <c r="AC46" s="30" t="str">
        <f>IF(dwam1!K40&lt;&gt;0,dwam1!$K$8,"")</f>
        <v>الثلاثاء</v>
      </c>
      <c r="AD46" s="124">
        <f>IF(AC46="","",num!$I$10)</f>
        <v>45090</v>
      </c>
      <c r="AE46" s="30" t="str">
        <f>IF(dwam1!M40&lt;&gt;0,dwam1!$M$8,"")</f>
        <v>الأربعاء</v>
      </c>
      <c r="AF46" s="124">
        <f>IF(AE46="","",num!$J$10)</f>
        <v>45091</v>
      </c>
      <c r="AG46" s="30" t="str">
        <f>IF(dwam1!O40&lt;&gt;0,dwam1!$O$8,"")</f>
        <v>الخميس</v>
      </c>
      <c r="AH46" s="124">
        <f>IF(AG46="","",num!$K$10)</f>
        <v>45092</v>
      </c>
      <c r="AI46" s="30" t="str">
        <f>IF(dwam1!Q40&lt;&gt;0,dwam1!$Q$8,"")</f>
        <v>السبت</v>
      </c>
      <c r="AJ46" s="124">
        <f>IF(AI46="","",num!$L$10)</f>
        <v>45094</v>
      </c>
      <c r="AK46" s="30" t="str">
        <f>IF(dwam1!S40&lt;&gt;0,dwam1!$S$8,"")</f>
        <v>الأحد</v>
      </c>
      <c r="AL46" s="124">
        <f>IF(AK46="","",num!$M$10)</f>
        <v>45095</v>
      </c>
      <c r="AM46" s="30" t="str">
        <f>IF(dwam1!U40&lt;&gt;0,dwam1!$U$8,"")</f>
        <v>الإثنين</v>
      </c>
      <c r="AN46" s="124">
        <f>IF(AM46="","",num!$N$10)</f>
        <v>45096</v>
      </c>
      <c r="AO46" s="30" t="str">
        <f>IF(dwam1!W40&lt;&gt;0,dwam1!$W$8,"")</f>
        <v>الثلاثاء</v>
      </c>
      <c r="AP46" s="124">
        <f>IF(AO46="","",num!$O$10)</f>
        <v>45097</v>
      </c>
      <c r="AQ46" s="30" t="str">
        <f>IF(dwam1!Y40&lt;&gt;0,dwam1!$Y$8,"")</f>
        <v>الأربعاء</v>
      </c>
      <c r="AR46" s="124">
        <f>IF(AQ46="","",num!$P$10)</f>
        <v>45098</v>
      </c>
      <c r="AS46" s="30" t="str">
        <f>IF(dwam1!AA40&lt;&gt;0,dwam1!$AA$8,"")</f>
        <v>الخميس</v>
      </c>
      <c r="AT46" s="124">
        <f>IF(AS46="","",num!$Q$10)</f>
        <v>45099</v>
      </c>
      <c r="AU46" s="30" t="str">
        <f>IF(dwam1!AC40&lt;&gt;0,dwam1!$AC$8,"")</f>
        <v>السبت</v>
      </c>
      <c r="AV46" s="124">
        <f>IF(AU46="","",num!$R$10)</f>
        <v>45101</v>
      </c>
      <c r="AW46" s="30" t="str">
        <f>IF(dwam1!AE40&lt;&gt;0,dwam1!$AE$8,"")</f>
        <v>الأحد</v>
      </c>
      <c r="AX46" s="124">
        <f>IF(AW46="","",num!$S$10)</f>
        <v>45102</v>
      </c>
      <c r="AY46" s="30" t="str">
        <f>IF(dwam1!AG40&lt;&gt;0,dwam1!$AG$8,"")</f>
        <v>الإثنين</v>
      </c>
      <c r="AZ46" s="147">
        <f>IF(AY46="","",num!$T$10)</f>
        <v>45103</v>
      </c>
      <c r="BA46" s="1">
        <v>27500</v>
      </c>
      <c r="BB46" s="1" t="s">
        <v>901</v>
      </c>
      <c r="BC46" s="56">
        <f>num!AD40</f>
        <v>16</v>
      </c>
    </row>
    <row r="47" spans="1:55" s="278" customFormat="1" ht="27.75" customHeight="1" x14ac:dyDescent="0.3">
      <c r="A47" s="321"/>
      <c r="B47" s="302">
        <v>31</v>
      </c>
      <c r="C47" s="1308" t="str">
        <f>inf!B32</f>
        <v>فداء نبيل عيسى شاور</v>
      </c>
      <c r="D47" s="1308"/>
      <c r="E47" s="310">
        <f>inf!C32</f>
        <v>946902947</v>
      </c>
      <c r="F47" s="346"/>
      <c r="G47" s="347"/>
      <c r="H47" s="347"/>
      <c r="I47" s="299">
        <v>600</v>
      </c>
      <c r="J47" s="125" t="s">
        <v>83</v>
      </c>
      <c r="K47" s="312"/>
      <c r="L47" s="313">
        <f>num!AD45</f>
        <v>13</v>
      </c>
      <c r="M47" s="229">
        <f>inf!S32</f>
        <v>12</v>
      </c>
      <c r="N47" s="302">
        <f t="shared" si="2"/>
        <v>156</v>
      </c>
      <c r="O47" s="302">
        <f t="shared" si="1"/>
        <v>0</v>
      </c>
      <c r="P47" s="311">
        <f t="shared" si="3"/>
        <v>156</v>
      </c>
      <c r="Q47" s="276" t="str">
        <f>inf!G32</f>
        <v>شارع السلام</v>
      </c>
      <c r="R47" s="277" t="str">
        <f>inf!F32</f>
        <v>خديجة عابدين الثانوية للبنات</v>
      </c>
      <c r="S47" s="276" t="str">
        <f>Q47</f>
        <v>شارع السلام</v>
      </c>
      <c r="T47" s="278" t="str">
        <f>inf!T32</f>
        <v>شارع السلام - باب الزاوية - مركز التصحيح - -</v>
      </c>
      <c r="U47" s="275" t="str">
        <f>IF(dwam1!C45&lt;&gt;0,dwam1!$C$8,"")</f>
        <v>الخميس</v>
      </c>
      <c r="V47" s="279">
        <f>IF(U47="","",num!$E$10)</f>
        <v>45085</v>
      </c>
      <c r="W47" s="278" t="str">
        <f>IF(dwam1!E45&lt;&gt;0,dwam1!$E$8,"")</f>
        <v>السبت</v>
      </c>
      <c r="X47" s="279">
        <f>IF(W47="","",num!$F$10)</f>
        <v>45087</v>
      </c>
      <c r="Y47" s="275" t="str">
        <f>IF(dwam1!G45&lt;&gt;0,dwam1!$G$8,"")</f>
        <v>الأحد</v>
      </c>
      <c r="Z47" s="279">
        <f>IF(Y47="","",num!$G$10)</f>
        <v>45088</v>
      </c>
      <c r="AA47" s="278" t="str">
        <f>IF(dwam1!I45&lt;&gt;0,dwam1!$I$8,"")</f>
        <v>الإثنين</v>
      </c>
      <c r="AB47" s="280">
        <f>IF(AA47="","",num!$H$10)</f>
        <v>45089</v>
      </c>
      <c r="AC47" s="275" t="str">
        <f>IF(dwam1!K45&lt;&gt;0,dwam1!$K$8,"")</f>
        <v>الثلاثاء</v>
      </c>
      <c r="AD47" s="280">
        <f>IF(AC47="","",num!$I$10)</f>
        <v>45090</v>
      </c>
      <c r="AE47" s="275" t="str">
        <f>IF(dwam1!M45&lt;&gt;0,dwam1!$M$8,"")</f>
        <v>الأربعاء</v>
      </c>
      <c r="AF47" s="280">
        <f>IF(AE47="","",num!$J$10)</f>
        <v>45091</v>
      </c>
      <c r="AG47" s="275" t="str">
        <f>IF(dwam1!O45&lt;&gt;0,dwam1!$O$8,"")</f>
        <v>الخميس</v>
      </c>
      <c r="AH47" s="280">
        <f>IF(AG47="","",num!$K$10)</f>
        <v>45092</v>
      </c>
      <c r="AI47" s="275" t="str">
        <f>IF(dwam1!Q45&lt;&gt;0,dwam1!$Q$8,"")</f>
        <v>السبت</v>
      </c>
      <c r="AJ47" s="280">
        <f>IF(AI47="","",num!$L$10)</f>
        <v>45094</v>
      </c>
      <c r="AK47" s="275" t="str">
        <f>IF(dwam1!S45&lt;&gt;0,dwam1!$S$8,"")</f>
        <v>الأحد</v>
      </c>
      <c r="AL47" s="280">
        <f>IF(AK47="","",num!$M$10)</f>
        <v>45095</v>
      </c>
      <c r="AM47" s="275" t="str">
        <f>IF(dwam1!U45&lt;&gt;0,dwam1!$U$8,"")</f>
        <v>الإثنين</v>
      </c>
      <c r="AN47" s="280">
        <f>IF(AM47="","",num!$N$10)</f>
        <v>45096</v>
      </c>
      <c r="AO47" s="275" t="str">
        <f>IF(dwam1!W45&lt;&gt;0,dwam1!$W$8,"")</f>
        <v>الثلاثاء</v>
      </c>
      <c r="AP47" s="280">
        <f>IF(AO47="","",num!$O$10)</f>
        <v>45097</v>
      </c>
      <c r="AQ47" s="275" t="str">
        <f>IF(dwam1!Y45&lt;&gt;0,dwam1!$Y$8,"")</f>
        <v>الأربعاء</v>
      </c>
      <c r="AR47" s="280">
        <f>IF(AQ47="","",num!$P$10)</f>
        <v>45098</v>
      </c>
      <c r="AS47" s="275" t="str">
        <f>IF(dwam1!AA45&lt;&gt;0,dwam1!$AA$8,"")</f>
        <v>الخميس</v>
      </c>
      <c r="AT47" s="280">
        <f>IF(AS47="","",num!$Q$10)</f>
        <v>45099</v>
      </c>
      <c r="AU47" s="275" t="str">
        <f>IF(dwam1!AC45&lt;&gt;0,dwam1!$AC$8,"")</f>
        <v/>
      </c>
      <c r="AV47" s="280" t="str">
        <f>IF(AU47="","",num!$R$10)</f>
        <v/>
      </c>
      <c r="AW47" s="275" t="str">
        <f>IF(dwam1!AE45&lt;&gt;0,dwam1!$AE$8,"")</f>
        <v/>
      </c>
      <c r="AX47" s="280" t="str">
        <f>IF(AW47="","",num!$S$10)</f>
        <v/>
      </c>
      <c r="AY47" s="275" t="str">
        <f>IF(dwam1!AG45&lt;&gt;0,dwam1!$AG$8,"")</f>
        <v/>
      </c>
      <c r="AZ47" s="280" t="str">
        <f>IF(AY47="","",num!$T$10)</f>
        <v/>
      </c>
      <c r="BA47" s="1">
        <v>28000</v>
      </c>
      <c r="BB47" s="1" t="s">
        <v>902</v>
      </c>
      <c r="BC47" s="56">
        <f>num!AD45</f>
        <v>13</v>
      </c>
    </row>
    <row r="48" spans="1:55" ht="27.75" customHeight="1" x14ac:dyDescent="0.3">
      <c r="B48" s="302">
        <v>32</v>
      </c>
      <c r="C48" s="1308" t="str">
        <f>inf!B33</f>
        <v>لؤي محمد حسن شلالفة</v>
      </c>
      <c r="D48" s="1308"/>
      <c r="E48" s="310">
        <f>inf!C33</f>
        <v>920318011</v>
      </c>
      <c r="F48" s="346"/>
      <c r="G48" s="347"/>
      <c r="H48" s="347"/>
      <c r="I48" s="299">
        <v>600</v>
      </c>
      <c r="J48" s="125" t="s">
        <v>83</v>
      </c>
      <c r="K48" s="314"/>
      <c r="L48" s="313">
        <f>num!AD46</f>
        <v>9</v>
      </c>
      <c r="M48" s="229">
        <f>inf!S33</f>
        <v>19</v>
      </c>
      <c r="N48" s="302">
        <f t="shared" si="2"/>
        <v>171</v>
      </c>
      <c r="O48" s="302">
        <f t="shared" si="1"/>
        <v>0</v>
      </c>
      <c r="P48" s="311">
        <f t="shared" si="3"/>
        <v>171</v>
      </c>
      <c r="Q48" s="276" t="str">
        <f>inf!G33</f>
        <v>ترقوميا</v>
      </c>
      <c r="R48" s="277" t="str">
        <f>inf!F33</f>
        <v>ذكور ترقوميا الثانوية</v>
      </c>
      <c r="S48" s="276" t="str">
        <f t="shared" ref="S48:S76" si="5">Q48</f>
        <v>ترقوميا</v>
      </c>
      <c r="T48" s="278" t="str">
        <f>inf!T33</f>
        <v>ترقوميا - مركز التصحيح - باب الزاوية - ترقوميا-</v>
      </c>
      <c r="U48" s="275" t="str">
        <f>IF(dwam1!C46&lt;&gt;0,dwam1!$C$8,"")</f>
        <v>الخميس</v>
      </c>
      <c r="V48" s="279">
        <f>IF(U48="","",num!$E$10)</f>
        <v>45085</v>
      </c>
      <c r="W48" s="278" t="str">
        <f>IF(dwam1!E46&lt;&gt;0,dwam1!$E$8,"")</f>
        <v>السبت</v>
      </c>
      <c r="X48" s="279">
        <f>IF(W48="","",num!$F$10)</f>
        <v>45087</v>
      </c>
      <c r="Y48" s="275" t="str">
        <f>IF(dwam1!G46&lt;&gt;0,dwam1!$G$8,"")</f>
        <v>الأحد</v>
      </c>
      <c r="Z48" s="279">
        <f>IF(Y48="","",num!$G$10)</f>
        <v>45088</v>
      </c>
      <c r="AA48" s="278" t="str">
        <f>IF(dwam1!I46&lt;&gt;0,dwam1!$I$8,"")</f>
        <v>الإثنين</v>
      </c>
      <c r="AB48" s="280">
        <f>IF(AA48="","",num!$H$10)</f>
        <v>45089</v>
      </c>
      <c r="AC48" s="275" t="str">
        <f>IF(dwam1!K46&lt;&gt;0,dwam1!$K$8,"")</f>
        <v>الثلاثاء</v>
      </c>
      <c r="AD48" s="280">
        <f>IF(AC48="","",num!$I$10)</f>
        <v>45090</v>
      </c>
      <c r="AE48" s="275" t="str">
        <f>IF(dwam1!M46&lt;&gt;0,dwam1!$M$8,"")</f>
        <v>الأربعاء</v>
      </c>
      <c r="AF48" s="280">
        <f>IF(AE48="","",num!$J$10)</f>
        <v>45091</v>
      </c>
      <c r="AG48" s="275" t="str">
        <f>IF(dwam1!O46&lt;&gt;0,dwam1!$O$8,"")</f>
        <v>الخميس</v>
      </c>
      <c r="AH48" s="280">
        <f>IF(AG48="","",num!$K$10)</f>
        <v>45092</v>
      </c>
      <c r="AI48" s="275" t="str">
        <f>IF(dwam1!Q46&lt;&gt;0,dwam1!$Q$8,"")</f>
        <v>السبت</v>
      </c>
      <c r="AJ48" s="280">
        <f>IF(AI48="","",num!$L$10)</f>
        <v>45094</v>
      </c>
      <c r="AK48" s="275" t="str">
        <f>IF(dwam1!S46&lt;&gt;0,dwam1!$S$8,"")</f>
        <v>الأحد</v>
      </c>
      <c r="AL48" s="280">
        <f>IF(AK48="","",num!$M$10)</f>
        <v>45095</v>
      </c>
      <c r="AM48" s="275" t="str">
        <f>IF(dwam1!U46&lt;&gt;0,dwam1!$U$8,"")</f>
        <v/>
      </c>
      <c r="AN48" s="280" t="str">
        <f>IF(AM48="","",num!$N$10)</f>
        <v/>
      </c>
      <c r="AO48" s="275" t="str">
        <f>IF(dwam1!W46&lt;&gt;0,dwam1!$W$8,"")</f>
        <v/>
      </c>
      <c r="AP48" s="280" t="str">
        <f>IF(AO48="","",num!$O$10)</f>
        <v/>
      </c>
      <c r="AQ48" s="275" t="str">
        <f>IF(dwam1!Y46&lt;&gt;0,dwam1!$Y$8,"")</f>
        <v/>
      </c>
      <c r="AR48" s="280" t="str">
        <f>IF(AQ48="","",num!$P$10)</f>
        <v/>
      </c>
      <c r="AS48" s="275" t="str">
        <f>IF(dwam1!AA46&lt;&gt;0,dwam1!$AA$8,"")</f>
        <v/>
      </c>
      <c r="AT48" s="280" t="str">
        <f>IF(AS48="","",num!$Q$10)</f>
        <v/>
      </c>
      <c r="AU48" s="275" t="str">
        <f>IF(dwam1!AC46&lt;&gt;0,dwam1!$AC$8,"")</f>
        <v/>
      </c>
      <c r="AV48" s="280" t="str">
        <f>IF(AU48="","",num!$R$10)</f>
        <v/>
      </c>
      <c r="AW48" s="275" t="str">
        <f>IF(dwam1!AE46&lt;&gt;0,dwam1!$AE$8,"")</f>
        <v/>
      </c>
      <c r="AX48" s="280" t="str">
        <f>IF(AW48="","",num!$S$10)</f>
        <v/>
      </c>
      <c r="AY48" s="275" t="str">
        <f>IF(dwam1!AG46&lt;&gt;0,dwam1!$AG$8,"")</f>
        <v/>
      </c>
      <c r="AZ48" s="280" t="str">
        <f>IF(AY48="","",num!$T$10)</f>
        <v/>
      </c>
      <c r="BA48" s="1">
        <v>28500</v>
      </c>
      <c r="BB48" s="1" t="s">
        <v>903</v>
      </c>
      <c r="BC48" s="56">
        <f>num!AD46</f>
        <v>9</v>
      </c>
    </row>
    <row r="49" spans="2:55" ht="27.75" customHeight="1" x14ac:dyDescent="0.3">
      <c r="B49" s="302">
        <v>33</v>
      </c>
      <c r="C49" s="1308" t="str">
        <f>inf!B34</f>
        <v>ليلى حسني عمر العيسه</v>
      </c>
      <c r="D49" s="1308"/>
      <c r="E49" s="310">
        <f>inf!C34</f>
        <v>906344544</v>
      </c>
      <c r="F49" s="346"/>
      <c r="G49" s="347"/>
      <c r="H49" s="347"/>
      <c r="I49" s="299">
        <v>600</v>
      </c>
      <c r="J49" s="125" t="s">
        <v>83</v>
      </c>
      <c r="K49" s="314"/>
      <c r="L49" s="313">
        <f>num!AD47</f>
        <v>13</v>
      </c>
      <c r="M49" s="229">
        <f>inf!S34</f>
        <v>12</v>
      </c>
      <c r="N49" s="302">
        <f t="shared" si="2"/>
        <v>156</v>
      </c>
      <c r="O49" s="302">
        <f t="shared" ref="O49:O76" si="6">F49*5</f>
        <v>0</v>
      </c>
      <c r="P49" s="311">
        <f t="shared" si="3"/>
        <v>156</v>
      </c>
      <c r="Q49" s="276" t="str">
        <f>inf!G34</f>
        <v>قيزون</v>
      </c>
      <c r="R49" s="277" t="str">
        <f>inf!F34</f>
        <v>حسان بن ثابت الثانوية للبنات</v>
      </c>
      <c r="S49" s="276" t="str">
        <f t="shared" si="5"/>
        <v>قيزون</v>
      </c>
      <c r="T49" s="278" t="str">
        <f>inf!T34</f>
        <v>قيزون - باب الزاوية - مركز التصحيح - -</v>
      </c>
      <c r="U49" s="275" t="str">
        <f>IF(dwam1!C47&lt;&gt;0,dwam1!$C$8,"")</f>
        <v>الخميس</v>
      </c>
      <c r="V49" s="279">
        <f>IF(U49="","",num!$E$10)</f>
        <v>45085</v>
      </c>
      <c r="W49" s="278" t="str">
        <f>IF(dwam1!E47&lt;&gt;0,dwam1!$E$8,"")</f>
        <v>السبت</v>
      </c>
      <c r="X49" s="279">
        <f>IF(W49="","",num!$F$10)</f>
        <v>45087</v>
      </c>
      <c r="Y49" s="275" t="str">
        <f>IF(dwam1!G47&lt;&gt;0,dwam1!$G$8,"")</f>
        <v>الأحد</v>
      </c>
      <c r="Z49" s="279">
        <f>IF(Y49="","",num!$G$10)</f>
        <v>45088</v>
      </c>
      <c r="AA49" s="278" t="str">
        <f>IF(dwam1!I47&lt;&gt;0,dwam1!$I$8,"")</f>
        <v>الإثنين</v>
      </c>
      <c r="AB49" s="280">
        <f>IF(AA49="","",num!$H$10)</f>
        <v>45089</v>
      </c>
      <c r="AC49" s="275" t="str">
        <f>IF(dwam1!K47&lt;&gt;0,dwam1!$K$8,"")</f>
        <v>الثلاثاء</v>
      </c>
      <c r="AD49" s="280">
        <f>IF(AC49="","",num!$I$10)</f>
        <v>45090</v>
      </c>
      <c r="AE49" s="275" t="str">
        <f>IF(dwam1!M47&lt;&gt;0,dwam1!$M$8,"")</f>
        <v>الأربعاء</v>
      </c>
      <c r="AF49" s="280">
        <f>IF(AE49="","",num!$J$10)</f>
        <v>45091</v>
      </c>
      <c r="AG49" s="275" t="str">
        <f>IF(dwam1!O47&lt;&gt;0,dwam1!$O$8,"")</f>
        <v/>
      </c>
      <c r="AH49" s="280" t="str">
        <f>IF(AG49="","",num!$K$10)</f>
        <v/>
      </c>
      <c r="AI49" s="275" t="str">
        <f>IF(dwam1!Q47&lt;&gt;0,dwam1!$Q$8,"")</f>
        <v/>
      </c>
      <c r="AJ49" s="280" t="str">
        <f>IF(AI49="","",num!$L$10)</f>
        <v/>
      </c>
      <c r="AK49" s="275" t="str">
        <f>IF(dwam1!S47&lt;&gt;0,dwam1!$S$8,"")</f>
        <v/>
      </c>
      <c r="AL49" s="280" t="str">
        <f>IF(AK49="","",num!$M$10)</f>
        <v/>
      </c>
      <c r="AM49" s="275" t="str">
        <f>IF(dwam1!U47&lt;&gt;0,dwam1!$U$8,"")</f>
        <v>الإثنين</v>
      </c>
      <c r="AN49" s="280">
        <f>IF(AM49="","",num!$N$10)</f>
        <v>45096</v>
      </c>
      <c r="AO49" s="275" t="str">
        <f>IF(dwam1!W47&lt;&gt;0,dwam1!$W$8,"")</f>
        <v>الثلاثاء</v>
      </c>
      <c r="AP49" s="280">
        <f>IF(AO49="","",num!$O$10)</f>
        <v>45097</v>
      </c>
      <c r="AQ49" s="275" t="str">
        <f>IF(dwam1!Y47&lt;&gt;0,dwam1!$Y$8,"")</f>
        <v>الأربعاء</v>
      </c>
      <c r="AR49" s="280">
        <f>IF(AQ49="","",num!$P$10)</f>
        <v>45098</v>
      </c>
      <c r="AS49" s="275" t="str">
        <f>IF(dwam1!AA47&lt;&gt;0,dwam1!$AA$8,"")</f>
        <v>الخميس</v>
      </c>
      <c r="AT49" s="280">
        <f>IF(AS49="","",num!$Q$10)</f>
        <v>45099</v>
      </c>
      <c r="AU49" s="275" t="str">
        <f>IF(dwam1!AC47&lt;&gt;0,dwam1!$AC$8,"")</f>
        <v>السبت</v>
      </c>
      <c r="AV49" s="280">
        <f>IF(AU49="","",num!$R$10)</f>
        <v>45101</v>
      </c>
      <c r="AW49" s="275" t="str">
        <f>IF(dwam1!AE47&lt;&gt;0,dwam1!$AE$8,"")</f>
        <v>الأحد</v>
      </c>
      <c r="AX49" s="280">
        <f>IF(AW49="","",num!$S$10)</f>
        <v>45102</v>
      </c>
      <c r="AY49" s="275" t="str">
        <f>IF(dwam1!AG47&lt;&gt;0,dwam1!$AG$8,"")</f>
        <v>الإثنين</v>
      </c>
      <c r="AZ49" s="280">
        <f>IF(AY49="","",num!$T$10)</f>
        <v>45103</v>
      </c>
      <c r="BA49" s="1">
        <v>29000</v>
      </c>
      <c r="BB49" s="1" t="s">
        <v>904</v>
      </c>
      <c r="BC49" s="56">
        <f>num!AD47</f>
        <v>13</v>
      </c>
    </row>
    <row r="50" spans="2:55" ht="27.75" customHeight="1" x14ac:dyDescent="0.3">
      <c r="B50" s="302">
        <v>34</v>
      </c>
      <c r="C50" s="1308" t="str">
        <f>inf!B35</f>
        <v>محمد ابراهيم عمران طرده</v>
      </c>
      <c r="D50" s="1308"/>
      <c r="E50" s="310" t="str">
        <f>inf!C35</f>
        <v>907551899</v>
      </c>
      <c r="F50" s="346"/>
      <c r="G50" s="347"/>
      <c r="H50" s="347"/>
      <c r="I50" s="299">
        <v>600</v>
      </c>
      <c r="J50" s="125" t="s">
        <v>83</v>
      </c>
      <c r="K50" s="314"/>
      <c r="L50" s="313">
        <f>num!AD48</f>
        <v>8</v>
      </c>
      <c r="M50" s="229">
        <f>inf!S35</f>
        <v>14</v>
      </c>
      <c r="N50" s="302">
        <f t="shared" si="2"/>
        <v>112</v>
      </c>
      <c r="O50" s="302">
        <f t="shared" si="6"/>
        <v>0</v>
      </c>
      <c r="P50" s="311">
        <f t="shared" si="3"/>
        <v>112</v>
      </c>
      <c r="Q50" s="276" t="str">
        <f>inf!G35</f>
        <v>تفوح</v>
      </c>
      <c r="R50" s="277" t="str">
        <f>inf!F35</f>
        <v>تفوح الثانوية للبنين</v>
      </c>
      <c r="S50" s="276" t="str">
        <f t="shared" si="5"/>
        <v>تفوح</v>
      </c>
      <c r="T50" s="278" t="str">
        <f>inf!T35</f>
        <v>تفوح - باب الزاوية - مركز التصحيح - -</v>
      </c>
      <c r="U50" s="275" t="str">
        <f>IF(dwam1!C48&lt;&gt;0,dwam1!$C$8,"")</f>
        <v>الخميس</v>
      </c>
      <c r="V50" s="279">
        <f>IF(U50="","",num!$E$10)</f>
        <v>45085</v>
      </c>
      <c r="W50" s="278" t="str">
        <f>IF(dwam1!E48&lt;&gt;0,dwam1!$E$8,"")</f>
        <v>السبت</v>
      </c>
      <c r="X50" s="279">
        <f>IF(W50="","",num!$F$10)</f>
        <v>45087</v>
      </c>
      <c r="Y50" s="275" t="str">
        <f>IF(dwam1!G48&lt;&gt;0,dwam1!$G$8,"")</f>
        <v>الأحد</v>
      </c>
      <c r="Z50" s="279">
        <f>IF(Y50="","",num!$G$10)</f>
        <v>45088</v>
      </c>
      <c r="AA50" s="278" t="str">
        <f>IF(dwam1!I48&lt;&gt;0,dwam1!$I$8,"")</f>
        <v>الإثنين</v>
      </c>
      <c r="AB50" s="280">
        <f>IF(AA50="","",num!$H$10)</f>
        <v>45089</v>
      </c>
      <c r="AC50" s="275" t="str">
        <f>IF(dwam1!K48&lt;&gt;0,dwam1!$K$8,"")</f>
        <v>الثلاثاء</v>
      </c>
      <c r="AD50" s="280">
        <f>IF(AC50="","",num!$I$10)</f>
        <v>45090</v>
      </c>
      <c r="AE50" s="275" t="str">
        <f>IF(dwam1!M48&lt;&gt;0,dwam1!$M$8,"")</f>
        <v>الأربعاء</v>
      </c>
      <c r="AF50" s="280">
        <f>IF(AE50="","",num!$J$10)</f>
        <v>45091</v>
      </c>
      <c r="AG50" s="275" t="str">
        <f>IF(dwam1!O48&lt;&gt;0,dwam1!$O$8,"")</f>
        <v>الخميس</v>
      </c>
      <c r="AH50" s="280">
        <f>IF(AG50="","",num!$K$10)</f>
        <v>45092</v>
      </c>
      <c r="AI50" s="275" t="str">
        <f>IF(dwam1!Q48&lt;&gt;0,dwam1!$Q$8,"")</f>
        <v>السبت</v>
      </c>
      <c r="AJ50" s="280">
        <f>IF(AI50="","",num!$L$10)</f>
        <v>45094</v>
      </c>
      <c r="AK50" s="275" t="str">
        <f>IF(dwam1!S48&lt;&gt;0,dwam1!$S$8,"")</f>
        <v/>
      </c>
      <c r="AL50" s="280" t="str">
        <f>IF(AK50="","",num!$M$10)</f>
        <v/>
      </c>
      <c r="AM50" s="275" t="str">
        <f>IF(dwam1!U48&lt;&gt;0,dwam1!$U$8,"")</f>
        <v/>
      </c>
      <c r="AN50" s="280" t="str">
        <f>IF(AM50="","",num!$N$10)</f>
        <v/>
      </c>
      <c r="AO50" s="275" t="str">
        <f>IF(dwam1!W48&lt;&gt;0,dwam1!$W$8,"")</f>
        <v/>
      </c>
      <c r="AP50" s="280" t="str">
        <f>IF(AO50="","",num!$O$10)</f>
        <v/>
      </c>
      <c r="AQ50" s="275" t="str">
        <f>IF(dwam1!Y48&lt;&gt;0,dwam1!$Y$8,"")</f>
        <v/>
      </c>
      <c r="AR50" s="280" t="str">
        <f>IF(AQ50="","",num!$P$10)</f>
        <v/>
      </c>
      <c r="AS50" s="275" t="str">
        <f>IF(dwam1!AA48&lt;&gt;0,dwam1!$AA$8,"")</f>
        <v/>
      </c>
      <c r="AT50" s="280" t="str">
        <f>IF(AS50="","",num!$Q$10)</f>
        <v/>
      </c>
      <c r="AU50" s="275" t="str">
        <f>IF(dwam1!AC48&lt;&gt;0,dwam1!$AC$8,"")</f>
        <v/>
      </c>
      <c r="AV50" s="280" t="str">
        <f>IF(AU50="","",num!$R$10)</f>
        <v/>
      </c>
      <c r="AW50" s="275" t="str">
        <f>IF(dwam1!AE48&lt;&gt;0,dwam1!$AE$8,"")</f>
        <v/>
      </c>
      <c r="AX50" s="280" t="str">
        <f>IF(AW50="","",num!$S$10)</f>
        <v/>
      </c>
      <c r="AY50" s="275" t="str">
        <f>IF(dwam1!AG48&lt;&gt;0,dwam1!$AG$8,"")</f>
        <v/>
      </c>
      <c r="AZ50" s="280" t="str">
        <f>IF(AY50="","",num!$T$10)</f>
        <v/>
      </c>
      <c r="BA50" s="1">
        <v>29500</v>
      </c>
      <c r="BB50" s="1" t="s">
        <v>905</v>
      </c>
      <c r="BC50" s="56">
        <f>num!AD48</f>
        <v>8</v>
      </c>
    </row>
    <row r="51" spans="2:55" ht="27.75" customHeight="1" x14ac:dyDescent="0.3">
      <c r="B51" s="302">
        <v>35</v>
      </c>
      <c r="C51" s="1308" t="str">
        <f>inf!B36</f>
        <v>محمد خليل عوض عوض</v>
      </c>
      <c r="D51" s="1308"/>
      <c r="E51" s="310" t="str">
        <f>inf!C36</f>
        <v>949121677</v>
      </c>
      <c r="F51" s="346"/>
      <c r="G51" s="347"/>
      <c r="H51" s="347"/>
      <c r="I51" s="299">
        <v>600</v>
      </c>
      <c r="J51" s="125" t="s">
        <v>83</v>
      </c>
      <c r="K51" s="314"/>
      <c r="L51" s="313">
        <f>num!AD49</f>
        <v>16</v>
      </c>
      <c r="M51" s="229">
        <f>inf!S36</f>
        <v>14</v>
      </c>
      <c r="N51" s="302">
        <f t="shared" si="2"/>
        <v>224</v>
      </c>
      <c r="O51" s="302">
        <f t="shared" si="6"/>
        <v>0</v>
      </c>
      <c r="P51" s="311">
        <f t="shared" si="3"/>
        <v>224</v>
      </c>
      <c r="Q51" s="276" t="str">
        <f>inf!G36</f>
        <v>حلحول</v>
      </c>
      <c r="R51" s="277" t="str">
        <f>inf!F36</f>
        <v>الحسين الثانوية للبنين</v>
      </c>
      <c r="S51" s="276" t="str">
        <f t="shared" si="5"/>
        <v>حلحول</v>
      </c>
      <c r="T51" s="278" t="str">
        <f>inf!T36</f>
        <v>الراموز - حلحول - مركز التصحيح - -</v>
      </c>
      <c r="U51" s="275" t="str">
        <f>IF(dwam1!C49&lt;&gt;0,dwam1!$C$8,"")</f>
        <v>الخميس</v>
      </c>
      <c r="V51" s="279">
        <f>IF(U51="","",num!$E$10)</f>
        <v>45085</v>
      </c>
      <c r="W51" s="278" t="str">
        <f>IF(dwam1!E49&lt;&gt;0,dwam1!$E$8,"")</f>
        <v>السبت</v>
      </c>
      <c r="X51" s="279">
        <f>IF(W51="","",num!$F$10)</f>
        <v>45087</v>
      </c>
      <c r="Y51" s="275" t="str">
        <f>IF(dwam1!G49&lt;&gt;0,dwam1!$G$8,"")</f>
        <v>الأحد</v>
      </c>
      <c r="Z51" s="279">
        <f>IF(Y51="","",num!$G$10)</f>
        <v>45088</v>
      </c>
      <c r="AA51" s="278" t="str">
        <f>IF(dwam1!I49&lt;&gt;0,dwam1!$I$8,"")</f>
        <v>الإثنين</v>
      </c>
      <c r="AB51" s="280">
        <f>IF(AA51="","",num!$H$10)</f>
        <v>45089</v>
      </c>
      <c r="AC51" s="275" t="str">
        <f>IF(dwam1!K49&lt;&gt;0,dwam1!$K$8,"")</f>
        <v>الثلاثاء</v>
      </c>
      <c r="AD51" s="280">
        <f>IF(AC51="","",num!$I$10)</f>
        <v>45090</v>
      </c>
      <c r="AE51" s="275" t="str">
        <f>IF(dwam1!M49&lt;&gt;0,dwam1!$M$8,"")</f>
        <v>الأربعاء</v>
      </c>
      <c r="AF51" s="280">
        <f>IF(AE51="","",num!$J$10)</f>
        <v>45091</v>
      </c>
      <c r="AG51" s="275" t="str">
        <f>IF(dwam1!O49&lt;&gt;0,dwam1!$O$8,"")</f>
        <v>الخميس</v>
      </c>
      <c r="AH51" s="280">
        <f>IF(AG51="","",num!$K$10)</f>
        <v>45092</v>
      </c>
      <c r="AI51" s="275" t="str">
        <f>IF(dwam1!Q49&lt;&gt;0,dwam1!$Q$8,"")</f>
        <v>السبت</v>
      </c>
      <c r="AJ51" s="280">
        <f>IF(AI51="","",num!$L$10)</f>
        <v>45094</v>
      </c>
      <c r="AK51" s="275" t="str">
        <f>IF(dwam1!S49&lt;&gt;0,dwam1!$S$8,"")</f>
        <v>الأحد</v>
      </c>
      <c r="AL51" s="280">
        <f>IF(AK51="","",num!$M$10)</f>
        <v>45095</v>
      </c>
      <c r="AM51" s="275" t="str">
        <f>IF(dwam1!U49&lt;&gt;0,dwam1!$U$8,"")</f>
        <v>الإثنين</v>
      </c>
      <c r="AN51" s="280">
        <f>IF(AM51="","",num!$N$10)</f>
        <v>45096</v>
      </c>
      <c r="AO51" s="275" t="str">
        <f>IF(dwam1!W49&lt;&gt;0,dwam1!$W$8,"")</f>
        <v>الثلاثاء</v>
      </c>
      <c r="AP51" s="280">
        <f>IF(AO51="","",num!$O$10)</f>
        <v>45097</v>
      </c>
      <c r="AQ51" s="275" t="str">
        <f>IF(dwam1!Y49&lt;&gt;0,dwam1!$Y$8,"")</f>
        <v>الأربعاء</v>
      </c>
      <c r="AR51" s="280">
        <f>IF(AQ51="","",num!$P$10)</f>
        <v>45098</v>
      </c>
      <c r="AS51" s="275" t="str">
        <f>IF(dwam1!AA49&lt;&gt;0,dwam1!$AA$8,"")</f>
        <v>الخميس</v>
      </c>
      <c r="AT51" s="280">
        <f>IF(AS51="","",num!$Q$10)</f>
        <v>45099</v>
      </c>
      <c r="AU51" s="275" t="str">
        <f>IF(dwam1!AC49&lt;&gt;0,dwam1!$AC$8,"")</f>
        <v>السبت</v>
      </c>
      <c r="AV51" s="280">
        <f>IF(AU51="","",num!$R$10)</f>
        <v>45101</v>
      </c>
      <c r="AW51" s="275" t="str">
        <f>IF(dwam1!AE49&lt;&gt;0,dwam1!$AE$8,"")</f>
        <v>الأحد</v>
      </c>
      <c r="AX51" s="280">
        <f>IF(AW51="","",num!$S$10)</f>
        <v>45102</v>
      </c>
      <c r="AY51" s="275" t="str">
        <f>IF(dwam1!AG49&lt;&gt;0,dwam1!$AG$8,"")</f>
        <v>الإثنين</v>
      </c>
      <c r="AZ51" s="280">
        <f>IF(AY51="","",num!$T$10)</f>
        <v>45103</v>
      </c>
      <c r="BA51" s="1">
        <v>30000</v>
      </c>
      <c r="BB51" s="1" t="s">
        <v>906</v>
      </c>
      <c r="BC51" s="56">
        <f>num!AD49</f>
        <v>16</v>
      </c>
    </row>
    <row r="52" spans="2:55" ht="27.75" customHeight="1" x14ac:dyDescent="0.3">
      <c r="B52" s="302">
        <v>36</v>
      </c>
      <c r="C52" s="1308" t="str">
        <f>inf!B37</f>
        <v>محمد صالح عبد القادر النجار</v>
      </c>
      <c r="D52" s="1308"/>
      <c r="E52" s="310">
        <f>inf!C37</f>
        <v>981946809</v>
      </c>
      <c r="F52" s="346"/>
      <c r="G52" s="347"/>
      <c r="H52" s="347"/>
      <c r="I52" s="299">
        <v>600</v>
      </c>
      <c r="J52" s="125" t="s">
        <v>83</v>
      </c>
      <c r="K52" s="314"/>
      <c r="L52" s="313">
        <f>num!AD50</f>
        <v>16</v>
      </c>
      <c r="M52" s="229">
        <f>inf!S37</f>
        <v>12</v>
      </c>
      <c r="N52" s="302">
        <f t="shared" si="2"/>
        <v>192</v>
      </c>
      <c r="O52" s="302">
        <f t="shared" si="6"/>
        <v>0</v>
      </c>
      <c r="P52" s="311">
        <f t="shared" si="3"/>
        <v>192</v>
      </c>
      <c r="Q52" s="276" t="str">
        <f>inf!G37</f>
        <v>الخليل</v>
      </c>
      <c r="R52" s="277" t="str">
        <f>inf!F37</f>
        <v>الخليل الصناعية الثانوية</v>
      </c>
      <c r="S52" s="276" t="str">
        <f t="shared" si="5"/>
        <v>الخليل</v>
      </c>
      <c r="T52" s="278" t="str">
        <f>inf!T37</f>
        <v>ابو كتيلة - باب الزاوية - مركز التصحيح - -</v>
      </c>
      <c r="U52" s="275" t="str">
        <f>IF(dwam1!C50&lt;&gt;0,dwam1!$C$8,"")</f>
        <v>الخميس</v>
      </c>
      <c r="V52" s="279">
        <f>IF(U52="","",num!$E$10)</f>
        <v>45085</v>
      </c>
      <c r="W52" s="278" t="str">
        <f>IF(dwam1!E50&lt;&gt;0,dwam1!$E$8,"")</f>
        <v>السبت</v>
      </c>
      <c r="X52" s="279">
        <f>IF(W52="","",num!$F$10)</f>
        <v>45087</v>
      </c>
      <c r="Y52" s="275" t="str">
        <f>IF(dwam1!G50&lt;&gt;0,dwam1!$G$8,"")</f>
        <v>الأحد</v>
      </c>
      <c r="Z52" s="279">
        <f>IF(Y52="","",num!$G$10)</f>
        <v>45088</v>
      </c>
      <c r="AA52" s="278" t="str">
        <f>IF(dwam1!I50&lt;&gt;0,dwam1!$I$8,"")</f>
        <v>الإثنين</v>
      </c>
      <c r="AB52" s="280">
        <f>IF(AA52="","",num!$H$10)</f>
        <v>45089</v>
      </c>
      <c r="AC52" s="275" t="str">
        <f>IF(dwam1!K50&lt;&gt;0,dwam1!$K$8,"")</f>
        <v>الثلاثاء</v>
      </c>
      <c r="AD52" s="280">
        <f>IF(AC52="","",num!$I$10)</f>
        <v>45090</v>
      </c>
      <c r="AE52" s="275" t="str">
        <f>IF(dwam1!M50&lt;&gt;0,dwam1!$M$8,"")</f>
        <v>الأربعاء</v>
      </c>
      <c r="AF52" s="280">
        <f>IF(AE52="","",num!$J$10)</f>
        <v>45091</v>
      </c>
      <c r="AG52" s="275" t="str">
        <f>IF(dwam1!O50&lt;&gt;0,dwam1!$O$8,"")</f>
        <v>الخميس</v>
      </c>
      <c r="AH52" s="280">
        <f>IF(AG52="","",num!$K$10)</f>
        <v>45092</v>
      </c>
      <c r="AI52" s="275" t="str">
        <f>IF(dwam1!Q50&lt;&gt;0,dwam1!$Q$8,"")</f>
        <v>السبت</v>
      </c>
      <c r="AJ52" s="280">
        <f>IF(AI52="","",num!$L$10)</f>
        <v>45094</v>
      </c>
      <c r="AK52" s="275" t="str">
        <f>IF(dwam1!S50&lt;&gt;0,dwam1!$S$8,"")</f>
        <v>الأحد</v>
      </c>
      <c r="AL52" s="280">
        <f>IF(AK52="","",num!$M$10)</f>
        <v>45095</v>
      </c>
      <c r="AM52" s="275" t="str">
        <f>IF(dwam1!U50&lt;&gt;0,dwam1!$U$8,"")</f>
        <v>الإثنين</v>
      </c>
      <c r="AN52" s="280">
        <f>IF(AM52="","",num!$N$10)</f>
        <v>45096</v>
      </c>
      <c r="AO52" s="275" t="str">
        <f>IF(dwam1!W50&lt;&gt;0,dwam1!$W$8,"")</f>
        <v>الثلاثاء</v>
      </c>
      <c r="AP52" s="280">
        <f>IF(AO52="","",num!$O$10)</f>
        <v>45097</v>
      </c>
      <c r="AQ52" s="275" t="str">
        <f>IF(dwam1!Y50&lt;&gt;0,dwam1!$Y$8,"")</f>
        <v>الأربعاء</v>
      </c>
      <c r="AR52" s="280">
        <f>IF(AQ52="","",num!$P$10)</f>
        <v>45098</v>
      </c>
      <c r="AS52" s="275" t="str">
        <f>IF(dwam1!AA50&lt;&gt;0,dwam1!$AA$8,"")</f>
        <v>الخميس</v>
      </c>
      <c r="AT52" s="280">
        <f>IF(AS52="","",num!$Q$10)</f>
        <v>45099</v>
      </c>
      <c r="AU52" s="275" t="str">
        <f>IF(dwam1!AC50&lt;&gt;0,dwam1!$AC$8,"")</f>
        <v>السبت</v>
      </c>
      <c r="AV52" s="280">
        <f>IF(AU52="","",num!$R$10)</f>
        <v>45101</v>
      </c>
      <c r="AW52" s="275" t="str">
        <f>IF(dwam1!AE50&lt;&gt;0,dwam1!$AE$8,"")</f>
        <v>الأحد</v>
      </c>
      <c r="AX52" s="280">
        <f>IF(AW52="","",num!$S$10)</f>
        <v>45102</v>
      </c>
      <c r="AY52" s="275" t="str">
        <f>IF(dwam1!AG50&lt;&gt;0,dwam1!$AG$8,"")</f>
        <v>الإثنين</v>
      </c>
      <c r="AZ52" s="280">
        <f>IF(AY52="","",num!$T$10)</f>
        <v>45103</v>
      </c>
      <c r="BA52" s="1">
        <v>30500</v>
      </c>
      <c r="BB52" s="260" t="s">
        <v>907</v>
      </c>
      <c r="BC52" s="56">
        <f>num!AD50</f>
        <v>16</v>
      </c>
    </row>
    <row r="53" spans="2:55" ht="27.75" customHeight="1" x14ac:dyDescent="0.3">
      <c r="B53" s="302">
        <v>37</v>
      </c>
      <c r="C53" s="1308" t="str">
        <f>inf!B38</f>
        <v>مديحه عاصم كامل "جلال التميمي"</v>
      </c>
      <c r="D53" s="1308"/>
      <c r="E53" s="310">
        <f>inf!C38</f>
        <v>859846206</v>
      </c>
      <c r="F53" s="346"/>
      <c r="G53" s="347"/>
      <c r="H53" s="347"/>
      <c r="I53" s="299">
        <v>600</v>
      </c>
      <c r="J53" s="125" t="s">
        <v>83</v>
      </c>
      <c r="K53" s="314"/>
      <c r="L53" s="313">
        <f>num!AD51</f>
        <v>16</v>
      </c>
      <c r="M53" s="229">
        <f>inf!S38</f>
        <v>12</v>
      </c>
      <c r="N53" s="302">
        <f t="shared" si="2"/>
        <v>192</v>
      </c>
      <c r="O53" s="302">
        <f t="shared" si="6"/>
        <v>0</v>
      </c>
      <c r="P53" s="311">
        <f t="shared" si="3"/>
        <v>192</v>
      </c>
      <c r="Q53" s="276" t="str">
        <f>inf!G38</f>
        <v>قرن الثور</v>
      </c>
      <c r="R53" s="277" t="str">
        <f>inf!F38</f>
        <v>علي غازي المحتسب الثانوية للبنات</v>
      </c>
      <c r="S53" s="276" t="str">
        <f t="shared" si="5"/>
        <v>قرن الثور</v>
      </c>
      <c r="T53" s="278" t="str">
        <f>inf!T38</f>
        <v>قرن الثور - باب الزاوية - مركز التصحيح - -</v>
      </c>
      <c r="U53" s="275" t="str">
        <f>IF(dwam1!C51&lt;&gt;0,dwam1!$C$8,"")</f>
        <v>الخميس</v>
      </c>
      <c r="V53" s="279">
        <f>IF(U53="","",num!$E$10)</f>
        <v>45085</v>
      </c>
      <c r="W53" s="278" t="str">
        <f>IF(dwam1!E51&lt;&gt;0,dwam1!$E$8,"")</f>
        <v>السبت</v>
      </c>
      <c r="X53" s="279">
        <f>IF(W53="","",num!$F$10)</f>
        <v>45087</v>
      </c>
      <c r="Y53" s="275" t="str">
        <f>IF(dwam1!G51&lt;&gt;0,dwam1!$G$8,"")</f>
        <v>الأحد</v>
      </c>
      <c r="Z53" s="279">
        <f>IF(Y53="","",num!$G$10)</f>
        <v>45088</v>
      </c>
      <c r="AA53" s="278" t="str">
        <f>IF(dwam1!I51&lt;&gt;0,dwam1!$I$8,"")</f>
        <v>الإثنين</v>
      </c>
      <c r="AB53" s="280">
        <f>IF(AA53="","",num!$H$10)</f>
        <v>45089</v>
      </c>
      <c r="AC53" s="275" t="str">
        <f>IF(dwam1!K51&lt;&gt;0,dwam1!$K$8,"")</f>
        <v>الثلاثاء</v>
      </c>
      <c r="AD53" s="280">
        <f>IF(AC53="","",num!$I$10)</f>
        <v>45090</v>
      </c>
      <c r="AE53" s="275" t="str">
        <f>IF(dwam1!M51&lt;&gt;0,dwam1!$M$8,"")</f>
        <v>الأربعاء</v>
      </c>
      <c r="AF53" s="280">
        <f>IF(AE53="","",num!$J$10)</f>
        <v>45091</v>
      </c>
      <c r="AG53" s="275" t="str">
        <f>IF(dwam1!O51&lt;&gt;0,dwam1!$O$8,"")</f>
        <v>الخميس</v>
      </c>
      <c r="AH53" s="280">
        <f>IF(AG53="","",num!$K$10)</f>
        <v>45092</v>
      </c>
      <c r="AI53" s="275" t="str">
        <f>IF(dwam1!Q51&lt;&gt;0,dwam1!$Q$8,"")</f>
        <v>السبت</v>
      </c>
      <c r="AJ53" s="280">
        <f>IF(AI53="","",num!$L$10)</f>
        <v>45094</v>
      </c>
      <c r="AK53" s="275" t="str">
        <f>IF(dwam1!S51&lt;&gt;0,dwam1!$S$8,"")</f>
        <v>الأحد</v>
      </c>
      <c r="AL53" s="280">
        <f>IF(AK53="","",num!$M$10)</f>
        <v>45095</v>
      </c>
      <c r="AM53" s="275" t="str">
        <f>IF(dwam1!U51&lt;&gt;0,dwam1!$U$8,"")</f>
        <v>الإثنين</v>
      </c>
      <c r="AN53" s="280">
        <f>IF(AM53="","",num!$N$10)</f>
        <v>45096</v>
      </c>
      <c r="AO53" s="275" t="str">
        <f>IF(dwam1!W51&lt;&gt;0,dwam1!$W$8,"")</f>
        <v>الثلاثاء</v>
      </c>
      <c r="AP53" s="280">
        <f>IF(AO53="","",num!$O$10)</f>
        <v>45097</v>
      </c>
      <c r="AQ53" s="275" t="str">
        <f>IF(dwam1!Y51&lt;&gt;0,dwam1!$Y$8,"")</f>
        <v>الأربعاء</v>
      </c>
      <c r="AR53" s="280">
        <f>IF(AQ53="","",num!$P$10)</f>
        <v>45098</v>
      </c>
      <c r="AS53" s="275" t="str">
        <f>IF(dwam1!AA51&lt;&gt;0,dwam1!$AA$8,"")</f>
        <v>الخميس</v>
      </c>
      <c r="AT53" s="280">
        <f>IF(AS53="","",num!$Q$10)</f>
        <v>45099</v>
      </c>
      <c r="AU53" s="275" t="str">
        <f>IF(dwam1!AC51&lt;&gt;0,dwam1!$AC$8,"")</f>
        <v>السبت</v>
      </c>
      <c r="AV53" s="280">
        <f>IF(AU53="","",num!$R$10)</f>
        <v>45101</v>
      </c>
      <c r="AW53" s="275" t="str">
        <f>IF(dwam1!AE51&lt;&gt;0,dwam1!$AE$8,"")</f>
        <v>الأحد</v>
      </c>
      <c r="AX53" s="280">
        <f>IF(AW53="","",num!$S$10)</f>
        <v>45102</v>
      </c>
      <c r="AY53" s="275" t="str">
        <f>IF(dwam1!AG51&lt;&gt;0,dwam1!$AG$8,"")</f>
        <v>الإثنين</v>
      </c>
      <c r="AZ53" s="280">
        <f>IF(AY53="","",num!$T$10)</f>
        <v>45103</v>
      </c>
      <c r="BA53" s="1">
        <v>31000</v>
      </c>
      <c r="BB53" s="260" t="s">
        <v>908</v>
      </c>
      <c r="BC53" s="56">
        <f>num!AD51</f>
        <v>16</v>
      </c>
    </row>
    <row r="54" spans="2:55" ht="27.75" customHeight="1" x14ac:dyDescent="0.3">
      <c r="B54" s="302">
        <v>38</v>
      </c>
      <c r="C54" s="1308" t="str">
        <f>inf!B39</f>
        <v>مروان علي ابراهيم الرزيقات</v>
      </c>
      <c r="D54" s="1308"/>
      <c r="E54" s="310" t="str">
        <f>inf!C39</f>
        <v>851847616</v>
      </c>
      <c r="F54" s="346"/>
      <c r="G54" s="347"/>
      <c r="H54" s="347"/>
      <c r="I54" s="299">
        <v>600</v>
      </c>
      <c r="J54" s="125" t="s">
        <v>83</v>
      </c>
      <c r="K54" s="314"/>
      <c r="L54" s="313">
        <f>num!AD52</f>
        <v>8</v>
      </c>
      <c r="M54" s="229">
        <f>inf!S39</f>
        <v>14</v>
      </c>
      <c r="N54" s="302">
        <f t="shared" si="2"/>
        <v>112</v>
      </c>
      <c r="O54" s="302">
        <f t="shared" si="6"/>
        <v>0</v>
      </c>
      <c r="P54" s="311">
        <f t="shared" si="3"/>
        <v>112</v>
      </c>
      <c r="Q54" s="276" t="str">
        <f>inf!G39</f>
        <v>تفوح</v>
      </c>
      <c r="R54" s="277" t="str">
        <f>inf!F39</f>
        <v>مصباح أبو حنك ث</v>
      </c>
      <c r="S54" s="276" t="str">
        <f t="shared" si="5"/>
        <v>تفوح</v>
      </c>
      <c r="T54" s="278" t="str">
        <f>inf!T39</f>
        <v>تفوح - باب الزاوية - مركز التصحيح - -</v>
      </c>
      <c r="U54" s="275" t="str">
        <f>IF(dwam1!C52&lt;&gt;0,dwam1!$C$8,"")</f>
        <v>الخميس</v>
      </c>
      <c r="V54" s="279">
        <f>IF(U54="","",num!$E$10)</f>
        <v>45085</v>
      </c>
      <c r="W54" s="278" t="str">
        <f>IF(dwam1!E52&lt;&gt;0,dwam1!$E$8,"")</f>
        <v>السبت</v>
      </c>
      <c r="X54" s="279">
        <f>IF(W54="","",num!$F$10)</f>
        <v>45087</v>
      </c>
      <c r="Y54" s="275" t="str">
        <f>IF(dwam1!G52&lt;&gt;0,dwam1!$G$8,"")</f>
        <v>الأحد</v>
      </c>
      <c r="Z54" s="279">
        <f>IF(Y54="","",num!$G$10)</f>
        <v>45088</v>
      </c>
      <c r="AA54" s="278" t="str">
        <f>IF(dwam1!I52&lt;&gt;0,dwam1!$I$8,"")</f>
        <v>الإثنين</v>
      </c>
      <c r="AB54" s="280">
        <f>IF(AA54="","",num!$H$10)</f>
        <v>45089</v>
      </c>
      <c r="AC54" s="275" t="str">
        <f>IF(dwam1!K52&lt;&gt;0,dwam1!$K$8,"")</f>
        <v>الثلاثاء</v>
      </c>
      <c r="AD54" s="280">
        <f>IF(AC54="","",num!$I$10)</f>
        <v>45090</v>
      </c>
      <c r="AE54" s="275" t="str">
        <f>IF(dwam1!M52&lt;&gt;0,dwam1!$M$8,"")</f>
        <v>الأربعاء</v>
      </c>
      <c r="AF54" s="280">
        <f>IF(AE54="","",num!$J$10)</f>
        <v>45091</v>
      </c>
      <c r="AG54" s="275" t="str">
        <f>IF(dwam1!O52&lt;&gt;0,dwam1!$O$8,"")</f>
        <v>الخميس</v>
      </c>
      <c r="AH54" s="280">
        <f>IF(AG54="","",num!$K$10)</f>
        <v>45092</v>
      </c>
      <c r="AI54" s="275" t="str">
        <f>IF(dwam1!Q52&lt;&gt;0,dwam1!$Q$8,"")</f>
        <v>السبت</v>
      </c>
      <c r="AJ54" s="280">
        <f>IF(AI54="","",num!$L$10)</f>
        <v>45094</v>
      </c>
      <c r="AK54" s="275" t="str">
        <f>IF(dwam1!S52&lt;&gt;0,dwam1!$S$8,"")</f>
        <v/>
      </c>
      <c r="AL54" s="280" t="str">
        <f>IF(AK54="","",num!$M$10)</f>
        <v/>
      </c>
      <c r="AM54" s="275" t="str">
        <f>IF(dwam1!U52&lt;&gt;0,dwam1!$U$8,"")</f>
        <v/>
      </c>
      <c r="AN54" s="280" t="str">
        <f>IF(AM54="","",num!$N$10)</f>
        <v/>
      </c>
      <c r="AO54" s="275" t="str">
        <f>IF(dwam1!W52&lt;&gt;0,dwam1!$W$8,"")</f>
        <v/>
      </c>
      <c r="AP54" s="280" t="str">
        <f>IF(AO54="","",num!$O$10)</f>
        <v/>
      </c>
      <c r="AQ54" s="275" t="str">
        <f>IF(dwam1!Y52&lt;&gt;0,dwam1!$Y$8,"")</f>
        <v/>
      </c>
      <c r="AR54" s="280" t="str">
        <f>IF(AQ54="","",num!$P$10)</f>
        <v/>
      </c>
      <c r="AS54" s="275" t="str">
        <f>IF(dwam1!AA52&lt;&gt;0,dwam1!$AA$8,"")</f>
        <v/>
      </c>
      <c r="AT54" s="280" t="str">
        <f>IF(AS54="","",num!$Q$10)</f>
        <v/>
      </c>
      <c r="AU54" s="275" t="str">
        <f>IF(dwam1!AC52&lt;&gt;0,dwam1!$AC$8,"")</f>
        <v/>
      </c>
      <c r="AV54" s="280" t="str">
        <f>IF(AU54="","",num!$R$10)</f>
        <v/>
      </c>
      <c r="AW54" s="275" t="str">
        <f>IF(dwam1!AE52&lt;&gt;0,dwam1!$AE$8,"")</f>
        <v/>
      </c>
      <c r="AX54" s="280" t="str">
        <f>IF(AW54="","",num!$S$10)</f>
        <v/>
      </c>
      <c r="AY54" s="275" t="str">
        <f>IF(dwam1!AG52&lt;&gt;0,dwam1!$AG$8,"")</f>
        <v/>
      </c>
      <c r="AZ54" s="280" t="str">
        <f>IF(AY54="","",num!$T$10)</f>
        <v/>
      </c>
      <c r="BA54" s="1">
        <v>31500</v>
      </c>
      <c r="BB54" s="260" t="s">
        <v>909</v>
      </c>
      <c r="BC54" s="56">
        <f>num!AD52</f>
        <v>8</v>
      </c>
    </row>
    <row r="55" spans="2:55" ht="27.75" customHeight="1" x14ac:dyDescent="0.3">
      <c r="B55" s="302">
        <v>39</v>
      </c>
      <c r="C55" s="1308" t="str">
        <f>inf!B40</f>
        <v>معتصم زياد ربيع عيده</v>
      </c>
      <c r="D55" s="1308"/>
      <c r="E55" s="310" t="str">
        <f>inf!C40</f>
        <v>850422858</v>
      </c>
      <c r="F55" s="346"/>
      <c r="G55" s="347"/>
      <c r="H55" s="347"/>
      <c r="I55" s="299">
        <v>600</v>
      </c>
      <c r="J55" s="125" t="s">
        <v>83</v>
      </c>
      <c r="K55" s="314"/>
      <c r="L55" s="313">
        <f>num!AD53</f>
        <v>15</v>
      </c>
      <c r="M55" s="229">
        <f>inf!S40</f>
        <v>0</v>
      </c>
      <c r="N55" s="302">
        <f t="shared" si="2"/>
        <v>0</v>
      </c>
      <c r="O55" s="302">
        <f t="shared" si="6"/>
        <v>0</v>
      </c>
      <c r="P55" s="311">
        <f t="shared" si="3"/>
        <v>0</v>
      </c>
      <c r="Q55" s="276" t="str">
        <f>inf!G40</f>
        <v>نمرة / الخليل</v>
      </c>
      <c r="R55" s="277" t="str">
        <f>inf!F40</f>
        <v>أبو دية الثانوية للبنين</v>
      </c>
      <c r="S55" s="276" t="str">
        <f t="shared" si="5"/>
        <v>نمرة / الخليل</v>
      </c>
      <c r="T55" s="278" t="str">
        <f>inf!T40</f>
        <v>_ - _ - _ - _-</v>
      </c>
      <c r="U55" s="275" t="str">
        <f>IF(dwam1!C53&lt;&gt;0,dwam1!$C$8,"")</f>
        <v/>
      </c>
      <c r="V55" s="279" t="str">
        <f>IF(U55="","",num!$E$10)</f>
        <v/>
      </c>
      <c r="W55" s="278" t="str">
        <f>IF(dwam1!E53&lt;&gt;0,dwam1!$E$8,"")</f>
        <v>السبت</v>
      </c>
      <c r="X55" s="279">
        <f>IF(W55="","",num!$F$10)</f>
        <v>45087</v>
      </c>
      <c r="Y55" s="275" t="str">
        <f>IF(dwam1!G53&lt;&gt;0,dwam1!$G$8,"")</f>
        <v>الأحد</v>
      </c>
      <c r="Z55" s="279">
        <f>IF(Y55="","",num!$G$10)</f>
        <v>45088</v>
      </c>
      <c r="AA55" s="278" t="str">
        <f>IF(dwam1!I53&lt;&gt;0,dwam1!$I$8,"")</f>
        <v>الإثنين</v>
      </c>
      <c r="AB55" s="280">
        <f>IF(AA55="","",num!$H$10)</f>
        <v>45089</v>
      </c>
      <c r="AC55" s="275" t="str">
        <f>IF(dwam1!K53&lt;&gt;0,dwam1!$K$8,"")</f>
        <v>الثلاثاء</v>
      </c>
      <c r="AD55" s="280">
        <f>IF(AC55="","",num!$I$10)</f>
        <v>45090</v>
      </c>
      <c r="AE55" s="275" t="str">
        <f>IF(dwam1!M53&lt;&gt;0,dwam1!$M$8,"")</f>
        <v>الأربعاء</v>
      </c>
      <c r="AF55" s="280">
        <f>IF(AE55="","",num!$J$10)</f>
        <v>45091</v>
      </c>
      <c r="AG55" s="275" t="str">
        <f>IF(dwam1!O53&lt;&gt;0,dwam1!$O$8,"")</f>
        <v>الخميس</v>
      </c>
      <c r="AH55" s="280">
        <f>IF(AG55="","",num!$K$10)</f>
        <v>45092</v>
      </c>
      <c r="AI55" s="275" t="str">
        <f>IF(dwam1!Q53&lt;&gt;0,dwam1!$Q$8,"")</f>
        <v>السبت</v>
      </c>
      <c r="AJ55" s="280">
        <f>IF(AI55="","",num!$L$10)</f>
        <v>45094</v>
      </c>
      <c r="AK55" s="275" t="str">
        <f>IF(dwam1!S53&lt;&gt;0,dwam1!$S$8,"")</f>
        <v>الأحد</v>
      </c>
      <c r="AL55" s="280">
        <f>IF(AK55="","",num!$M$10)</f>
        <v>45095</v>
      </c>
      <c r="AM55" s="275" t="str">
        <f>IF(dwam1!U53&lt;&gt;0,dwam1!$U$8,"")</f>
        <v>الإثنين</v>
      </c>
      <c r="AN55" s="280">
        <f>IF(AM55="","",num!$N$10)</f>
        <v>45096</v>
      </c>
      <c r="AO55" s="275" t="str">
        <f>IF(dwam1!W53&lt;&gt;0,dwam1!$W$8,"")</f>
        <v>الثلاثاء</v>
      </c>
      <c r="AP55" s="280">
        <f>IF(AO55="","",num!$O$10)</f>
        <v>45097</v>
      </c>
      <c r="AQ55" s="275" t="str">
        <f>IF(dwam1!Y53&lt;&gt;0,dwam1!$Y$8,"")</f>
        <v>الأربعاء</v>
      </c>
      <c r="AR55" s="280">
        <f>IF(AQ55="","",num!$P$10)</f>
        <v>45098</v>
      </c>
      <c r="AS55" s="275" t="str">
        <f>IF(dwam1!AA53&lt;&gt;0,dwam1!$AA$8,"")</f>
        <v>الخميس</v>
      </c>
      <c r="AT55" s="280">
        <f>IF(AS55="","",num!$Q$10)</f>
        <v>45099</v>
      </c>
      <c r="AU55" s="275" t="str">
        <f>IF(dwam1!AC53&lt;&gt;0,dwam1!$AC$8,"")</f>
        <v>السبت</v>
      </c>
      <c r="AV55" s="280">
        <f>IF(AU55="","",num!$R$10)</f>
        <v>45101</v>
      </c>
      <c r="AW55" s="275" t="str">
        <f>IF(dwam1!AE53&lt;&gt;0,dwam1!$AE$8,"")</f>
        <v>الأحد</v>
      </c>
      <c r="AX55" s="280">
        <f>IF(AW55="","",num!$S$10)</f>
        <v>45102</v>
      </c>
      <c r="AY55" s="275" t="str">
        <f>IF(dwam1!AG53&lt;&gt;0,dwam1!$AG$8,"")</f>
        <v>الإثنين</v>
      </c>
      <c r="AZ55" s="280">
        <f>IF(AY55="","",num!$T$10)</f>
        <v>45103</v>
      </c>
      <c r="BA55" s="1">
        <v>32000</v>
      </c>
      <c r="BB55" s="260" t="s">
        <v>910</v>
      </c>
      <c r="BC55" s="56">
        <f>num!AD53</f>
        <v>15</v>
      </c>
    </row>
    <row r="56" spans="2:55" ht="27.75" customHeight="1" x14ac:dyDescent="0.3">
      <c r="B56" s="302">
        <v>40</v>
      </c>
      <c r="C56" s="1308" t="str">
        <f>inf!B41</f>
        <v>مهند سعدي أحمد عبد العزيز</v>
      </c>
      <c r="D56" s="1308"/>
      <c r="E56" s="310">
        <f>inf!C41</f>
        <v>411483829</v>
      </c>
      <c r="F56" s="346"/>
      <c r="G56" s="347"/>
      <c r="H56" s="347"/>
      <c r="I56" s="299">
        <v>600</v>
      </c>
      <c r="J56" s="125" t="s">
        <v>83</v>
      </c>
      <c r="K56" s="314"/>
      <c r="L56" s="313">
        <f>num!AD54</f>
        <v>14</v>
      </c>
      <c r="M56" s="229">
        <f>inf!S41</f>
        <v>12</v>
      </c>
      <c r="N56" s="302">
        <f t="shared" si="2"/>
        <v>168</v>
      </c>
      <c r="O56" s="302">
        <f t="shared" si="6"/>
        <v>0</v>
      </c>
      <c r="P56" s="311">
        <f t="shared" si="3"/>
        <v>168</v>
      </c>
      <c r="Q56" s="276" t="str">
        <f>inf!G41</f>
        <v>مفرق ابو الحلاوة</v>
      </c>
      <c r="R56" s="277" t="str">
        <f>inf!F41</f>
        <v>الراشدين الثانوية</v>
      </c>
      <c r="S56" s="276" t="str">
        <f t="shared" si="5"/>
        <v>مفرق ابو الحلاوة</v>
      </c>
      <c r="T56" s="278" t="str">
        <f>inf!T41</f>
        <v>مفرق ابو الحلاوة - مركز التصحيح - - -</v>
      </c>
      <c r="U56" s="275" t="str">
        <f>IF(dwam1!C54&lt;&gt;0,dwam1!$C$8,"")</f>
        <v/>
      </c>
      <c r="V56" s="279" t="str">
        <f>IF(U56="","",num!$E$10)</f>
        <v/>
      </c>
      <c r="W56" s="278" t="str">
        <f>IF(dwam1!E54&lt;&gt;0,dwam1!$E$8,"")</f>
        <v>السبت</v>
      </c>
      <c r="X56" s="279">
        <f>IF(W56="","",num!$F$10)</f>
        <v>45087</v>
      </c>
      <c r="Y56" s="275" t="str">
        <f>IF(dwam1!G54&lt;&gt;0,dwam1!$G$8,"")</f>
        <v>الأحد</v>
      </c>
      <c r="Z56" s="279">
        <f>IF(Y56="","",num!$G$10)</f>
        <v>45088</v>
      </c>
      <c r="AA56" s="278" t="str">
        <f>IF(dwam1!I54&lt;&gt;0,dwam1!$I$8,"")</f>
        <v>الإثنين</v>
      </c>
      <c r="AB56" s="280">
        <f>IF(AA56="","",num!$H$10)</f>
        <v>45089</v>
      </c>
      <c r="AC56" s="275" t="str">
        <f>IF(dwam1!K54&lt;&gt;0,dwam1!$K$8,"")</f>
        <v>الثلاثاء</v>
      </c>
      <c r="AD56" s="280">
        <f>IF(AC56="","",num!$I$10)</f>
        <v>45090</v>
      </c>
      <c r="AE56" s="275" t="str">
        <f>IF(dwam1!M54&lt;&gt;0,dwam1!$M$8,"")</f>
        <v>الأربعاء</v>
      </c>
      <c r="AF56" s="280">
        <f>IF(AE56="","",num!$J$10)</f>
        <v>45091</v>
      </c>
      <c r="AG56" s="275" t="str">
        <f>IF(dwam1!O54&lt;&gt;0,dwam1!$O$8,"")</f>
        <v>الخميس</v>
      </c>
      <c r="AH56" s="280">
        <f>IF(AG56="","",num!$K$10)</f>
        <v>45092</v>
      </c>
      <c r="AI56" s="275" t="str">
        <f>IF(dwam1!Q54&lt;&gt;0,dwam1!$Q$8,"")</f>
        <v>السبت</v>
      </c>
      <c r="AJ56" s="280">
        <f>IF(AI56="","",num!$L$10)</f>
        <v>45094</v>
      </c>
      <c r="AK56" s="275" t="str">
        <f>IF(dwam1!S54&lt;&gt;0,dwam1!$S$8,"")</f>
        <v>الأحد</v>
      </c>
      <c r="AL56" s="280">
        <f>IF(AK56="","",num!$M$10)</f>
        <v>45095</v>
      </c>
      <c r="AM56" s="275" t="str">
        <f>IF(dwam1!U54&lt;&gt;0,dwam1!$U$8,"")</f>
        <v>الإثنين</v>
      </c>
      <c r="AN56" s="280">
        <f>IF(AM56="","",num!$N$10)</f>
        <v>45096</v>
      </c>
      <c r="AO56" s="275" t="str">
        <f>IF(dwam1!W54&lt;&gt;0,dwam1!$W$8,"")</f>
        <v>الثلاثاء</v>
      </c>
      <c r="AP56" s="280">
        <f>IF(AO56="","",num!$O$10)</f>
        <v>45097</v>
      </c>
      <c r="AQ56" s="275" t="str">
        <f>IF(dwam1!Y54&lt;&gt;0,dwam1!$Y$8,"")</f>
        <v>الأربعاء</v>
      </c>
      <c r="AR56" s="280">
        <f>IF(AQ56="","",num!$P$10)</f>
        <v>45098</v>
      </c>
      <c r="AS56" s="275" t="str">
        <f>IF(dwam1!AA54&lt;&gt;0,dwam1!$AA$8,"")</f>
        <v>الخميس</v>
      </c>
      <c r="AT56" s="280">
        <f>IF(AS56="","",num!$Q$10)</f>
        <v>45099</v>
      </c>
      <c r="AU56" s="275" t="str">
        <f>IF(dwam1!AC54&lt;&gt;0,dwam1!$AC$8,"")</f>
        <v>السبت</v>
      </c>
      <c r="AV56" s="280">
        <f>IF(AU56="","",num!$R$10)</f>
        <v>45101</v>
      </c>
      <c r="AW56" s="275" t="str">
        <f>IF(dwam1!AE54&lt;&gt;0,dwam1!$AE$8,"")</f>
        <v>الأحد</v>
      </c>
      <c r="AX56" s="280">
        <f>IF(AW56="","",num!$S$10)</f>
        <v>45102</v>
      </c>
      <c r="AY56" s="275" t="str">
        <f>IF(dwam1!AG54&lt;&gt;0,dwam1!$AG$8,"")</f>
        <v/>
      </c>
      <c r="AZ56" s="280" t="str">
        <f>IF(AY56="","",num!$T$10)</f>
        <v/>
      </c>
      <c r="BA56" s="1">
        <v>32500</v>
      </c>
      <c r="BB56" s="260" t="s">
        <v>911</v>
      </c>
      <c r="BC56" s="56">
        <f>num!AD54</f>
        <v>14</v>
      </c>
    </row>
    <row r="57" spans="2:55" ht="27.75" customHeight="1" x14ac:dyDescent="0.3">
      <c r="B57" s="302">
        <v>41</v>
      </c>
      <c r="C57" s="1308" t="str">
        <f>inf!B42</f>
        <v>مؤيد كرامة محمد أبو سنينة</v>
      </c>
      <c r="D57" s="1308"/>
      <c r="E57" s="310">
        <f>inf!C42</f>
        <v>404710196</v>
      </c>
      <c r="F57" s="346"/>
      <c r="G57" s="347"/>
      <c r="H57" s="347"/>
      <c r="I57" s="299"/>
      <c r="J57" s="125" t="s">
        <v>83</v>
      </c>
      <c r="K57" s="314"/>
      <c r="L57" s="313">
        <f>num!AD55</f>
        <v>16</v>
      </c>
      <c r="M57" s="229">
        <f>inf!S42</f>
        <v>13</v>
      </c>
      <c r="N57" s="302">
        <f t="shared" si="2"/>
        <v>208</v>
      </c>
      <c r="O57" s="302">
        <f t="shared" si="6"/>
        <v>0</v>
      </c>
      <c r="P57" s="311">
        <f t="shared" si="3"/>
        <v>208</v>
      </c>
      <c r="Q57" s="276" t="str">
        <f>inf!G42</f>
        <v>عيصى</v>
      </c>
      <c r="R57" s="277" t="str">
        <f>inf!F42</f>
        <v>الحسين بن علي ث</v>
      </c>
      <c r="S57" s="276" t="str">
        <f t="shared" si="5"/>
        <v>عيصى</v>
      </c>
      <c r="T57" s="278" t="str">
        <f>inf!T42</f>
        <v>عيصى - باب الزاوية - مركز التصحيح - -</v>
      </c>
      <c r="U57" s="275" t="str">
        <f>IF(dwam1!C55&lt;&gt;0,dwam1!$C$8,"")</f>
        <v>الخميس</v>
      </c>
      <c r="V57" s="279">
        <f>IF(U57="","",num!$E$10)</f>
        <v>45085</v>
      </c>
      <c r="W57" s="278" t="str">
        <f>IF(dwam1!E55&lt;&gt;0,dwam1!$E$8,"")</f>
        <v>السبت</v>
      </c>
      <c r="X57" s="279">
        <f>IF(W57="","",num!$F$10)</f>
        <v>45087</v>
      </c>
      <c r="Y57" s="275" t="str">
        <f>IF(dwam1!G55&lt;&gt;0,dwam1!$G$8,"")</f>
        <v>الأحد</v>
      </c>
      <c r="Z57" s="279">
        <f>IF(Y57="","",num!$G$10)</f>
        <v>45088</v>
      </c>
      <c r="AA57" s="278" t="str">
        <f>IF(dwam1!I55&lt;&gt;0,dwam1!$I$8,"")</f>
        <v>الإثنين</v>
      </c>
      <c r="AB57" s="280">
        <f>IF(AA57="","",num!$H$10)</f>
        <v>45089</v>
      </c>
      <c r="AC57" s="275" t="str">
        <f>IF(dwam1!K55&lt;&gt;0,dwam1!$K$8,"")</f>
        <v>الثلاثاء</v>
      </c>
      <c r="AD57" s="280">
        <f>IF(AC57="","",num!$I$10)</f>
        <v>45090</v>
      </c>
      <c r="AE57" s="275" t="str">
        <f>IF(dwam1!M55&lt;&gt;0,dwam1!$M$8,"")</f>
        <v>الأربعاء</v>
      </c>
      <c r="AF57" s="280">
        <f>IF(AE57="","",num!$J$10)</f>
        <v>45091</v>
      </c>
      <c r="AG57" s="275" t="str">
        <f>IF(dwam1!O55&lt;&gt;0,dwam1!$O$8,"")</f>
        <v>الخميس</v>
      </c>
      <c r="AH57" s="280">
        <f>IF(AG57="","",num!$K$10)</f>
        <v>45092</v>
      </c>
      <c r="AI57" s="275" t="str">
        <f>IF(dwam1!Q55&lt;&gt;0,dwam1!$Q$8,"")</f>
        <v>السبت</v>
      </c>
      <c r="AJ57" s="280">
        <f>IF(AI57="","",num!$L$10)</f>
        <v>45094</v>
      </c>
      <c r="AK57" s="275" t="str">
        <f>IF(dwam1!S55&lt;&gt;0,dwam1!$S$8,"")</f>
        <v>الأحد</v>
      </c>
      <c r="AL57" s="280">
        <f>IF(AK57="","",num!$M$10)</f>
        <v>45095</v>
      </c>
      <c r="AM57" s="275" t="str">
        <f>IF(dwam1!U55&lt;&gt;0,dwam1!$U$8,"")</f>
        <v>الإثنين</v>
      </c>
      <c r="AN57" s="280">
        <f>IF(AM57="","",num!$N$10)</f>
        <v>45096</v>
      </c>
      <c r="AO57" s="275" t="str">
        <f>IF(dwam1!W55&lt;&gt;0,dwam1!$W$8,"")</f>
        <v>الثلاثاء</v>
      </c>
      <c r="AP57" s="280">
        <f>IF(AO57="","",num!$O$10)</f>
        <v>45097</v>
      </c>
      <c r="AQ57" s="275" t="str">
        <f>IF(dwam1!Y55&lt;&gt;0,dwam1!$Y$8,"")</f>
        <v>الأربعاء</v>
      </c>
      <c r="AR57" s="280">
        <f>IF(AQ57="","",num!$P$10)</f>
        <v>45098</v>
      </c>
      <c r="AS57" s="275" t="str">
        <f>IF(dwam1!AA55&lt;&gt;0,dwam1!$AA$8,"")</f>
        <v>الخميس</v>
      </c>
      <c r="AT57" s="280">
        <f>IF(AS57="","",num!$Q$10)</f>
        <v>45099</v>
      </c>
      <c r="AU57" s="275" t="str">
        <f>IF(dwam1!AC55&lt;&gt;0,dwam1!$AC$8,"")</f>
        <v>السبت</v>
      </c>
      <c r="AV57" s="280">
        <f>IF(AU57="","",num!$R$10)</f>
        <v>45101</v>
      </c>
      <c r="AW57" s="275" t="str">
        <f>IF(dwam1!AE55&lt;&gt;0,dwam1!$AE$8,"")</f>
        <v>الأحد</v>
      </c>
      <c r="AX57" s="280">
        <f>IF(AW57="","",num!$S$10)</f>
        <v>45102</v>
      </c>
      <c r="AY57" s="275" t="str">
        <f>IF(dwam1!AG55&lt;&gt;0,dwam1!$AG$8,"")</f>
        <v>الإثنين</v>
      </c>
      <c r="AZ57" s="280">
        <f>IF(AY57="","",num!$T$10)</f>
        <v>45103</v>
      </c>
      <c r="BA57" s="1">
        <v>33000</v>
      </c>
      <c r="BB57" s="260" t="s">
        <v>912</v>
      </c>
      <c r="BC57" s="56">
        <f>num!AD55</f>
        <v>16</v>
      </c>
    </row>
    <row r="58" spans="2:55" ht="27.75" customHeight="1" x14ac:dyDescent="0.3">
      <c r="B58" s="302">
        <v>42</v>
      </c>
      <c r="C58" s="1308" t="e">
        <f>inf!#REF!</f>
        <v>#REF!</v>
      </c>
      <c r="D58" s="1308"/>
      <c r="E58" s="310" t="e">
        <f>inf!#REF!</f>
        <v>#REF!</v>
      </c>
      <c r="F58" s="346"/>
      <c r="G58" s="347"/>
      <c r="H58" s="347"/>
      <c r="I58" s="299"/>
      <c r="J58" s="125" t="s">
        <v>83</v>
      </c>
      <c r="K58" s="314"/>
      <c r="L58" s="313">
        <f>num!AD56</f>
        <v>16</v>
      </c>
      <c r="M58" s="229">
        <f>inf!S43</f>
        <v>28</v>
      </c>
      <c r="N58" s="302">
        <f t="shared" si="2"/>
        <v>448</v>
      </c>
      <c r="O58" s="302">
        <f t="shared" si="6"/>
        <v>0</v>
      </c>
      <c r="P58" s="311">
        <f t="shared" si="3"/>
        <v>448</v>
      </c>
      <c r="Q58" s="276" t="str">
        <f>inf!G43</f>
        <v>عبدة</v>
      </c>
      <c r="R58" s="277" t="e">
        <f>inf!#REF!</f>
        <v>#REF!</v>
      </c>
      <c r="S58" s="276" t="str">
        <f t="shared" si="5"/>
        <v>عبدة</v>
      </c>
      <c r="T58" s="278" t="str">
        <f>inf!T43</f>
        <v>عبدة - دورا - باب الزاوية - مركز التصحيح-</v>
      </c>
      <c r="U58" s="275" t="str">
        <f>IF(dwam1!C56&lt;&gt;0,dwam1!$C$8,"")</f>
        <v>الخميس</v>
      </c>
      <c r="V58" s="279">
        <f>IF(U58="","",num!$E$10)</f>
        <v>45085</v>
      </c>
      <c r="W58" s="278" t="str">
        <f>IF(dwam1!E56&lt;&gt;0,dwam1!$E$8,"")</f>
        <v>السبت</v>
      </c>
      <c r="X58" s="279">
        <f>IF(W58="","",num!$F$10)</f>
        <v>45087</v>
      </c>
      <c r="Y58" s="275" t="str">
        <f>IF(dwam1!G56&lt;&gt;0,dwam1!$G$8,"")</f>
        <v>الأحد</v>
      </c>
      <c r="Z58" s="279">
        <f>IF(Y58="","",num!$G$10)</f>
        <v>45088</v>
      </c>
      <c r="AA58" s="278" t="str">
        <f>IF(dwam1!I56&lt;&gt;0,dwam1!$I$8,"")</f>
        <v>الإثنين</v>
      </c>
      <c r="AB58" s="280">
        <f>IF(AA58="","",num!$H$10)</f>
        <v>45089</v>
      </c>
      <c r="AC58" s="275" t="str">
        <f>IF(dwam1!K56&lt;&gt;0,dwam1!$K$8,"")</f>
        <v>الثلاثاء</v>
      </c>
      <c r="AD58" s="280">
        <f>IF(AC58="","",num!$I$10)</f>
        <v>45090</v>
      </c>
      <c r="AE58" s="275" t="str">
        <f>IF(dwam1!M56&lt;&gt;0,dwam1!$M$8,"")</f>
        <v>الأربعاء</v>
      </c>
      <c r="AF58" s="280">
        <f>IF(AE58="","",num!$J$10)</f>
        <v>45091</v>
      </c>
      <c r="AG58" s="275" t="str">
        <f>IF(dwam1!O56&lt;&gt;0,dwam1!$O$8,"")</f>
        <v>الخميس</v>
      </c>
      <c r="AH58" s="280">
        <f>IF(AG58="","",num!$K$10)</f>
        <v>45092</v>
      </c>
      <c r="AI58" s="275" t="str">
        <f>IF(dwam1!Q56&lt;&gt;0,dwam1!$Q$8,"")</f>
        <v>السبت</v>
      </c>
      <c r="AJ58" s="280">
        <f>IF(AI58="","",num!$L$10)</f>
        <v>45094</v>
      </c>
      <c r="AK58" s="275" t="str">
        <f>IF(dwam1!S56&lt;&gt;0,dwam1!$S$8,"")</f>
        <v>الأحد</v>
      </c>
      <c r="AL58" s="280">
        <f>IF(AK58="","",num!$M$10)</f>
        <v>45095</v>
      </c>
      <c r="AM58" s="275" t="str">
        <f>IF(dwam1!U56&lt;&gt;0,dwam1!$U$8,"")</f>
        <v>الإثنين</v>
      </c>
      <c r="AN58" s="280">
        <f>IF(AM58="","",num!$N$10)</f>
        <v>45096</v>
      </c>
      <c r="AO58" s="275" t="str">
        <f>IF(dwam1!W56&lt;&gt;0,dwam1!$W$8,"")</f>
        <v>الثلاثاء</v>
      </c>
      <c r="AP58" s="280">
        <f>IF(AO58="","",num!$O$10)</f>
        <v>45097</v>
      </c>
      <c r="AQ58" s="275" t="str">
        <f>IF(dwam1!Y56&lt;&gt;0,dwam1!$Y$8,"")</f>
        <v>الأربعاء</v>
      </c>
      <c r="AR58" s="280">
        <f>IF(AQ58="","",num!$P$10)</f>
        <v>45098</v>
      </c>
      <c r="AS58" s="275" t="str">
        <f>IF(dwam1!AA56&lt;&gt;0,dwam1!$AA$8,"")</f>
        <v>الخميس</v>
      </c>
      <c r="AT58" s="280">
        <f>IF(AS58="","",num!$Q$10)</f>
        <v>45099</v>
      </c>
      <c r="AU58" s="275" t="str">
        <f>IF(dwam1!AC56&lt;&gt;0,dwam1!$AC$8,"")</f>
        <v>السبت</v>
      </c>
      <c r="AV58" s="280">
        <f>IF(AU58="","",num!$R$10)</f>
        <v>45101</v>
      </c>
      <c r="AW58" s="275" t="str">
        <f>IF(dwam1!AE56&lt;&gt;0,dwam1!$AE$8,"")</f>
        <v>الأحد</v>
      </c>
      <c r="AX58" s="280">
        <f>IF(AW58="","",num!$S$10)</f>
        <v>45102</v>
      </c>
      <c r="AY58" s="275" t="str">
        <f>IF(dwam1!AG56&lt;&gt;0,dwam1!$AG$8,"")</f>
        <v>الإثنين</v>
      </c>
      <c r="AZ58" s="280">
        <f>IF(AY58="","",num!$T$10)</f>
        <v>45103</v>
      </c>
      <c r="BA58" s="1">
        <v>33500</v>
      </c>
      <c r="BB58" s="260" t="s">
        <v>913</v>
      </c>
      <c r="BC58" s="56">
        <f>num!AD56</f>
        <v>16</v>
      </c>
    </row>
    <row r="59" spans="2:55" ht="27.75" customHeight="1" x14ac:dyDescent="0.3">
      <c r="B59" s="302">
        <v>43</v>
      </c>
      <c r="C59" s="1308" t="str">
        <f>inf!F43</f>
        <v>ابراهيم أبو دية</v>
      </c>
      <c r="D59" s="1308"/>
      <c r="E59" s="310" t="str">
        <f>inf!B43</f>
        <v>نضال سالم ابراهيم ابو سباع</v>
      </c>
      <c r="F59" s="346"/>
      <c r="G59" s="347"/>
      <c r="H59" s="347"/>
      <c r="I59" s="299"/>
      <c r="J59" s="125" t="s">
        <v>83</v>
      </c>
      <c r="K59" s="314"/>
      <c r="L59" s="313">
        <f>num!AD57</f>
        <v>14</v>
      </c>
      <c r="M59" s="229">
        <f>inf!S44</f>
        <v>14</v>
      </c>
      <c r="N59" s="302">
        <f t="shared" si="2"/>
        <v>196</v>
      </c>
      <c r="O59" s="302">
        <f t="shared" si="6"/>
        <v>0</v>
      </c>
      <c r="P59" s="311">
        <f t="shared" si="3"/>
        <v>196</v>
      </c>
      <c r="Q59" s="276" t="str">
        <f>inf!G44</f>
        <v>تفوح</v>
      </c>
      <c r="R59" s="277" t="str">
        <f>inf!F44</f>
        <v>تفوح الثانوية للبنات</v>
      </c>
      <c r="S59" s="276" t="str">
        <f t="shared" si="5"/>
        <v>تفوح</v>
      </c>
      <c r="T59" s="278" t="str">
        <f>inf!T44</f>
        <v>تفوح - باب الزاوية - مركز التصحيح - -</v>
      </c>
      <c r="U59" s="275" t="str">
        <f>IF(dwam1!C57&lt;&gt;0,dwam1!$C$8,"")</f>
        <v/>
      </c>
      <c r="V59" s="279" t="str">
        <f>IF(U59="","",num!$E$10)</f>
        <v/>
      </c>
      <c r="W59" s="278" t="str">
        <f>IF(dwam1!E57&lt;&gt;0,dwam1!$E$8,"")</f>
        <v>السبت</v>
      </c>
      <c r="X59" s="279">
        <f>IF(W59="","",num!$F$10)</f>
        <v>45087</v>
      </c>
      <c r="Y59" s="275" t="str">
        <f>IF(dwam1!G57&lt;&gt;0,dwam1!$G$8,"")</f>
        <v>الأحد</v>
      </c>
      <c r="Z59" s="279">
        <f>IF(Y59="","",num!$G$10)</f>
        <v>45088</v>
      </c>
      <c r="AA59" s="278" t="str">
        <f>IF(dwam1!I57&lt;&gt;0,dwam1!$I$8,"")</f>
        <v>الإثنين</v>
      </c>
      <c r="AB59" s="280">
        <f>IF(AA59="","",num!$H$10)</f>
        <v>45089</v>
      </c>
      <c r="AC59" s="275" t="str">
        <f>IF(dwam1!K57&lt;&gt;0,dwam1!$K$8,"")</f>
        <v>الثلاثاء</v>
      </c>
      <c r="AD59" s="280">
        <f>IF(AC59="","",num!$I$10)</f>
        <v>45090</v>
      </c>
      <c r="AE59" s="275" t="str">
        <f>IF(dwam1!M57&lt;&gt;0,dwam1!$M$8,"")</f>
        <v>الأربعاء</v>
      </c>
      <c r="AF59" s="280">
        <f>IF(AE59="","",num!$J$10)</f>
        <v>45091</v>
      </c>
      <c r="AG59" s="275" t="str">
        <f>IF(dwam1!O57&lt;&gt;0,dwam1!$O$8,"")</f>
        <v>الخميس</v>
      </c>
      <c r="AH59" s="280">
        <f>IF(AG59="","",num!$K$10)</f>
        <v>45092</v>
      </c>
      <c r="AI59" s="275" t="str">
        <f>IF(dwam1!Q57&lt;&gt;0,dwam1!$Q$8,"")</f>
        <v>السبت</v>
      </c>
      <c r="AJ59" s="280">
        <f>IF(AI59="","",num!$L$10)</f>
        <v>45094</v>
      </c>
      <c r="AK59" s="275" t="str">
        <f>IF(dwam1!S57&lt;&gt;0,dwam1!$S$8,"")</f>
        <v>الأحد</v>
      </c>
      <c r="AL59" s="280">
        <f>IF(AK59="","",num!$M$10)</f>
        <v>45095</v>
      </c>
      <c r="AM59" s="275" t="str">
        <f>IF(dwam1!U57&lt;&gt;0,dwam1!$U$8,"")</f>
        <v>الإثنين</v>
      </c>
      <c r="AN59" s="280">
        <f>IF(AM59="","",num!$N$10)</f>
        <v>45096</v>
      </c>
      <c r="AO59" s="275" t="str">
        <f>IF(dwam1!W57&lt;&gt;0,dwam1!$W$8,"")</f>
        <v>الثلاثاء</v>
      </c>
      <c r="AP59" s="280">
        <f>IF(AO59="","",num!$O$10)</f>
        <v>45097</v>
      </c>
      <c r="AQ59" s="275" t="str">
        <f>IF(dwam1!Y57&lt;&gt;0,dwam1!$Y$8,"")</f>
        <v>الأربعاء</v>
      </c>
      <c r="AR59" s="280">
        <f>IF(AQ59="","",num!$P$10)</f>
        <v>45098</v>
      </c>
      <c r="AS59" s="275" t="str">
        <f>IF(dwam1!AA57&lt;&gt;0,dwam1!$AA$8,"")</f>
        <v>الخميس</v>
      </c>
      <c r="AT59" s="280">
        <f>IF(AS59="","",num!$Q$10)</f>
        <v>45099</v>
      </c>
      <c r="AU59" s="275" t="str">
        <f>IF(dwam1!AC57&lt;&gt;0,dwam1!$AC$8,"")</f>
        <v>السبت</v>
      </c>
      <c r="AV59" s="280">
        <f>IF(AU59="","",num!$R$10)</f>
        <v>45101</v>
      </c>
      <c r="AW59" s="275" t="str">
        <f>IF(dwam1!AE57&lt;&gt;0,dwam1!$AE$8,"")</f>
        <v>الأحد</v>
      </c>
      <c r="AX59" s="280">
        <f>IF(AW59="","",num!$S$10)</f>
        <v>45102</v>
      </c>
      <c r="AY59" s="275" t="str">
        <f>IF(dwam1!AG57&lt;&gt;0,dwam1!$AG$8,"")</f>
        <v/>
      </c>
      <c r="AZ59" s="280" t="str">
        <f>IF(AY59="","",num!$T$10)</f>
        <v/>
      </c>
      <c r="BA59" s="1">
        <v>34000</v>
      </c>
      <c r="BB59" s="260" t="s">
        <v>914</v>
      </c>
      <c r="BC59" s="56">
        <f>num!AD57</f>
        <v>14</v>
      </c>
    </row>
    <row r="60" spans="2:55" ht="27.75" customHeight="1" x14ac:dyDescent="0.3">
      <c r="B60" s="302">
        <v>44</v>
      </c>
      <c r="C60" s="1308" t="str">
        <f>inf!B45</f>
        <v>هنيه نعيم ديب نتشه</v>
      </c>
      <c r="D60" s="1308"/>
      <c r="E60" s="310" t="str">
        <f>inf!C45</f>
        <v>850422882</v>
      </c>
      <c r="F60" s="346"/>
      <c r="G60" s="347"/>
      <c r="H60" s="347"/>
      <c r="I60" s="299"/>
      <c r="J60" s="125" t="s">
        <v>83</v>
      </c>
      <c r="K60" s="314"/>
      <c r="L60" s="313">
        <f>num!AD58</f>
        <v>14</v>
      </c>
      <c r="M60" s="229">
        <f>inf!S45</f>
        <v>13</v>
      </c>
      <c r="N60" s="302">
        <f t="shared" si="2"/>
        <v>182</v>
      </c>
      <c r="O60" s="302">
        <f t="shared" si="6"/>
        <v>0</v>
      </c>
      <c r="P60" s="311">
        <f t="shared" si="3"/>
        <v>182</v>
      </c>
      <c r="Q60" s="276" t="str">
        <f>inf!G45</f>
        <v>عيصى</v>
      </c>
      <c r="R60" s="277" t="str">
        <f>inf!F45</f>
        <v>الاخوه الثانوية للبنات</v>
      </c>
      <c r="S60" s="276" t="str">
        <f t="shared" si="5"/>
        <v>عيصى</v>
      </c>
      <c r="T60" s="278" t="str">
        <f>inf!T45</f>
        <v>عيصى - باب الزاوية - مركز التصحيح - -</v>
      </c>
      <c r="U60" s="275" t="str">
        <f>IF(dwam1!C58&lt;&gt;0,dwam1!$C$8,"")</f>
        <v>الخميس</v>
      </c>
      <c r="V60" s="279">
        <f>IF(U60="","",num!$E$10)</f>
        <v>45085</v>
      </c>
      <c r="W60" s="278" t="str">
        <f>IF(dwam1!E58&lt;&gt;0,dwam1!$E$8,"")</f>
        <v>السبت</v>
      </c>
      <c r="X60" s="279">
        <f>IF(W60="","",num!$F$10)</f>
        <v>45087</v>
      </c>
      <c r="Y60" s="275" t="str">
        <f>IF(dwam1!G58&lt;&gt;0,dwam1!$G$8,"")</f>
        <v>الأحد</v>
      </c>
      <c r="Z60" s="279">
        <f>IF(Y60="","",num!$G$10)</f>
        <v>45088</v>
      </c>
      <c r="AA60" s="278" t="str">
        <f>IF(dwam1!I58&lt;&gt;0,dwam1!$I$8,"")</f>
        <v>الإثنين</v>
      </c>
      <c r="AB60" s="280">
        <f>IF(AA60="","",num!$H$10)</f>
        <v>45089</v>
      </c>
      <c r="AC60" s="275" t="str">
        <f>IF(dwam1!K58&lt;&gt;0,dwam1!$K$8,"")</f>
        <v>الثلاثاء</v>
      </c>
      <c r="AD60" s="280">
        <f>IF(AC60="","",num!$I$10)</f>
        <v>45090</v>
      </c>
      <c r="AE60" s="275" t="str">
        <f>IF(dwam1!M58&lt;&gt;0,dwam1!$M$8,"")</f>
        <v>الأربعاء</v>
      </c>
      <c r="AF60" s="280">
        <f>IF(AE60="","",num!$J$10)</f>
        <v>45091</v>
      </c>
      <c r="AG60" s="275" t="str">
        <f>IF(dwam1!O58&lt;&gt;0,dwam1!$O$8,"")</f>
        <v>الخميس</v>
      </c>
      <c r="AH60" s="280">
        <f>IF(AG60="","",num!$K$10)</f>
        <v>45092</v>
      </c>
      <c r="AI60" s="275" t="str">
        <f>IF(dwam1!Q58&lt;&gt;0,dwam1!$Q$8,"")</f>
        <v>السبت</v>
      </c>
      <c r="AJ60" s="280">
        <f>IF(AI60="","",num!$L$10)</f>
        <v>45094</v>
      </c>
      <c r="AK60" s="275" t="str">
        <f>IF(dwam1!S58&lt;&gt;0,dwam1!$S$8,"")</f>
        <v>الأحد</v>
      </c>
      <c r="AL60" s="280">
        <f>IF(AK60="","",num!$M$10)</f>
        <v>45095</v>
      </c>
      <c r="AM60" s="275" t="str">
        <f>IF(dwam1!U58&lt;&gt;0,dwam1!$U$8,"")</f>
        <v>الإثنين</v>
      </c>
      <c r="AN60" s="280">
        <f>IF(AM60="","",num!$N$10)</f>
        <v>45096</v>
      </c>
      <c r="AO60" s="275" t="str">
        <f>IF(dwam1!W58&lt;&gt;0,dwam1!$W$8,"")</f>
        <v/>
      </c>
      <c r="AP60" s="280" t="str">
        <f>IF(AO60="","",num!$O$10)</f>
        <v/>
      </c>
      <c r="AQ60" s="275" t="str">
        <f>IF(dwam1!Y58&lt;&gt;0,dwam1!$Y$8,"")</f>
        <v>الأربعاء</v>
      </c>
      <c r="AR60" s="280">
        <f>IF(AQ60="","",num!$P$10)</f>
        <v>45098</v>
      </c>
      <c r="AS60" s="275" t="str">
        <f>IF(dwam1!AA58&lt;&gt;0,dwam1!$AA$8,"")</f>
        <v>الخميس</v>
      </c>
      <c r="AT60" s="280">
        <f>IF(AS60="","",num!$Q$10)</f>
        <v>45099</v>
      </c>
      <c r="AU60" s="275" t="str">
        <f>IF(dwam1!AC58&lt;&gt;0,dwam1!$AC$8,"")</f>
        <v>السبت</v>
      </c>
      <c r="AV60" s="280">
        <f>IF(AU60="","",num!$R$10)</f>
        <v>45101</v>
      </c>
      <c r="AW60" s="275" t="str">
        <f>IF(dwam1!AE58&lt;&gt;0,dwam1!$AE$8,"")</f>
        <v>الأحد</v>
      </c>
      <c r="AX60" s="280">
        <f>IF(AW60="","",num!$S$10)</f>
        <v>45102</v>
      </c>
      <c r="AY60" s="275" t="str">
        <f>IF(dwam1!AG58&lt;&gt;0,dwam1!$AG$8,"")</f>
        <v/>
      </c>
      <c r="AZ60" s="280" t="str">
        <f>IF(AY60="","",num!$T$10)</f>
        <v/>
      </c>
      <c r="BA60" s="1">
        <v>34500</v>
      </c>
      <c r="BB60" s="260" t="s">
        <v>915</v>
      </c>
      <c r="BC60" s="56">
        <f>num!AD58</f>
        <v>14</v>
      </c>
    </row>
    <row r="61" spans="2:55" ht="27.75" customHeight="1" x14ac:dyDescent="0.3">
      <c r="B61" s="302">
        <v>45</v>
      </c>
      <c r="C61" s="1308" t="str">
        <f>inf!B46</f>
        <v>هيثم يسري محمد جعبري</v>
      </c>
      <c r="D61" s="1308"/>
      <c r="E61" s="310">
        <f>inf!C46</f>
        <v>404336059</v>
      </c>
      <c r="F61" s="346"/>
      <c r="G61" s="347"/>
      <c r="H61" s="347"/>
      <c r="I61" s="299"/>
      <c r="J61" s="125" t="s">
        <v>83</v>
      </c>
      <c r="K61" s="314"/>
      <c r="L61" s="313">
        <f>num!AD59</f>
        <v>16</v>
      </c>
      <c r="M61" s="229">
        <f>inf!S46</f>
        <v>12</v>
      </c>
      <c r="N61" s="302">
        <f t="shared" si="2"/>
        <v>192</v>
      </c>
      <c r="O61" s="302">
        <f t="shared" si="6"/>
        <v>0</v>
      </c>
      <c r="P61" s="311">
        <f t="shared" si="3"/>
        <v>192</v>
      </c>
      <c r="Q61" s="276" t="str">
        <f>inf!G46</f>
        <v>وادي القطع</v>
      </c>
      <c r="R61" s="277" t="str">
        <f>inf!F46</f>
        <v>محمد علي الجعبري</v>
      </c>
      <c r="S61" s="276" t="str">
        <f t="shared" si="5"/>
        <v>وادي القطع</v>
      </c>
      <c r="T61" s="278" t="str">
        <f>inf!T46</f>
        <v>وادي القطع - باب الزاوية - مركز التصحيح - -</v>
      </c>
      <c r="U61" s="275" t="str">
        <f>IF(dwam1!C59&lt;&gt;0,dwam1!$C$8,"")</f>
        <v>الخميس</v>
      </c>
      <c r="V61" s="279">
        <f>IF(U61="","",num!$E$10)</f>
        <v>45085</v>
      </c>
      <c r="W61" s="278" t="str">
        <f>IF(dwam1!E59&lt;&gt;0,dwam1!$E$8,"")</f>
        <v>السبت</v>
      </c>
      <c r="X61" s="279">
        <f>IF(W61="","",num!$F$10)</f>
        <v>45087</v>
      </c>
      <c r="Y61" s="275" t="str">
        <f>IF(dwam1!G59&lt;&gt;0,dwam1!$G$8,"")</f>
        <v>الأحد</v>
      </c>
      <c r="Z61" s="279">
        <f>IF(Y61="","",num!$G$10)</f>
        <v>45088</v>
      </c>
      <c r="AA61" s="278" t="str">
        <f>IF(dwam1!I59&lt;&gt;0,dwam1!$I$8,"")</f>
        <v>الإثنين</v>
      </c>
      <c r="AB61" s="280">
        <f>IF(AA61="","",num!$H$10)</f>
        <v>45089</v>
      </c>
      <c r="AC61" s="275" t="str">
        <f>IF(dwam1!K59&lt;&gt;0,dwam1!$K$8,"")</f>
        <v>الثلاثاء</v>
      </c>
      <c r="AD61" s="280">
        <f>IF(AC61="","",num!$I$10)</f>
        <v>45090</v>
      </c>
      <c r="AE61" s="275" t="str">
        <f>IF(dwam1!M59&lt;&gt;0,dwam1!$M$8,"")</f>
        <v>الأربعاء</v>
      </c>
      <c r="AF61" s="280">
        <f>IF(AE61="","",num!$J$10)</f>
        <v>45091</v>
      </c>
      <c r="AG61" s="275" t="str">
        <f>IF(dwam1!O59&lt;&gt;0,dwam1!$O$8,"")</f>
        <v>الخميس</v>
      </c>
      <c r="AH61" s="280">
        <f>IF(AG61="","",num!$K$10)</f>
        <v>45092</v>
      </c>
      <c r="AI61" s="275" t="str">
        <f>IF(dwam1!Q59&lt;&gt;0,dwam1!$Q$8,"")</f>
        <v>السبت</v>
      </c>
      <c r="AJ61" s="280">
        <f>IF(AI61="","",num!$L$10)</f>
        <v>45094</v>
      </c>
      <c r="AK61" s="275" t="str">
        <f>IF(dwam1!S59&lt;&gt;0,dwam1!$S$8,"")</f>
        <v>الأحد</v>
      </c>
      <c r="AL61" s="280">
        <f>IF(AK61="","",num!$M$10)</f>
        <v>45095</v>
      </c>
      <c r="AM61" s="275" t="str">
        <f>IF(dwam1!U59&lt;&gt;0,dwam1!$U$8,"")</f>
        <v>الإثنين</v>
      </c>
      <c r="AN61" s="280">
        <f>IF(AM61="","",num!$N$10)</f>
        <v>45096</v>
      </c>
      <c r="AO61" s="275" t="str">
        <f>IF(dwam1!W59&lt;&gt;0,dwam1!$W$8,"")</f>
        <v>الثلاثاء</v>
      </c>
      <c r="AP61" s="280">
        <f>IF(AO61="","",num!$O$10)</f>
        <v>45097</v>
      </c>
      <c r="AQ61" s="275" t="str">
        <f>IF(dwam1!Y59&lt;&gt;0,dwam1!$Y$8,"")</f>
        <v>الأربعاء</v>
      </c>
      <c r="AR61" s="280">
        <f>IF(AQ61="","",num!$P$10)</f>
        <v>45098</v>
      </c>
      <c r="AS61" s="275" t="str">
        <f>IF(dwam1!AA59&lt;&gt;0,dwam1!$AA$8,"")</f>
        <v>الخميس</v>
      </c>
      <c r="AT61" s="280">
        <f>IF(AS61="","",num!$Q$10)</f>
        <v>45099</v>
      </c>
      <c r="AU61" s="275" t="str">
        <f>IF(dwam1!AC59&lt;&gt;0,dwam1!$AC$8,"")</f>
        <v>السبت</v>
      </c>
      <c r="AV61" s="280">
        <f>IF(AU61="","",num!$R$10)</f>
        <v>45101</v>
      </c>
      <c r="AW61" s="275" t="str">
        <f>IF(dwam1!AE59&lt;&gt;0,dwam1!$AE$8,"")</f>
        <v>الأحد</v>
      </c>
      <c r="AX61" s="280">
        <f>IF(AW61="","",num!$S$10)</f>
        <v>45102</v>
      </c>
      <c r="AY61" s="275" t="str">
        <f>IF(dwam1!AG59&lt;&gt;0,dwam1!$AG$8,"")</f>
        <v>الإثنين</v>
      </c>
      <c r="AZ61" s="280">
        <f>IF(AY61="","",num!$T$10)</f>
        <v>45103</v>
      </c>
      <c r="BA61" s="1">
        <v>35000</v>
      </c>
      <c r="BB61" s="260" t="s">
        <v>916</v>
      </c>
      <c r="BC61" s="56">
        <f>num!AD59</f>
        <v>16</v>
      </c>
    </row>
    <row r="62" spans="2:55" ht="27.75" customHeight="1" x14ac:dyDescent="0.3">
      <c r="B62" s="302">
        <v>46</v>
      </c>
      <c r="C62" s="1308" t="str">
        <f>inf!B47</f>
        <v>يسرى خليل عبد الرحمن سلامه</v>
      </c>
      <c r="D62" s="1308"/>
      <c r="E62" s="310">
        <f>inf!C47</f>
        <v>902754027</v>
      </c>
      <c r="F62" s="346"/>
      <c r="G62" s="347"/>
      <c r="H62" s="347"/>
      <c r="I62" s="299"/>
      <c r="J62" s="125" t="s">
        <v>83</v>
      </c>
      <c r="K62" s="314"/>
      <c r="L62" s="313">
        <f>num!AD60</f>
        <v>16</v>
      </c>
      <c r="M62" s="229">
        <f>inf!S47</f>
        <v>20</v>
      </c>
      <c r="N62" s="302">
        <f t="shared" si="2"/>
        <v>320</v>
      </c>
      <c r="O62" s="302">
        <f t="shared" si="6"/>
        <v>0</v>
      </c>
      <c r="P62" s="311">
        <f t="shared" si="3"/>
        <v>320</v>
      </c>
      <c r="Q62" s="276" t="str">
        <f>inf!G47</f>
        <v>الخليل</v>
      </c>
      <c r="R62" s="277" t="str">
        <f>inf!F47</f>
        <v>الحاج فضل عابدين</v>
      </c>
      <c r="S62" s="276" t="str">
        <f t="shared" si="5"/>
        <v>الخليل</v>
      </c>
      <c r="T62" s="278" t="str">
        <f>inf!T47</f>
        <v>الفحص - السهلة - باب الزاوية - مركز التصحيح-</v>
      </c>
      <c r="U62" s="275" t="str">
        <f>IF(dwam1!C60&lt;&gt;0,dwam1!$C$8,"")</f>
        <v>الخميس</v>
      </c>
      <c r="V62" s="279">
        <f>IF(U62="","",num!$E$10)</f>
        <v>45085</v>
      </c>
      <c r="W62" s="278" t="str">
        <f>IF(dwam1!E60&lt;&gt;0,dwam1!$E$8,"")</f>
        <v>السبت</v>
      </c>
      <c r="X62" s="279">
        <f>IF(W62="","",num!$F$10)</f>
        <v>45087</v>
      </c>
      <c r="Y62" s="275" t="str">
        <f>IF(dwam1!G60&lt;&gt;0,dwam1!$G$8,"")</f>
        <v>الأحد</v>
      </c>
      <c r="Z62" s="279">
        <f>IF(Y62="","",num!$G$10)</f>
        <v>45088</v>
      </c>
      <c r="AA62" s="278" t="str">
        <f>IF(dwam1!I60&lt;&gt;0,dwam1!$I$8,"")</f>
        <v>الإثنين</v>
      </c>
      <c r="AB62" s="280">
        <f>IF(AA62="","",num!$H$10)</f>
        <v>45089</v>
      </c>
      <c r="AC62" s="275" t="str">
        <f>IF(dwam1!K60&lt;&gt;0,dwam1!$K$8,"")</f>
        <v>الثلاثاء</v>
      </c>
      <c r="AD62" s="280">
        <f>IF(AC62="","",num!$I$10)</f>
        <v>45090</v>
      </c>
      <c r="AE62" s="275" t="str">
        <f>IF(dwam1!M60&lt;&gt;0,dwam1!$M$8,"")</f>
        <v>الأربعاء</v>
      </c>
      <c r="AF62" s="280">
        <f>IF(AE62="","",num!$J$10)</f>
        <v>45091</v>
      </c>
      <c r="AG62" s="275" t="str">
        <f>IF(dwam1!O60&lt;&gt;0,dwam1!$O$8,"")</f>
        <v>الخميس</v>
      </c>
      <c r="AH62" s="280">
        <f>IF(AG62="","",num!$K$10)</f>
        <v>45092</v>
      </c>
      <c r="AI62" s="275" t="str">
        <f>IF(dwam1!Q60&lt;&gt;0,dwam1!$Q$8,"")</f>
        <v>السبت</v>
      </c>
      <c r="AJ62" s="280">
        <f>IF(AI62="","",num!$L$10)</f>
        <v>45094</v>
      </c>
      <c r="AK62" s="275" t="str">
        <f>IF(dwam1!S60&lt;&gt;0,dwam1!$S$8,"")</f>
        <v>الأحد</v>
      </c>
      <c r="AL62" s="280">
        <f>IF(AK62="","",num!$M$10)</f>
        <v>45095</v>
      </c>
      <c r="AM62" s="275" t="str">
        <f>IF(dwam1!U60&lt;&gt;0,dwam1!$U$8,"")</f>
        <v>الإثنين</v>
      </c>
      <c r="AN62" s="280">
        <f>IF(AM62="","",num!$N$10)</f>
        <v>45096</v>
      </c>
      <c r="AO62" s="275" t="str">
        <f>IF(dwam1!W60&lt;&gt;0,dwam1!$W$8,"")</f>
        <v>الثلاثاء</v>
      </c>
      <c r="AP62" s="280">
        <f>IF(AO62="","",num!$O$10)</f>
        <v>45097</v>
      </c>
      <c r="AQ62" s="275" t="str">
        <f>IF(dwam1!Y60&lt;&gt;0,dwam1!$Y$8,"")</f>
        <v>الأربعاء</v>
      </c>
      <c r="AR62" s="280">
        <f>IF(AQ62="","",num!$P$10)</f>
        <v>45098</v>
      </c>
      <c r="AS62" s="275" t="str">
        <f>IF(dwam1!AA60&lt;&gt;0,dwam1!$AA$8,"")</f>
        <v>الخميس</v>
      </c>
      <c r="AT62" s="280">
        <f>IF(AS62="","",num!$Q$10)</f>
        <v>45099</v>
      </c>
      <c r="AU62" s="275" t="str">
        <f>IF(dwam1!AC60&lt;&gt;0,dwam1!$AC$8,"")</f>
        <v>السبت</v>
      </c>
      <c r="AV62" s="280">
        <f>IF(AU62="","",num!$R$10)</f>
        <v>45101</v>
      </c>
      <c r="AW62" s="275" t="str">
        <f>IF(dwam1!AE60&lt;&gt;0,dwam1!$AE$8,"")</f>
        <v>الأحد</v>
      </c>
      <c r="AX62" s="280">
        <f>IF(AW62="","",num!$S$10)</f>
        <v>45102</v>
      </c>
      <c r="AY62" s="275" t="str">
        <f>IF(dwam1!AG60&lt;&gt;0,dwam1!$AG$8,"")</f>
        <v>الإثنين</v>
      </c>
      <c r="AZ62" s="280">
        <f>IF(AY62="","",num!$T$10)</f>
        <v>45103</v>
      </c>
      <c r="BA62" s="1">
        <v>35500</v>
      </c>
      <c r="BB62" s="260" t="s">
        <v>917</v>
      </c>
      <c r="BC62" s="56">
        <f>num!AD60</f>
        <v>16</v>
      </c>
    </row>
    <row r="63" spans="2:55" ht="27.75" customHeight="1" x14ac:dyDescent="0.3">
      <c r="B63" s="302">
        <v>47</v>
      </c>
      <c r="C63" s="1308">
        <f>inf!B48</f>
        <v>0</v>
      </c>
      <c r="D63" s="1308"/>
      <c r="E63" s="310">
        <f>inf!C48</f>
        <v>0</v>
      </c>
      <c r="F63" s="346"/>
      <c r="G63" s="347"/>
      <c r="H63" s="347"/>
      <c r="I63" s="299"/>
      <c r="J63" s="125" t="s">
        <v>83</v>
      </c>
      <c r="K63" s="314"/>
      <c r="L63" s="313" t="str">
        <f>num!AD61</f>
        <v xml:space="preserve"> </v>
      </c>
      <c r="M63" s="229">
        <f>inf!S48</f>
        <v>0</v>
      </c>
      <c r="N63" s="302" t="e">
        <f t="shared" si="2"/>
        <v>#VALUE!</v>
      </c>
      <c r="O63" s="302">
        <f t="shared" si="6"/>
        <v>0</v>
      </c>
      <c r="P63" s="311" t="e">
        <f t="shared" si="3"/>
        <v>#VALUE!</v>
      </c>
      <c r="Q63" s="276">
        <f>inf!G48</f>
        <v>0</v>
      </c>
      <c r="R63" s="277">
        <f>inf!F48</f>
        <v>0</v>
      </c>
      <c r="S63" s="276">
        <f t="shared" si="5"/>
        <v>0</v>
      </c>
      <c r="T63" s="278" t="str">
        <f>inf!T48</f>
        <v>- - - -</v>
      </c>
      <c r="U63" s="275" t="str">
        <f>IF(dwam1!C61&lt;&gt;0,dwam1!$C$8,"")</f>
        <v/>
      </c>
      <c r="V63" s="279" t="str">
        <f>IF(U63="","",num!$E$10)</f>
        <v/>
      </c>
      <c r="W63" s="278" t="str">
        <f>IF(dwam1!E61&lt;&gt;0,dwam1!$E$8,"")</f>
        <v/>
      </c>
      <c r="X63" s="279" t="str">
        <f>IF(W63="","",num!$F$10)</f>
        <v/>
      </c>
      <c r="Y63" s="275" t="str">
        <f>IF(dwam1!G61&lt;&gt;0,dwam1!$G$8,"")</f>
        <v/>
      </c>
      <c r="Z63" s="279" t="str">
        <f>IF(Y63="","",num!$G$10)</f>
        <v/>
      </c>
      <c r="AA63" s="278" t="str">
        <f>IF(dwam1!I61&lt;&gt;0,dwam1!$I$8,"")</f>
        <v/>
      </c>
      <c r="AB63" s="280" t="str">
        <f>IF(AA63="","",num!$H$10)</f>
        <v/>
      </c>
      <c r="AC63" s="275" t="str">
        <f>IF(dwam1!K61&lt;&gt;0,dwam1!$K$8,"")</f>
        <v/>
      </c>
      <c r="AD63" s="280" t="str">
        <f>IF(AC63="","",num!$I$10)</f>
        <v/>
      </c>
      <c r="AE63" s="275" t="str">
        <f>IF(dwam1!M61&lt;&gt;0,dwam1!$M$8,"")</f>
        <v/>
      </c>
      <c r="AF63" s="280" t="str">
        <f>IF(AE63="","",num!$J$10)</f>
        <v/>
      </c>
      <c r="AG63" s="275" t="str">
        <f>IF(dwam1!O61&lt;&gt;0,dwam1!$O$8,"")</f>
        <v/>
      </c>
      <c r="AH63" s="280" t="str">
        <f>IF(AG63="","",num!$K$10)</f>
        <v/>
      </c>
      <c r="AI63" s="275" t="str">
        <f>IF(dwam1!Q61&lt;&gt;0,dwam1!$Q$8,"")</f>
        <v/>
      </c>
      <c r="AJ63" s="280" t="str">
        <f>IF(AI63="","",num!$L$10)</f>
        <v/>
      </c>
      <c r="AK63" s="275" t="str">
        <f>IF(dwam1!S61&lt;&gt;0,dwam1!$S$8,"")</f>
        <v/>
      </c>
      <c r="AL63" s="280" t="str">
        <f>IF(AK63="","",num!$M$10)</f>
        <v/>
      </c>
      <c r="AM63" s="275" t="str">
        <f>IF(dwam1!U61&lt;&gt;0,dwam1!$U$8,"")</f>
        <v/>
      </c>
      <c r="AN63" s="280" t="str">
        <f>IF(AM63="","",num!$N$10)</f>
        <v/>
      </c>
      <c r="AO63" s="275" t="str">
        <f>IF(dwam1!W61&lt;&gt;0,dwam1!$W$8,"")</f>
        <v/>
      </c>
      <c r="AP63" s="280" t="str">
        <f>IF(AO63="","",num!$O$10)</f>
        <v/>
      </c>
      <c r="AQ63" s="275" t="str">
        <f>IF(dwam1!Y61&lt;&gt;0,dwam1!$Y$8,"")</f>
        <v/>
      </c>
      <c r="AR63" s="280" t="str">
        <f>IF(AQ63="","",num!$P$10)</f>
        <v/>
      </c>
      <c r="AS63" s="275" t="str">
        <f>IF(dwam1!AA61&lt;&gt;0,dwam1!$AA$8,"")</f>
        <v/>
      </c>
      <c r="AT63" s="280" t="str">
        <f>IF(AS63="","",num!$Q$10)</f>
        <v/>
      </c>
      <c r="AU63" s="275" t="str">
        <f>IF(dwam1!AC61&lt;&gt;0,dwam1!$AC$8,"")</f>
        <v/>
      </c>
      <c r="AV63" s="280" t="str">
        <f>IF(AU63="","",num!$R$10)</f>
        <v/>
      </c>
      <c r="AW63" s="275" t="str">
        <f>IF(dwam1!AE61&lt;&gt;0,dwam1!$AE$8,"")</f>
        <v/>
      </c>
      <c r="AX63" s="280" t="str">
        <f>IF(AW63="","",num!$S$10)</f>
        <v/>
      </c>
      <c r="AY63" s="275" t="str">
        <f>IF(dwam1!AG61&lt;&gt;0,dwam1!$AG$8,"")</f>
        <v/>
      </c>
      <c r="AZ63" s="280" t="str">
        <f>IF(AY63="","",num!$T$10)</f>
        <v/>
      </c>
      <c r="BA63" s="1">
        <v>36000</v>
      </c>
      <c r="BB63" s="260" t="s">
        <v>918</v>
      </c>
      <c r="BC63" s="56" t="str">
        <f>num!AD61</f>
        <v xml:space="preserve"> </v>
      </c>
    </row>
    <row r="64" spans="2:55" ht="27.75" customHeight="1" x14ac:dyDescent="0.3">
      <c r="B64" s="302">
        <v>48</v>
      </c>
      <c r="C64" s="1308">
        <f>inf!B49</f>
        <v>0</v>
      </c>
      <c r="D64" s="1308"/>
      <c r="E64" s="310">
        <f>inf!C49</f>
        <v>0</v>
      </c>
      <c r="F64" s="346"/>
      <c r="G64" s="347"/>
      <c r="H64" s="347"/>
      <c r="I64" s="299"/>
      <c r="J64" s="125" t="s">
        <v>83</v>
      </c>
      <c r="K64" s="314"/>
      <c r="L64" s="313">
        <f>num!AD62</f>
        <v>0</v>
      </c>
      <c r="M64" s="229">
        <f>inf!S49</f>
        <v>0</v>
      </c>
      <c r="N64" s="302">
        <f t="shared" si="2"/>
        <v>0</v>
      </c>
      <c r="O64" s="302">
        <f t="shared" si="6"/>
        <v>0</v>
      </c>
      <c r="P64" s="311">
        <f t="shared" si="3"/>
        <v>0</v>
      </c>
      <c r="Q64" s="276">
        <f>inf!G49</f>
        <v>0</v>
      </c>
      <c r="R64" s="277">
        <f>inf!F49</f>
        <v>0</v>
      </c>
      <c r="S64" s="276">
        <f t="shared" si="5"/>
        <v>0</v>
      </c>
      <c r="T64" s="278" t="str">
        <f>inf!T49</f>
        <v>- - - -</v>
      </c>
      <c r="U64" s="275" t="str">
        <f>IF(dwam1!C62&lt;&gt;0,dwam1!$C$8,"")</f>
        <v/>
      </c>
      <c r="V64" s="279" t="str">
        <f>IF(U64="","",num!$E$10)</f>
        <v/>
      </c>
      <c r="W64" s="278" t="str">
        <f>IF(dwam1!E62&lt;&gt;0,dwam1!$E$8,"")</f>
        <v/>
      </c>
      <c r="X64" s="279" t="str">
        <f>IF(W64="","",num!$F$10)</f>
        <v/>
      </c>
      <c r="Y64" s="275" t="str">
        <f>IF(dwam1!G62&lt;&gt;0,dwam1!$G$8,"")</f>
        <v/>
      </c>
      <c r="Z64" s="279" t="str">
        <f>IF(Y64="","",num!$G$10)</f>
        <v/>
      </c>
      <c r="AA64" s="278" t="str">
        <f>IF(dwam1!I62&lt;&gt;0,dwam1!$I$8,"")</f>
        <v/>
      </c>
      <c r="AB64" s="280" t="str">
        <f>IF(AA64="","",num!$H$10)</f>
        <v/>
      </c>
      <c r="AC64" s="275" t="str">
        <f>IF(dwam1!K62&lt;&gt;0,dwam1!$K$8,"")</f>
        <v/>
      </c>
      <c r="AD64" s="280" t="str">
        <f>IF(AC64="","",num!$I$10)</f>
        <v/>
      </c>
      <c r="AE64" s="275" t="str">
        <f>IF(dwam1!M62&lt;&gt;0,dwam1!$M$8,"")</f>
        <v/>
      </c>
      <c r="AF64" s="280" t="str">
        <f>IF(AE64="","",num!$J$10)</f>
        <v/>
      </c>
      <c r="AG64" s="275" t="str">
        <f>IF(dwam1!O62&lt;&gt;0,dwam1!$O$8,"")</f>
        <v/>
      </c>
      <c r="AH64" s="280" t="str">
        <f>IF(AG64="","",num!$K$10)</f>
        <v/>
      </c>
      <c r="AI64" s="275" t="str">
        <f>IF(dwam1!Q62&lt;&gt;0,dwam1!$Q$8,"")</f>
        <v/>
      </c>
      <c r="AJ64" s="280" t="str">
        <f>IF(AI64="","",num!$L$10)</f>
        <v/>
      </c>
      <c r="AK64" s="275" t="str">
        <f>IF(dwam1!S62&lt;&gt;0,dwam1!$S$8,"")</f>
        <v/>
      </c>
      <c r="AL64" s="280" t="str">
        <f>IF(AK64="","",num!$M$10)</f>
        <v/>
      </c>
      <c r="AM64" s="275" t="str">
        <f>IF(dwam1!U62&lt;&gt;0,dwam1!$U$8,"")</f>
        <v/>
      </c>
      <c r="AN64" s="280" t="str">
        <f>IF(AM64="","",num!$N$10)</f>
        <v/>
      </c>
      <c r="AO64" s="275" t="str">
        <f>IF(dwam1!W62&lt;&gt;0,dwam1!$W$8,"")</f>
        <v/>
      </c>
      <c r="AP64" s="280" t="str">
        <f>IF(AO64="","",num!$O$10)</f>
        <v/>
      </c>
      <c r="AQ64" s="275" t="str">
        <f>IF(dwam1!Y62&lt;&gt;0,dwam1!$Y$8,"")</f>
        <v/>
      </c>
      <c r="AR64" s="280" t="str">
        <f>IF(AQ64="","",num!$P$10)</f>
        <v/>
      </c>
      <c r="AS64" s="275" t="str">
        <f>IF(dwam1!AA62&lt;&gt;0,dwam1!$AA$8,"")</f>
        <v/>
      </c>
      <c r="AT64" s="280" t="str">
        <f>IF(AS64="","",num!$Q$10)</f>
        <v/>
      </c>
      <c r="AU64" s="275" t="str">
        <f>IF(dwam1!AC62&lt;&gt;0,dwam1!$AC$8,"")</f>
        <v/>
      </c>
      <c r="AV64" s="280" t="str">
        <f>IF(AU64="","",num!$R$10)</f>
        <v/>
      </c>
      <c r="AW64" s="275" t="str">
        <f>IF(dwam1!AE62&lt;&gt;0,dwam1!$AE$8,"")</f>
        <v/>
      </c>
      <c r="AX64" s="280" t="str">
        <f>IF(AW64="","",num!$S$10)</f>
        <v/>
      </c>
      <c r="AY64" s="275" t="str">
        <f>IF(dwam1!AG62&lt;&gt;0,dwam1!$AG$8,"")</f>
        <v/>
      </c>
      <c r="AZ64" s="280" t="str">
        <f>IF(AY64="","",num!$T$10)</f>
        <v/>
      </c>
      <c r="BC64" s="56">
        <f>num!AD62</f>
        <v>0</v>
      </c>
    </row>
    <row r="65" spans="2:55" ht="27.75" customHeight="1" x14ac:dyDescent="0.3">
      <c r="B65" s="302">
        <v>49</v>
      </c>
      <c r="C65" s="1308">
        <f>inf!B50</f>
        <v>0</v>
      </c>
      <c r="D65" s="1308"/>
      <c r="E65" s="310">
        <f>inf!C50</f>
        <v>0</v>
      </c>
      <c r="F65" s="346"/>
      <c r="G65" s="347"/>
      <c r="H65" s="347"/>
      <c r="I65" s="299"/>
      <c r="J65" s="125" t="s">
        <v>83</v>
      </c>
      <c r="K65" s="314"/>
      <c r="L65" s="313">
        <f>num!AD63</f>
        <v>0</v>
      </c>
      <c r="M65" s="229">
        <f>inf!S50</f>
        <v>0</v>
      </c>
      <c r="N65" s="302">
        <f t="shared" si="2"/>
        <v>0</v>
      </c>
      <c r="O65" s="302">
        <f t="shared" si="6"/>
        <v>0</v>
      </c>
      <c r="P65" s="311">
        <f t="shared" si="3"/>
        <v>0</v>
      </c>
      <c r="Q65" s="276">
        <f>inf!G50</f>
        <v>0</v>
      </c>
      <c r="R65" s="277">
        <f>inf!F50</f>
        <v>0</v>
      </c>
      <c r="S65" s="276">
        <f t="shared" si="5"/>
        <v>0</v>
      </c>
      <c r="T65" s="278" t="str">
        <f>inf!T50</f>
        <v>- - - -</v>
      </c>
      <c r="U65" s="275" t="str">
        <f>IF(dwam1!C63&lt;&gt;0,dwam1!$C$8,"")</f>
        <v/>
      </c>
      <c r="V65" s="279" t="str">
        <f>IF(U65="","",num!$E$10)</f>
        <v/>
      </c>
      <c r="W65" s="278" t="str">
        <f>IF(dwam1!E63&lt;&gt;0,dwam1!$E$8,"")</f>
        <v/>
      </c>
      <c r="X65" s="279" t="str">
        <f>IF(W65="","",num!$F$10)</f>
        <v/>
      </c>
      <c r="Y65" s="275" t="str">
        <f>IF(dwam1!G63&lt;&gt;0,dwam1!$G$8,"")</f>
        <v/>
      </c>
      <c r="Z65" s="279" t="str">
        <f>IF(Y65="","",num!$G$10)</f>
        <v/>
      </c>
      <c r="AA65" s="278" t="str">
        <f>IF(dwam1!I63&lt;&gt;0,dwam1!$I$8,"")</f>
        <v/>
      </c>
      <c r="AB65" s="280" t="str">
        <f>IF(AA65="","",num!$H$10)</f>
        <v/>
      </c>
      <c r="AC65" s="275" t="str">
        <f>IF(dwam1!K63&lt;&gt;0,dwam1!$K$8,"")</f>
        <v/>
      </c>
      <c r="AD65" s="280" t="str">
        <f>IF(AC65="","",num!$I$10)</f>
        <v/>
      </c>
      <c r="AE65" s="275" t="str">
        <f>IF(dwam1!M63&lt;&gt;0,dwam1!$M$8,"")</f>
        <v/>
      </c>
      <c r="AF65" s="280" t="str">
        <f>IF(AE65="","",num!$J$10)</f>
        <v/>
      </c>
      <c r="AG65" s="275" t="str">
        <f>IF(dwam1!O63&lt;&gt;0,dwam1!$O$8,"")</f>
        <v/>
      </c>
      <c r="AH65" s="280" t="str">
        <f>IF(AG65="","",num!$K$10)</f>
        <v/>
      </c>
      <c r="AI65" s="275" t="str">
        <f>IF(dwam1!Q63&lt;&gt;0,dwam1!$Q$8,"")</f>
        <v/>
      </c>
      <c r="AJ65" s="280" t="str">
        <f>IF(AI65="","",num!$L$10)</f>
        <v/>
      </c>
      <c r="AK65" s="275" t="str">
        <f>IF(dwam1!S63&lt;&gt;0,dwam1!$S$8,"")</f>
        <v/>
      </c>
      <c r="AL65" s="280" t="str">
        <f>IF(AK65="","",num!$M$10)</f>
        <v/>
      </c>
      <c r="AM65" s="275" t="str">
        <f>IF(dwam1!U63&lt;&gt;0,dwam1!$U$8,"")</f>
        <v/>
      </c>
      <c r="AN65" s="280" t="str">
        <f>IF(AM65="","",num!$N$10)</f>
        <v/>
      </c>
      <c r="AO65" s="275" t="str">
        <f>IF(dwam1!W63&lt;&gt;0,dwam1!$W$8,"")</f>
        <v/>
      </c>
      <c r="AP65" s="280" t="str">
        <f>IF(AO65="","",num!$O$10)</f>
        <v/>
      </c>
      <c r="AQ65" s="275" t="str">
        <f>IF(dwam1!Y63&lt;&gt;0,dwam1!$Y$8,"")</f>
        <v/>
      </c>
      <c r="AR65" s="280" t="str">
        <f>IF(AQ65="","",num!$P$10)</f>
        <v/>
      </c>
      <c r="AS65" s="275" t="str">
        <f>IF(dwam1!AA63&lt;&gt;0,dwam1!$AA$8,"")</f>
        <v/>
      </c>
      <c r="AT65" s="280" t="str">
        <f>IF(AS65="","",num!$Q$10)</f>
        <v/>
      </c>
      <c r="AU65" s="275" t="str">
        <f>IF(dwam1!AC63&lt;&gt;0,dwam1!$AC$8,"")</f>
        <v/>
      </c>
      <c r="AV65" s="280" t="str">
        <f>IF(AU65="","",num!$R$10)</f>
        <v/>
      </c>
      <c r="AW65" s="275" t="str">
        <f>IF(dwam1!AE63&lt;&gt;0,dwam1!$AE$8,"")</f>
        <v/>
      </c>
      <c r="AX65" s="280" t="str">
        <f>IF(AW65="","",num!$S$10)</f>
        <v/>
      </c>
      <c r="AY65" s="275" t="str">
        <f>IF(dwam1!AG63&lt;&gt;0,dwam1!$AG$8,"")</f>
        <v/>
      </c>
      <c r="AZ65" s="280" t="str">
        <f>IF(AY65="","",num!$T$10)</f>
        <v/>
      </c>
      <c r="BC65" s="56">
        <f>num!AD63</f>
        <v>0</v>
      </c>
    </row>
    <row r="66" spans="2:55" ht="27.75" customHeight="1" x14ac:dyDescent="0.3">
      <c r="B66" s="302">
        <v>50</v>
      </c>
      <c r="C66" s="1308">
        <f>inf!B51</f>
        <v>0</v>
      </c>
      <c r="D66" s="1308"/>
      <c r="E66" s="310">
        <f>inf!C51</f>
        <v>0</v>
      </c>
      <c r="F66" s="346"/>
      <c r="G66" s="347"/>
      <c r="H66" s="347"/>
      <c r="I66" s="299"/>
      <c r="J66" s="125" t="s">
        <v>83</v>
      </c>
      <c r="K66" s="314"/>
      <c r="L66" s="313">
        <f>num!AD64</f>
        <v>0</v>
      </c>
      <c r="M66" s="229">
        <f>inf!S51</f>
        <v>0</v>
      </c>
      <c r="N66" s="302">
        <f t="shared" si="2"/>
        <v>0</v>
      </c>
      <c r="O66" s="302">
        <f t="shared" si="6"/>
        <v>0</v>
      </c>
      <c r="P66" s="311">
        <f t="shared" si="3"/>
        <v>0</v>
      </c>
      <c r="Q66" s="276">
        <f>inf!G51</f>
        <v>0</v>
      </c>
      <c r="R66" s="277">
        <f>inf!F51</f>
        <v>0</v>
      </c>
      <c r="S66" s="276">
        <f t="shared" si="5"/>
        <v>0</v>
      </c>
      <c r="T66" s="278" t="str">
        <f>inf!T51</f>
        <v>- - - -</v>
      </c>
      <c r="U66" s="275" t="str">
        <f>IF(dwam1!C64&lt;&gt;0,dwam1!$C$8,"")</f>
        <v/>
      </c>
      <c r="V66" s="279" t="str">
        <f>IF(U66="","",num!$E$10)</f>
        <v/>
      </c>
      <c r="W66" s="278" t="str">
        <f>IF(dwam1!E64&lt;&gt;0,dwam1!$E$8,"")</f>
        <v/>
      </c>
      <c r="X66" s="279" t="str">
        <f>IF(W66="","",num!$F$10)</f>
        <v/>
      </c>
      <c r="Y66" s="275" t="str">
        <f>IF(dwam1!G64&lt;&gt;0,dwam1!$G$8,"")</f>
        <v/>
      </c>
      <c r="Z66" s="279" t="str">
        <f>IF(Y66="","",num!$G$10)</f>
        <v/>
      </c>
      <c r="AA66" s="278" t="str">
        <f>IF(dwam1!I64&lt;&gt;0,dwam1!$I$8,"")</f>
        <v/>
      </c>
      <c r="AB66" s="280" t="str">
        <f>IF(AA66="","",num!$H$10)</f>
        <v/>
      </c>
      <c r="AC66" s="275" t="str">
        <f>IF(dwam1!K64&lt;&gt;0,dwam1!$K$8,"")</f>
        <v/>
      </c>
      <c r="AD66" s="280" t="str">
        <f>IF(AC66="","",num!$I$10)</f>
        <v/>
      </c>
      <c r="AE66" s="275" t="str">
        <f>IF(dwam1!M64&lt;&gt;0,dwam1!$M$8,"")</f>
        <v/>
      </c>
      <c r="AF66" s="280" t="str">
        <f>IF(AE66="","",num!$J$10)</f>
        <v/>
      </c>
      <c r="AG66" s="275" t="str">
        <f>IF(dwam1!O64&lt;&gt;0,dwam1!$O$8,"")</f>
        <v/>
      </c>
      <c r="AH66" s="280" t="str">
        <f>IF(AG66="","",num!$K$10)</f>
        <v/>
      </c>
      <c r="AI66" s="275" t="str">
        <f>IF(dwam1!Q64&lt;&gt;0,dwam1!$Q$8,"")</f>
        <v/>
      </c>
      <c r="AJ66" s="280" t="str">
        <f>IF(AI66="","",num!$L$10)</f>
        <v/>
      </c>
      <c r="AK66" s="275" t="str">
        <f>IF(dwam1!S64&lt;&gt;0,dwam1!$S$8,"")</f>
        <v/>
      </c>
      <c r="AL66" s="280" t="str">
        <f>IF(AK66="","",num!$M$10)</f>
        <v/>
      </c>
      <c r="AM66" s="275" t="str">
        <f>IF(dwam1!U64&lt;&gt;0,dwam1!$U$8,"")</f>
        <v/>
      </c>
      <c r="AN66" s="280" t="str">
        <f>IF(AM66="","",num!$N$10)</f>
        <v/>
      </c>
      <c r="AO66" s="275" t="str">
        <f>IF(dwam1!W64&lt;&gt;0,dwam1!$W$8,"")</f>
        <v/>
      </c>
      <c r="AP66" s="280" t="str">
        <f>IF(AO66="","",num!$O$10)</f>
        <v/>
      </c>
      <c r="AQ66" s="275" t="str">
        <f>IF(dwam1!Y64&lt;&gt;0,dwam1!$Y$8,"")</f>
        <v/>
      </c>
      <c r="AR66" s="280" t="str">
        <f>IF(AQ66="","",num!$P$10)</f>
        <v/>
      </c>
      <c r="AS66" s="275" t="str">
        <f>IF(dwam1!AA64&lt;&gt;0,dwam1!$AA$8,"")</f>
        <v/>
      </c>
      <c r="AT66" s="280" t="str">
        <f>IF(AS66="","",num!$Q$10)</f>
        <v/>
      </c>
      <c r="AU66" s="275" t="str">
        <f>IF(dwam1!AC64&lt;&gt;0,dwam1!$AC$8,"")</f>
        <v/>
      </c>
      <c r="AV66" s="280" t="str">
        <f>IF(AU66="","",num!$R$10)</f>
        <v/>
      </c>
      <c r="AW66" s="275" t="str">
        <f>IF(dwam1!AE64&lt;&gt;0,dwam1!$AE$8,"")</f>
        <v/>
      </c>
      <c r="AX66" s="280" t="str">
        <f>IF(AW66="","",num!$S$10)</f>
        <v/>
      </c>
      <c r="AY66" s="275" t="str">
        <f>IF(dwam1!AG64&lt;&gt;0,dwam1!$AG$8,"")</f>
        <v/>
      </c>
      <c r="AZ66" s="280" t="str">
        <f>IF(AY66="","",num!$T$10)</f>
        <v/>
      </c>
      <c r="BC66" s="56">
        <f>num!AD64</f>
        <v>0</v>
      </c>
    </row>
    <row r="67" spans="2:55" ht="27.75" customHeight="1" x14ac:dyDescent="0.3">
      <c r="B67" s="302">
        <v>51</v>
      </c>
      <c r="C67" s="1308">
        <f>inf!B52</f>
        <v>0</v>
      </c>
      <c r="D67" s="1308"/>
      <c r="E67" s="310">
        <f>inf!C52</f>
        <v>0</v>
      </c>
      <c r="F67" s="346"/>
      <c r="G67" s="347"/>
      <c r="H67" s="347"/>
      <c r="I67" s="299"/>
      <c r="J67" s="125" t="s">
        <v>83</v>
      </c>
      <c r="K67" s="314"/>
      <c r="L67" s="313">
        <f>num!AD65</f>
        <v>0</v>
      </c>
      <c r="M67" s="229">
        <f>inf!S52</f>
        <v>0</v>
      </c>
      <c r="N67" s="302">
        <f t="shared" si="2"/>
        <v>0</v>
      </c>
      <c r="O67" s="302">
        <f t="shared" si="6"/>
        <v>0</v>
      </c>
      <c r="P67" s="311">
        <f t="shared" si="3"/>
        <v>0</v>
      </c>
      <c r="Q67" s="276">
        <f>inf!G52</f>
        <v>0</v>
      </c>
      <c r="R67" s="277">
        <f>inf!F52</f>
        <v>0</v>
      </c>
      <c r="S67" s="276">
        <f t="shared" si="5"/>
        <v>0</v>
      </c>
      <c r="T67" s="278" t="str">
        <f>inf!T52</f>
        <v>- - - -</v>
      </c>
      <c r="U67" s="275" t="str">
        <f>IF(dwam1!C65&lt;&gt;0,dwam1!$C$8,"")</f>
        <v/>
      </c>
      <c r="V67" s="279" t="str">
        <f>IF(U67="","",num!$E$10)</f>
        <v/>
      </c>
      <c r="W67" s="278" t="str">
        <f>IF(dwam1!E65&lt;&gt;0,dwam1!$E$8,"")</f>
        <v/>
      </c>
      <c r="X67" s="279" t="str">
        <f>IF(W67="","",num!$F$10)</f>
        <v/>
      </c>
      <c r="Y67" s="275" t="str">
        <f>IF(dwam1!G65&lt;&gt;0,dwam1!$G$8,"")</f>
        <v/>
      </c>
      <c r="Z67" s="279" t="str">
        <f>IF(Y67="","",num!$G$10)</f>
        <v/>
      </c>
      <c r="AA67" s="278" t="str">
        <f>IF(dwam1!I65&lt;&gt;0,dwam1!$I$8,"")</f>
        <v/>
      </c>
      <c r="AB67" s="280" t="str">
        <f>IF(AA67="","",num!$H$10)</f>
        <v/>
      </c>
      <c r="AC67" s="275" t="str">
        <f>IF(dwam1!K65&lt;&gt;0,dwam1!$K$8,"")</f>
        <v/>
      </c>
      <c r="AD67" s="280" t="str">
        <f>IF(AC67="","",num!$I$10)</f>
        <v/>
      </c>
      <c r="AE67" s="275" t="str">
        <f>IF(dwam1!M65&lt;&gt;0,dwam1!$M$8,"")</f>
        <v/>
      </c>
      <c r="AF67" s="280" t="str">
        <f>IF(AE67="","",num!$J$10)</f>
        <v/>
      </c>
      <c r="AG67" s="275" t="str">
        <f>IF(dwam1!O65&lt;&gt;0,dwam1!$O$8,"")</f>
        <v/>
      </c>
      <c r="AH67" s="280" t="str">
        <f>IF(AG67="","",num!$K$10)</f>
        <v/>
      </c>
      <c r="AI67" s="275" t="str">
        <f>IF(dwam1!Q65&lt;&gt;0,dwam1!$Q$8,"")</f>
        <v/>
      </c>
      <c r="AJ67" s="280" t="str">
        <f>IF(AI67="","",num!$L$10)</f>
        <v/>
      </c>
      <c r="AK67" s="275" t="str">
        <f>IF(dwam1!S65&lt;&gt;0,dwam1!$S$8,"")</f>
        <v/>
      </c>
      <c r="AL67" s="280" t="str">
        <f>IF(AK67="","",num!$M$10)</f>
        <v/>
      </c>
      <c r="AM67" s="275" t="str">
        <f>IF(dwam1!U65&lt;&gt;0,dwam1!$U$8,"")</f>
        <v/>
      </c>
      <c r="AN67" s="280" t="str">
        <f>IF(AM67="","",num!$N$10)</f>
        <v/>
      </c>
      <c r="AO67" s="275" t="str">
        <f>IF(dwam1!W65&lt;&gt;0,dwam1!$W$8,"")</f>
        <v/>
      </c>
      <c r="AP67" s="280" t="str">
        <f>IF(AO67="","",num!$O$10)</f>
        <v/>
      </c>
      <c r="AQ67" s="275" t="str">
        <f>IF(dwam1!Y65&lt;&gt;0,dwam1!$Y$8,"")</f>
        <v/>
      </c>
      <c r="AR67" s="280" t="str">
        <f>IF(AQ67="","",num!$P$10)</f>
        <v/>
      </c>
      <c r="AS67" s="275" t="str">
        <f>IF(dwam1!AA65&lt;&gt;0,dwam1!$AA$8,"")</f>
        <v/>
      </c>
      <c r="AT67" s="280" t="str">
        <f>IF(AS67="","",num!$Q$10)</f>
        <v/>
      </c>
      <c r="AU67" s="275" t="str">
        <f>IF(dwam1!AC65&lt;&gt;0,dwam1!$AC$8,"")</f>
        <v/>
      </c>
      <c r="AV67" s="280" t="str">
        <f>IF(AU67="","",num!$R$10)</f>
        <v/>
      </c>
      <c r="AW67" s="275" t="str">
        <f>IF(dwam1!AE65&lt;&gt;0,dwam1!$AE$8,"")</f>
        <v/>
      </c>
      <c r="AX67" s="280" t="str">
        <f>IF(AW67="","",num!$S$10)</f>
        <v/>
      </c>
      <c r="AY67" s="275" t="str">
        <f>IF(dwam1!AG65&lt;&gt;0,dwam1!$AG$8,"")</f>
        <v/>
      </c>
      <c r="AZ67" s="280" t="str">
        <f>IF(AY67="","",num!$T$10)</f>
        <v/>
      </c>
      <c r="BC67" s="56">
        <f>num!AD65</f>
        <v>0</v>
      </c>
    </row>
    <row r="68" spans="2:55" ht="27.75" customHeight="1" x14ac:dyDescent="0.3">
      <c r="B68" s="302">
        <v>52</v>
      </c>
      <c r="C68" s="1308">
        <f>inf!B53</f>
        <v>0</v>
      </c>
      <c r="D68" s="1308"/>
      <c r="E68" s="310">
        <f>inf!C53</f>
        <v>0</v>
      </c>
      <c r="F68" s="346"/>
      <c r="G68" s="347"/>
      <c r="H68" s="347"/>
      <c r="I68" s="299"/>
      <c r="J68" s="125" t="s">
        <v>83</v>
      </c>
      <c r="K68" s="314"/>
      <c r="L68" s="313">
        <f>num!AD66</f>
        <v>0</v>
      </c>
      <c r="M68" s="229">
        <f>inf!S53</f>
        <v>0</v>
      </c>
      <c r="N68" s="302">
        <f t="shared" si="2"/>
        <v>0</v>
      </c>
      <c r="O68" s="302">
        <f t="shared" si="6"/>
        <v>0</v>
      </c>
      <c r="P68" s="311">
        <f t="shared" si="3"/>
        <v>0</v>
      </c>
      <c r="Q68" s="276">
        <f>inf!G53</f>
        <v>0</v>
      </c>
      <c r="R68" s="277">
        <f>inf!F53</f>
        <v>0</v>
      </c>
      <c r="S68" s="276">
        <f t="shared" si="5"/>
        <v>0</v>
      </c>
      <c r="T68" s="278" t="str">
        <f>inf!T53</f>
        <v>- - - -</v>
      </c>
      <c r="U68" s="275" t="str">
        <f>IF(dwam1!C66&lt;&gt;0,dwam1!$C$8,"")</f>
        <v/>
      </c>
      <c r="V68" s="279" t="str">
        <f>IF(U68="","",num!$E$10)</f>
        <v/>
      </c>
      <c r="W68" s="278" t="str">
        <f>IF(dwam1!E66&lt;&gt;0,dwam1!$E$8,"")</f>
        <v/>
      </c>
      <c r="X68" s="279" t="str">
        <f>IF(W68="","",num!$F$10)</f>
        <v/>
      </c>
      <c r="Y68" s="275" t="str">
        <f>IF(dwam1!G66&lt;&gt;0,dwam1!$G$8,"")</f>
        <v/>
      </c>
      <c r="Z68" s="279" t="str">
        <f>IF(Y68="","",num!$G$10)</f>
        <v/>
      </c>
      <c r="AA68" s="278" t="str">
        <f>IF(dwam1!I66&lt;&gt;0,dwam1!$I$8,"")</f>
        <v/>
      </c>
      <c r="AB68" s="280" t="str">
        <f>IF(AA68="","",num!$H$10)</f>
        <v/>
      </c>
      <c r="AC68" s="275" t="str">
        <f>IF(dwam1!K66&lt;&gt;0,dwam1!$K$8,"")</f>
        <v/>
      </c>
      <c r="AD68" s="280" t="str">
        <f>IF(AC68="","",num!$I$10)</f>
        <v/>
      </c>
      <c r="AE68" s="275" t="str">
        <f>IF(dwam1!M66&lt;&gt;0,dwam1!$M$8,"")</f>
        <v/>
      </c>
      <c r="AF68" s="280" t="str">
        <f>IF(AE68="","",num!$J$10)</f>
        <v/>
      </c>
      <c r="AG68" s="275" t="str">
        <f>IF(dwam1!O66&lt;&gt;0,dwam1!$O$8,"")</f>
        <v/>
      </c>
      <c r="AH68" s="280" t="str">
        <f>IF(AG68="","",num!$K$10)</f>
        <v/>
      </c>
      <c r="AI68" s="275" t="str">
        <f>IF(dwam1!Q66&lt;&gt;0,dwam1!$Q$8,"")</f>
        <v/>
      </c>
      <c r="AJ68" s="280" t="str">
        <f>IF(AI68="","",num!$L$10)</f>
        <v/>
      </c>
      <c r="AK68" s="275" t="str">
        <f>IF(dwam1!S66&lt;&gt;0,dwam1!$S$8,"")</f>
        <v/>
      </c>
      <c r="AL68" s="280" t="str">
        <f>IF(AK68="","",num!$M$10)</f>
        <v/>
      </c>
      <c r="AM68" s="275" t="str">
        <f>IF(dwam1!U66&lt;&gt;0,dwam1!$U$8,"")</f>
        <v/>
      </c>
      <c r="AN68" s="280" t="str">
        <f>IF(AM68="","",num!$N$10)</f>
        <v/>
      </c>
      <c r="AO68" s="275" t="str">
        <f>IF(dwam1!W66&lt;&gt;0,dwam1!$W$8,"")</f>
        <v/>
      </c>
      <c r="AP68" s="280" t="str">
        <f>IF(AO68="","",num!$O$10)</f>
        <v/>
      </c>
      <c r="AQ68" s="275" t="str">
        <f>IF(dwam1!Y66&lt;&gt;0,dwam1!$Y$8,"")</f>
        <v/>
      </c>
      <c r="AR68" s="280" t="str">
        <f>IF(AQ68="","",num!$P$10)</f>
        <v/>
      </c>
      <c r="AS68" s="275" t="str">
        <f>IF(dwam1!AA66&lt;&gt;0,dwam1!$AA$8,"")</f>
        <v/>
      </c>
      <c r="AT68" s="280" t="str">
        <f>IF(AS68="","",num!$Q$10)</f>
        <v/>
      </c>
      <c r="AU68" s="275" t="str">
        <f>IF(dwam1!AC66&lt;&gt;0,dwam1!$AC$8,"")</f>
        <v/>
      </c>
      <c r="AV68" s="280" t="str">
        <f>IF(AU68="","",num!$R$10)</f>
        <v/>
      </c>
      <c r="AW68" s="275" t="str">
        <f>IF(dwam1!AE66&lt;&gt;0,dwam1!$AE$8,"")</f>
        <v/>
      </c>
      <c r="AX68" s="280" t="str">
        <f>IF(AW68="","",num!$S$10)</f>
        <v/>
      </c>
      <c r="AY68" s="275" t="str">
        <f>IF(dwam1!AG66&lt;&gt;0,dwam1!$AG$8,"")</f>
        <v/>
      </c>
      <c r="AZ68" s="280" t="str">
        <f>IF(AY68="","",num!$T$10)</f>
        <v/>
      </c>
      <c r="BC68" s="56">
        <f>num!AD66</f>
        <v>0</v>
      </c>
    </row>
    <row r="69" spans="2:55" ht="27.75" customHeight="1" x14ac:dyDescent="0.3">
      <c r="B69" s="302">
        <v>53</v>
      </c>
      <c r="C69" s="1308">
        <f>inf!B54</f>
        <v>0</v>
      </c>
      <c r="D69" s="1308"/>
      <c r="E69" s="310">
        <f>inf!C54</f>
        <v>0</v>
      </c>
      <c r="F69" s="346"/>
      <c r="G69" s="347"/>
      <c r="H69" s="347"/>
      <c r="I69" s="299"/>
      <c r="J69" s="125" t="s">
        <v>83</v>
      </c>
      <c r="K69" s="314"/>
      <c r="L69" s="313">
        <f>num!AD67</f>
        <v>0</v>
      </c>
      <c r="M69" s="229">
        <f>inf!S54</f>
        <v>0</v>
      </c>
      <c r="N69" s="302">
        <f t="shared" si="2"/>
        <v>0</v>
      </c>
      <c r="O69" s="302">
        <f t="shared" si="6"/>
        <v>0</v>
      </c>
      <c r="P69" s="311">
        <f t="shared" si="3"/>
        <v>0</v>
      </c>
      <c r="Q69" s="276">
        <f>inf!G54</f>
        <v>0</v>
      </c>
      <c r="R69" s="277">
        <f>inf!F54</f>
        <v>0</v>
      </c>
      <c r="S69" s="276">
        <f t="shared" si="5"/>
        <v>0</v>
      </c>
      <c r="T69" s="278" t="str">
        <f>inf!T54</f>
        <v>- - - -</v>
      </c>
      <c r="U69" s="275" t="str">
        <f>IF(dwam1!C67&lt;&gt;0,dwam1!$C$8,"")</f>
        <v/>
      </c>
      <c r="V69" s="279" t="str">
        <f>IF(U69="","",num!$E$10)</f>
        <v/>
      </c>
      <c r="W69" s="278" t="str">
        <f>IF(dwam1!E67&lt;&gt;0,dwam1!$E$8,"")</f>
        <v/>
      </c>
      <c r="X69" s="279" t="str">
        <f>IF(W69="","",num!$F$10)</f>
        <v/>
      </c>
      <c r="Y69" s="275" t="str">
        <f>IF(dwam1!G67&lt;&gt;0,dwam1!$G$8,"")</f>
        <v/>
      </c>
      <c r="Z69" s="279" t="str">
        <f>IF(Y69="","",num!$G$10)</f>
        <v/>
      </c>
      <c r="AA69" s="278" t="str">
        <f>IF(dwam1!I67&lt;&gt;0,dwam1!$I$8,"")</f>
        <v/>
      </c>
      <c r="AB69" s="280" t="str">
        <f>IF(AA69="","",num!$H$10)</f>
        <v/>
      </c>
      <c r="AC69" s="275" t="str">
        <f>IF(dwam1!K67&lt;&gt;0,dwam1!$K$8,"")</f>
        <v/>
      </c>
      <c r="AD69" s="280" t="str">
        <f>IF(AC69="","",num!$I$10)</f>
        <v/>
      </c>
      <c r="AE69" s="275" t="str">
        <f>IF(dwam1!M67&lt;&gt;0,dwam1!$M$8,"")</f>
        <v/>
      </c>
      <c r="AF69" s="280" t="str">
        <f>IF(AE69="","",num!$J$10)</f>
        <v/>
      </c>
      <c r="AG69" s="275" t="str">
        <f>IF(dwam1!O67&lt;&gt;0,dwam1!$O$8,"")</f>
        <v/>
      </c>
      <c r="AH69" s="280" t="str">
        <f>IF(AG69="","",num!$K$10)</f>
        <v/>
      </c>
      <c r="AI69" s="275" t="str">
        <f>IF(dwam1!Q67&lt;&gt;0,dwam1!$Q$8,"")</f>
        <v/>
      </c>
      <c r="AJ69" s="280" t="str">
        <f>IF(AI69="","",num!$L$10)</f>
        <v/>
      </c>
      <c r="AK69" s="275" t="str">
        <f>IF(dwam1!S67&lt;&gt;0,dwam1!$S$8,"")</f>
        <v/>
      </c>
      <c r="AL69" s="280" t="str">
        <f>IF(AK69="","",num!$M$10)</f>
        <v/>
      </c>
      <c r="AM69" s="275" t="str">
        <f>IF(dwam1!U67&lt;&gt;0,dwam1!$U$8,"")</f>
        <v/>
      </c>
      <c r="AN69" s="280" t="str">
        <f>IF(AM69="","",num!$N$10)</f>
        <v/>
      </c>
      <c r="AO69" s="275" t="str">
        <f>IF(dwam1!W67&lt;&gt;0,dwam1!$W$8,"")</f>
        <v/>
      </c>
      <c r="AP69" s="280" t="str">
        <f>IF(AO69="","",num!$O$10)</f>
        <v/>
      </c>
      <c r="AQ69" s="275" t="str">
        <f>IF(dwam1!Y67&lt;&gt;0,dwam1!$Y$8,"")</f>
        <v/>
      </c>
      <c r="AR69" s="280" t="str">
        <f>IF(AQ69="","",num!$P$10)</f>
        <v/>
      </c>
      <c r="AS69" s="275" t="str">
        <f>IF(dwam1!AA67&lt;&gt;0,dwam1!$AA$8,"")</f>
        <v/>
      </c>
      <c r="AT69" s="280" t="str">
        <f>IF(AS69="","",num!$Q$10)</f>
        <v/>
      </c>
      <c r="AU69" s="275" t="str">
        <f>IF(dwam1!AC67&lt;&gt;0,dwam1!$AC$8,"")</f>
        <v/>
      </c>
      <c r="AV69" s="280" t="str">
        <f>IF(AU69="","",num!$R$10)</f>
        <v/>
      </c>
      <c r="AW69" s="275" t="str">
        <f>IF(dwam1!AE67&lt;&gt;0,dwam1!$AE$8,"")</f>
        <v/>
      </c>
      <c r="AX69" s="280" t="str">
        <f>IF(AW69="","",num!$S$10)</f>
        <v/>
      </c>
      <c r="AY69" s="275" t="str">
        <f>IF(dwam1!AG67&lt;&gt;0,dwam1!$AG$8,"")</f>
        <v/>
      </c>
      <c r="AZ69" s="280" t="str">
        <f>IF(AY69="","",num!$T$10)</f>
        <v/>
      </c>
      <c r="BC69" s="56">
        <f>num!AD67</f>
        <v>0</v>
      </c>
    </row>
    <row r="70" spans="2:55" ht="27.75" customHeight="1" x14ac:dyDescent="0.3">
      <c r="B70" s="302">
        <v>54</v>
      </c>
      <c r="C70" s="1308">
        <f>inf!B55</f>
        <v>0</v>
      </c>
      <c r="D70" s="1308"/>
      <c r="E70" s="310">
        <f>inf!C55</f>
        <v>0</v>
      </c>
      <c r="F70" s="346"/>
      <c r="G70" s="347"/>
      <c r="H70" s="347"/>
      <c r="I70" s="299"/>
      <c r="J70" s="125" t="s">
        <v>83</v>
      </c>
      <c r="K70" s="314"/>
      <c r="L70" s="313">
        <f>num!AD68</f>
        <v>0</v>
      </c>
      <c r="M70" s="229">
        <f>inf!S55</f>
        <v>0</v>
      </c>
      <c r="N70" s="302">
        <f t="shared" si="2"/>
        <v>0</v>
      </c>
      <c r="O70" s="302">
        <f t="shared" si="6"/>
        <v>0</v>
      </c>
      <c r="P70" s="311">
        <f t="shared" si="3"/>
        <v>0</v>
      </c>
      <c r="Q70" s="276">
        <f>inf!G55</f>
        <v>0</v>
      </c>
      <c r="R70" s="277">
        <f>inf!F55</f>
        <v>0</v>
      </c>
      <c r="S70" s="276">
        <f t="shared" si="5"/>
        <v>0</v>
      </c>
      <c r="T70" s="278" t="str">
        <f>inf!T55</f>
        <v>- - - -</v>
      </c>
      <c r="U70" s="275" t="str">
        <f>IF(dwam1!C68&lt;&gt;0,dwam1!$C$8,"")</f>
        <v/>
      </c>
      <c r="V70" s="279" t="str">
        <f>IF(U70="","",num!$E$10)</f>
        <v/>
      </c>
      <c r="W70" s="278" t="str">
        <f>IF(dwam1!E68&lt;&gt;0,dwam1!$E$8,"")</f>
        <v/>
      </c>
      <c r="X70" s="279" t="str">
        <f>IF(W70="","",num!$F$10)</f>
        <v/>
      </c>
      <c r="Y70" s="275" t="str">
        <f>IF(dwam1!G68&lt;&gt;0,dwam1!$G$8,"")</f>
        <v/>
      </c>
      <c r="Z70" s="279" t="str">
        <f>IF(Y70="","",num!$G$10)</f>
        <v/>
      </c>
      <c r="AA70" s="278" t="str">
        <f>IF(dwam1!I68&lt;&gt;0,dwam1!$I$8,"")</f>
        <v/>
      </c>
      <c r="AB70" s="280" t="str">
        <f>IF(AA70="","",num!$H$10)</f>
        <v/>
      </c>
      <c r="AC70" s="275" t="str">
        <f>IF(dwam1!K68&lt;&gt;0,dwam1!$K$8,"")</f>
        <v/>
      </c>
      <c r="AD70" s="280" t="str">
        <f>IF(AC70="","",num!$I$10)</f>
        <v/>
      </c>
      <c r="AE70" s="275" t="str">
        <f>IF(dwam1!M68&lt;&gt;0,dwam1!$M$8,"")</f>
        <v/>
      </c>
      <c r="AF70" s="280" t="str">
        <f>IF(AE70="","",num!$J$10)</f>
        <v/>
      </c>
      <c r="AG70" s="275" t="str">
        <f>IF(dwam1!O68&lt;&gt;0,dwam1!$O$8,"")</f>
        <v/>
      </c>
      <c r="AH70" s="280" t="str">
        <f>IF(AG70="","",num!$K$10)</f>
        <v/>
      </c>
      <c r="AI70" s="275" t="str">
        <f>IF(dwam1!Q68&lt;&gt;0,dwam1!$Q$8,"")</f>
        <v/>
      </c>
      <c r="AJ70" s="280" t="str">
        <f>IF(AI70="","",num!$L$10)</f>
        <v/>
      </c>
      <c r="AK70" s="275" t="str">
        <f>IF(dwam1!S68&lt;&gt;0,dwam1!$S$8,"")</f>
        <v/>
      </c>
      <c r="AL70" s="280" t="str">
        <f>IF(AK70="","",num!$M$10)</f>
        <v/>
      </c>
      <c r="AM70" s="275" t="str">
        <f>IF(dwam1!U68&lt;&gt;0,dwam1!$U$8,"")</f>
        <v/>
      </c>
      <c r="AN70" s="280" t="str">
        <f>IF(AM70="","",num!$N$10)</f>
        <v/>
      </c>
      <c r="AO70" s="275" t="str">
        <f>IF(dwam1!W68&lt;&gt;0,dwam1!$W$8,"")</f>
        <v/>
      </c>
      <c r="AP70" s="280" t="str">
        <f>IF(AO70="","",num!$O$10)</f>
        <v/>
      </c>
      <c r="AQ70" s="275" t="str">
        <f>IF(dwam1!Y68&lt;&gt;0,dwam1!$Y$8,"")</f>
        <v/>
      </c>
      <c r="AR70" s="280" t="str">
        <f>IF(AQ70="","",num!$P$10)</f>
        <v/>
      </c>
      <c r="AS70" s="275" t="str">
        <f>IF(dwam1!AA68&lt;&gt;0,dwam1!$AA$8,"")</f>
        <v/>
      </c>
      <c r="AT70" s="280" t="str">
        <f>IF(AS70="","",num!$Q$10)</f>
        <v/>
      </c>
      <c r="AU70" s="275" t="str">
        <f>IF(dwam1!AC68&lt;&gt;0,dwam1!$AC$8,"")</f>
        <v/>
      </c>
      <c r="AV70" s="280" t="str">
        <f>IF(AU70="","",num!$R$10)</f>
        <v/>
      </c>
      <c r="AW70" s="275" t="str">
        <f>IF(dwam1!AE68&lt;&gt;0,dwam1!$AE$8,"")</f>
        <v/>
      </c>
      <c r="AX70" s="280" t="str">
        <f>IF(AW70="","",num!$S$10)</f>
        <v/>
      </c>
      <c r="AY70" s="275" t="str">
        <f>IF(dwam1!AG68&lt;&gt;0,dwam1!$AG$8,"")</f>
        <v/>
      </c>
      <c r="AZ70" s="280" t="str">
        <f>IF(AY70="","",num!$T$10)</f>
        <v/>
      </c>
      <c r="BC70" s="56">
        <f>num!AD68</f>
        <v>0</v>
      </c>
    </row>
    <row r="71" spans="2:55" ht="27.75" customHeight="1" x14ac:dyDescent="0.3">
      <c r="B71" s="302">
        <v>55</v>
      </c>
      <c r="C71" s="1308">
        <f>inf!B56</f>
        <v>0</v>
      </c>
      <c r="D71" s="1308"/>
      <c r="E71" s="310">
        <f>inf!C56</f>
        <v>0</v>
      </c>
      <c r="F71" s="346"/>
      <c r="G71" s="347"/>
      <c r="H71" s="347"/>
      <c r="I71" s="299"/>
      <c r="J71" s="125" t="s">
        <v>83</v>
      </c>
      <c r="K71" s="314"/>
      <c r="L71" s="313">
        <f>num!AD69</f>
        <v>0</v>
      </c>
      <c r="M71" s="229">
        <f>inf!S56</f>
        <v>0</v>
      </c>
      <c r="N71" s="302">
        <f t="shared" si="2"/>
        <v>0</v>
      </c>
      <c r="O71" s="302">
        <f t="shared" si="6"/>
        <v>0</v>
      </c>
      <c r="P71" s="311">
        <f t="shared" si="3"/>
        <v>0</v>
      </c>
      <c r="Q71" s="276">
        <f>inf!G56</f>
        <v>0</v>
      </c>
      <c r="R71" s="277">
        <f>inf!F56</f>
        <v>0</v>
      </c>
      <c r="S71" s="276">
        <f t="shared" si="5"/>
        <v>0</v>
      </c>
      <c r="T71" s="278" t="str">
        <f>inf!T56</f>
        <v>- - - -</v>
      </c>
      <c r="U71" s="275" t="str">
        <f>IF(dwam1!C69&lt;&gt;0,dwam1!$C$8,"")</f>
        <v/>
      </c>
      <c r="V71" s="279" t="str">
        <f>IF(U71="","",num!$E$10)</f>
        <v/>
      </c>
      <c r="W71" s="278" t="str">
        <f>IF(dwam1!E69&lt;&gt;0,dwam1!$E$8,"")</f>
        <v/>
      </c>
      <c r="X71" s="279" t="str">
        <f>IF(W71="","",num!$F$10)</f>
        <v/>
      </c>
      <c r="Y71" s="275" t="str">
        <f>IF(dwam1!G69&lt;&gt;0,dwam1!$G$8,"")</f>
        <v/>
      </c>
      <c r="Z71" s="279" t="str">
        <f>IF(Y71="","",num!$G$10)</f>
        <v/>
      </c>
      <c r="AA71" s="278" t="str">
        <f>IF(dwam1!I69&lt;&gt;0,dwam1!$I$8,"")</f>
        <v/>
      </c>
      <c r="AB71" s="280" t="str">
        <f>IF(AA71="","",num!$H$10)</f>
        <v/>
      </c>
      <c r="AC71" s="275" t="str">
        <f>IF(dwam1!K69&lt;&gt;0,dwam1!$K$8,"")</f>
        <v/>
      </c>
      <c r="AD71" s="280" t="str">
        <f>IF(AC71="","",num!$I$10)</f>
        <v/>
      </c>
      <c r="AE71" s="275" t="str">
        <f>IF(dwam1!M69&lt;&gt;0,dwam1!$M$8,"")</f>
        <v/>
      </c>
      <c r="AF71" s="280" t="str">
        <f>IF(AE71="","",num!$J$10)</f>
        <v/>
      </c>
      <c r="AG71" s="275" t="str">
        <f>IF(dwam1!O69&lt;&gt;0,dwam1!$O$8,"")</f>
        <v/>
      </c>
      <c r="AH71" s="280" t="str">
        <f>IF(AG71="","",num!$K$10)</f>
        <v/>
      </c>
      <c r="AI71" s="275" t="str">
        <f>IF(dwam1!Q69&lt;&gt;0,dwam1!$Q$8,"")</f>
        <v/>
      </c>
      <c r="AJ71" s="280" t="str">
        <f>IF(AI71="","",num!$L$10)</f>
        <v/>
      </c>
      <c r="AK71" s="275" t="str">
        <f>IF(dwam1!S69&lt;&gt;0,dwam1!$S$8,"")</f>
        <v/>
      </c>
      <c r="AL71" s="280" t="str">
        <f>IF(AK71="","",num!$M$10)</f>
        <v/>
      </c>
      <c r="AM71" s="275" t="str">
        <f>IF(dwam1!U69&lt;&gt;0,dwam1!$U$8,"")</f>
        <v/>
      </c>
      <c r="AN71" s="280" t="str">
        <f>IF(AM71="","",num!$N$10)</f>
        <v/>
      </c>
      <c r="AO71" s="275" t="str">
        <f>IF(dwam1!W69&lt;&gt;0,dwam1!$W$8,"")</f>
        <v/>
      </c>
      <c r="AP71" s="280" t="str">
        <f>IF(AO71="","",num!$O$10)</f>
        <v/>
      </c>
      <c r="AQ71" s="275" t="str">
        <f>IF(dwam1!Y69&lt;&gt;0,dwam1!$Y$8,"")</f>
        <v/>
      </c>
      <c r="AR71" s="280" t="str">
        <f>IF(AQ71="","",num!$P$10)</f>
        <v/>
      </c>
      <c r="AS71" s="275" t="str">
        <f>IF(dwam1!AA69&lt;&gt;0,dwam1!$AA$8,"")</f>
        <v/>
      </c>
      <c r="AT71" s="280" t="str">
        <f>IF(AS71="","",num!$Q$10)</f>
        <v/>
      </c>
      <c r="AU71" s="275" t="str">
        <f>IF(dwam1!AC69&lt;&gt;0,dwam1!$AC$8,"")</f>
        <v/>
      </c>
      <c r="AV71" s="280" t="str">
        <f>IF(AU71="","",num!$R$10)</f>
        <v/>
      </c>
      <c r="AW71" s="275" t="str">
        <f>IF(dwam1!AE69&lt;&gt;0,dwam1!$AE$8,"")</f>
        <v/>
      </c>
      <c r="AX71" s="280" t="str">
        <f>IF(AW71="","",num!$S$10)</f>
        <v/>
      </c>
      <c r="AY71" s="275" t="str">
        <f>IF(dwam1!AG69&lt;&gt;0,dwam1!$AG$8,"")</f>
        <v/>
      </c>
      <c r="AZ71" s="280" t="str">
        <f>IF(AY71="","",num!$T$10)</f>
        <v/>
      </c>
      <c r="BC71" s="56">
        <f>num!AD69</f>
        <v>0</v>
      </c>
    </row>
    <row r="72" spans="2:55" ht="27.75" customHeight="1" x14ac:dyDescent="0.3">
      <c r="B72" s="302">
        <v>56</v>
      </c>
      <c r="C72" s="1308">
        <f>inf!B57</f>
        <v>0</v>
      </c>
      <c r="D72" s="1308"/>
      <c r="E72" s="310">
        <f>inf!C57</f>
        <v>0</v>
      </c>
      <c r="F72" s="346"/>
      <c r="G72" s="347"/>
      <c r="H72" s="347"/>
      <c r="I72" s="299"/>
      <c r="J72" s="125" t="s">
        <v>83</v>
      </c>
      <c r="K72" s="314"/>
      <c r="L72" s="313">
        <f>num!AD70</f>
        <v>0</v>
      </c>
      <c r="M72" s="229">
        <f>inf!S57</f>
        <v>0</v>
      </c>
      <c r="N72" s="302">
        <f t="shared" si="2"/>
        <v>0</v>
      </c>
      <c r="O72" s="302">
        <f t="shared" si="6"/>
        <v>0</v>
      </c>
      <c r="P72" s="311">
        <f t="shared" si="3"/>
        <v>0</v>
      </c>
      <c r="Q72" s="276">
        <f>inf!G57</f>
        <v>0</v>
      </c>
      <c r="R72" s="277">
        <f>inf!F57</f>
        <v>0</v>
      </c>
      <c r="S72" s="276">
        <f t="shared" si="5"/>
        <v>0</v>
      </c>
      <c r="T72" s="278" t="str">
        <f>inf!T57</f>
        <v>- - - -</v>
      </c>
      <c r="U72" s="275" t="str">
        <f>IF(dwam1!C70&lt;&gt;0,dwam1!$C$8,"")</f>
        <v/>
      </c>
      <c r="V72" s="279" t="str">
        <f>IF(U72="","",num!$E$10)</f>
        <v/>
      </c>
      <c r="W72" s="278" t="str">
        <f>IF(dwam1!E70&lt;&gt;0,dwam1!$E$8,"")</f>
        <v/>
      </c>
      <c r="X72" s="279" t="str">
        <f>IF(W72="","",num!$F$10)</f>
        <v/>
      </c>
      <c r="Y72" s="275" t="str">
        <f>IF(dwam1!G70&lt;&gt;0,dwam1!$G$8,"")</f>
        <v/>
      </c>
      <c r="Z72" s="279" t="str">
        <f>IF(Y72="","",num!$G$10)</f>
        <v/>
      </c>
      <c r="AA72" s="278" t="str">
        <f>IF(dwam1!I70&lt;&gt;0,dwam1!$I$8,"")</f>
        <v/>
      </c>
      <c r="AB72" s="280" t="str">
        <f>IF(AA72="","",num!$H$10)</f>
        <v/>
      </c>
      <c r="AC72" s="275" t="str">
        <f>IF(dwam1!K70&lt;&gt;0,dwam1!$K$8,"")</f>
        <v/>
      </c>
      <c r="AD72" s="280" t="str">
        <f>IF(AC72="","",num!$I$10)</f>
        <v/>
      </c>
      <c r="AE72" s="275" t="str">
        <f>IF(dwam1!M70&lt;&gt;0,dwam1!$M$8,"")</f>
        <v/>
      </c>
      <c r="AF72" s="280" t="str">
        <f>IF(AE72="","",num!$J$10)</f>
        <v/>
      </c>
      <c r="AG72" s="275" t="str">
        <f>IF(dwam1!O70&lt;&gt;0,dwam1!$O$8,"")</f>
        <v/>
      </c>
      <c r="AH72" s="280" t="str">
        <f>IF(AG72="","",num!$K$10)</f>
        <v/>
      </c>
      <c r="AI72" s="275" t="str">
        <f>IF(dwam1!Q70&lt;&gt;0,dwam1!$Q$8,"")</f>
        <v/>
      </c>
      <c r="AJ72" s="280" t="str">
        <f>IF(AI72="","",num!$L$10)</f>
        <v/>
      </c>
      <c r="AK72" s="275" t="str">
        <f>IF(dwam1!S70&lt;&gt;0,dwam1!$S$8,"")</f>
        <v/>
      </c>
      <c r="AL72" s="280" t="str">
        <f>IF(AK72="","",num!$M$10)</f>
        <v/>
      </c>
      <c r="AM72" s="275" t="str">
        <f>IF(dwam1!U70&lt;&gt;0,dwam1!$U$8,"")</f>
        <v/>
      </c>
      <c r="AN72" s="280" t="str">
        <f>IF(AM72="","",num!$N$10)</f>
        <v/>
      </c>
      <c r="AO72" s="275" t="str">
        <f>IF(dwam1!W70&lt;&gt;0,dwam1!$W$8,"")</f>
        <v/>
      </c>
      <c r="AP72" s="280" t="str">
        <f>IF(AO72="","",num!$O$10)</f>
        <v/>
      </c>
      <c r="AQ72" s="275" t="str">
        <f>IF(dwam1!Y70&lt;&gt;0,dwam1!$Y$8,"")</f>
        <v/>
      </c>
      <c r="AR72" s="280" t="str">
        <f>IF(AQ72="","",num!$P$10)</f>
        <v/>
      </c>
      <c r="AS72" s="275" t="str">
        <f>IF(dwam1!AA70&lt;&gt;0,dwam1!$AA$8,"")</f>
        <v/>
      </c>
      <c r="AT72" s="280" t="str">
        <f>IF(AS72="","",num!$Q$10)</f>
        <v/>
      </c>
      <c r="AU72" s="275" t="str">
        <f>IF(dwam1!AC70&lt;&gt;0,dwam1!$AC$8,"")</f>
        <v/>
      </c>
      <c r="AV72" s="280" t="str">
        <f>IF(AU72="","",num!$R$10)</f>
        <v/>
      </c>
      <c r="AW72" s="275" t="str">
        <f>IF(dwam1!AE70&lt;&gt;0,dwam1!$AE$8,"")</f>
        <v/>
      </c>
      <c r="AX72" s="280" t="str">
        <f>IF(AW72="","",num!$S$10)</f>
        <v/>
      </c>
      <c r="AY72" s="275" t="str">
        <f>IF(dwam1!AG70&lt;&gt;0,dwam1!$AG$8,"")</f>
        <v/>
      </c>
      <c r="AZ72" s="280" t="str">
        <f>IF(AY72="","",num!$T$10)</f>
        <v/>
      </c>
      <c r="BC72" s="56">
        <f>num!AD70</f>
        <v>0</v>
      </c>
    </row>
    <row r="73" spans="2:55" ht="27.75" customHeight="1" x14ac:dyDescent="0.3">
      <c r="B73" s="302">
        <v>57</v>
      </c>
      <c r="C73" s="1308">
        <f>inf!B58</f>
        <v>0</v>
      </c>
      <c r="D73" s="1308"/>
      <c r="E73" s="310">
        <f>inf!C58</f>
        <v>0</v>
      </c>
      <c r="F73" s="346"/>
      <c r="G73" s="347"/>
      <c r="H73" s="347"/>
      <c r="I73" s="299"/>
      <c r="J73" s="125" t="s">
        <v>83</v>
      </c>
      <c r="K73" s="314"/>
      <c r="L73" s="313">
        <f>num!AD71</f>
        <v>0</v>
      </c>
      <c r="M73" s="229">
        <f>inf!S58</f>
        <v>0</v>
      </c>
      <c r="N73" s="302">
        <f t="shared" si="2"/>
        <v>0</v>
      </c>
      <c r="O73" s="302">
        <f t="shared" si="6"/>
        <v>0</v>
      </c>
      <c r="P73" s="311">
        <f t="shared" si="3"/>
        <v>0</v>
      </c>
      <c r="Q73" s="276">
        <f>inf!G58</f>
        <v>0</v>
      </c>
      <c r="R73" s="277">
        <f>inf!F58</f>
        <v>0</v>
      </c>
      <c r="S73" s="276">
        <f t="shared" si="5"/>
        <v>0</v>
      </c>
      <c r="T73" s="278" t="str">
        <f>inf!T58</f>
        <v>- - - -</v>
      </c>
      <c r="U73" s="275" t="str">
        <f>IF(dwam1!C71&lt;&gt;0,dwam1!$C$8,"")</f>
        <v/>
      </c>
      <c r="V73" s="279" t="str">
        <f>IF(U73="","",num!$E$10)</f>
        <v/>
      </c>
      <c r="W73" s="278" t="str">
        <f>IF(dwam1!E71&lt;&gt;0,dwam1!$E$8,"")</f>
        <v/>
      </c>
      <c r="X73" s="279" t="str">
        <f>IF(W73="","",num!$F$10)</f>
        <v/>
      </c>
      <c r="Y73" s="275" t="str">
        <f>IF(dwam1!G71&lt;&gt;0,dwam1!$G$8,"")</f>
        <v/>
      </c>
      <c r="Z73" s="279" t="str">
        <f>IF(Y73="","",num!$G$10)</f>
        <v/>
      </c>
      <c r="AA73" s="278" t="str">
        <f>IF(dwam1!I71&lt;&gt;0,dwam1!$I$8,"")</f>
        <v/>
      </c>
      <c r="AB73" s="280" t="str">
        <f>IF(AA73="","",num!$H$10)</f>
        <v/>
      </c>
      <c r="AC73" s="275" t="str">
        <f>IF(dwam1!K71&lt;&gt;0,dwam1!$K$8,"")</f>
        <v/>
      </c>
      <c r="AD73" s="280" t="str">
        <f>IF(AC73="","",num!$I$10)</f>
        <v/>
      </c>
      <c r="AE73" s="275" t="str">
        <f>IF(dwam1!M71&lt;&gt;0,dwam1!$M$8,"")</f>
        <v/>
      </c>
      <c r="AF73" s="280" t="str">
        <f>IF(AE73="","",num!$J$10)</f>
        <v/>
      </c>
      <c r="AG73" s="275" t="str">
        <f>IF(dwam1!O71&lt;&gt;0,dwam1!$O$8,"")</f>
        <v/>
      </c>
      <c r="AH73" s="280" t="str">
        <f>IF(AG73="","",num!$K$10)</f>
        <v/>
      </c>
      <c r="AI73" s="275" t="str">
        <f>IF(dwam1!Q71&lt;&gt;0,dwam1!$Q$8,"")</f>
        <v/>
      </c>
      <c r="AJ73" s="280" t="str">
        <f>IF(AI73="","",num!$L$10)</f>
        <v/>
      </c>
      <c r="AK73" s="275" t="str">
        <f>IF(dwam1!S71&lt;&gt;0,dwam1!$S$8,"")</f>
        <v/>
      </c>
      <c r="AL73" s="280" t="str">
        <f>IF(AK73="","",num!$M$10)</f>
        <v/>
      </c>
      <c r="AM73" s="275" t="str">
        <f>IF(dwam1!U71&lt;&gt;0,dwam1!$U$8,"")</f>
        <v/>
      </c>
      <c r="AN73" s="280" t="str">
        <f>IF(AM73="","",num!$N$10)</f>
        <v/>
      </c>
      <c r="AO73" s="275" t="str">
        <f>IF(dwam1!W71&lt;&gt;0,dwam1!$W$8,"")</f>
        <v/>
      </c>
      <c r="AP73" s="280" t="str">
        <f>IF(AO73="","",num!$O$10)</f>
        <v/>
      </c>
      <c r="AQ73" s="275" t="str">
        <f>IF(dwam1!Y71&lt;&gt;0,dwam1!$Y$8,"")</f>
        <v/>
      </c>
      <c r="AR73" s="280" t="str">
        <f>IF(AQ73="","",num!$P$10)</f>
        <v/>
      </c>
      <c r="AS73" s="275" t="str">
        <f>IF(dwam1!AA71&lt;&gt;0,dwam1!$AA$8,"")</f>
        <v/>
      </c>
      <c r="AT73" s="280" t="str">
        <f>IF(AS73="","",num!$Q$10)</f>
        <v/>
      </c>
      <c r="AU73" s="275" t="str">
        <f>IF(dwam1!AC71&lt;&gt;0,dwam1!$AC$8,"")</f>
        <v/>
      </c>
      <c r="AV73" s="280" t="str">
        <f>IF(AU73="","",num!$R$10)</f>
        <v/>
      </c>
      <c r="AW73" s="275" t="str">
        <f>IF(dwam1!AE71&lt;&gt;0,dwam1!$AE$8,"")</f>
        <v/>
      </c>
      <c r="AX73" s="280" t="str">
        <f>IF(AW73="","",num!$S$10)</f>
        <v/>
      </c>
      <c r="AY73" s="275" t="str">
        <f>IF(dwam1!AG71&lt;&gt;0,dwam1!$AG$8,"")</f>
        <v/>
      </c>
      <c r="AZ73" s="280" t="str">
        <f>IF(AY73="","",num!$T$10)</f>
        <v/>
      </c>
      <c r="BC73" s="56">
        <f>num!AD71</f>
        <v>0</v>
      </c>
    </row>
    <row r="74" spans="2:55" ht="27.75" customHeight="1" x14ac:dyDescent="0.3">
      <c r="B74" s="302">
        <v>58</v>
      </c>
      <c r="C74" s="1308">
        <f>inf!B59</f>
        <v>0</v>
      </c>
      <c r="D74" s="1308"/>
      <c r="E74" s="310">
        <f>inf!C59</f>
        <v>0</v>
      </c>
      <c r="F74" s="346"/>
      <c r="G74" s="347"/>
      <c r="H74" s="347"/>
      <c r="I74" s="299"/>
      <c r="J74" s="125" t="s">
        <v>83</v>
      </c>
      <c r="K74" s="314"/>
      <c r="L74" s="313">
        <f>num!AD72</f>
        <v>0</v>
      </c>
      <c r="M74" s="229">
        <f>inf!S59</f>
        <v>0</v>
      </c>
      <c r="N74" s="302">
        <f t="shared" si="2"/>
        <v>0</v>
      </c>
      <c r="O74" s="302">
        <f t="shared" si="6"/>
        <v>0</v>
      </c>
      <c r="P74" s="311">
        <f t="shared" si="3"/>
        <v>0</v>
      </c>
      <c r="Q74" s="276">
        <f>inf!G59</f>
        <v>0</v>
      </c>
      <c r="R74" s="277">
        <f>inf!F59</f>
        <v>0</v>
      </c>
      <c r="S74" s="276">
        <f t="shared" si="5"/>
        <v>0</v>
      </c>
      <c r="T74" s="278" t="str">
        <f>inf!T59</f>
        <v>- - - -</v>
      </c>
      <c r="U74" s="275" t="str">
        <f>IF(dwam1!C72&lt;&gt;0,dwam1!$C$8,"")</f>
        <v/>
      </c>
      <c r="V74" s="279" t="str">
        <f>IF(U74="","",num!$E$10)</f>
        <v/>
      </c>
      <c r="W74" s="278" t="str">
        <f>IF(dwam1!E72&lt;&gt;0,dwam1!$E$8,"")</f>
        <v/>
      </c>
      <c r="X74" s="279" t="str">
        <f>IF(W74="","",num!$F$10)</f>
        <v/>
      </c>
      <c r="Y74" s="275" t="str">
        <f>IF(dwam1!G72&lt;&gt;0,dwam1!$G$8,"")</f>
        <v/>
      </c>
      <c r="Z74" s="279" t="str">
        <f>IF(Y74="","",num!$G$10)</f>
        <v/>
      </c>
      <c r="AA74" s="278" t="str">
        <f>IF(dwam1!I72&lt;&gt;0,dwam1!$I$8,"")</f>
        <v/>
      </c>
      <c r="AB74" s="280" t="str">
        <f>IF(AA74="","",num!$H$10)</f>
        <v/>
      </c>
      <c r="AC74" s="275" t="str">
        <f>IF(dwam1!K72&lt;&gt;0,dwam1!$K$8,"")</f>
        <v/>
      </c>
      <c r="AD74" s="280" t="str">
        <f>IF(AC74="","",num!$I$10)</f>
        <v/>
      </c>
      <c r="AE74" s="275" t="str">
        <f>IF(dwam1!M72&lt;&gt;0,dwam1!$M$8,"")</f>
        <v/>
      </c>
      <c r="AF74" s="280" t="str">
        <f>IF(AE74="","",num!$J$10)</f>
        <v/>
      </c>
      <c r="AG74" s="275" t="str">
        <f>IF(dwam1!O72&lt;&gt;0,dwam1!$O$8,"")</f>
        <v/>
      </c>
      <c r="AH74" s="280" t="str">
        <f>IF(AG74="","",num!$K$10)</f>
        <v/>
      </c>
      <c r="AI74" s="275" t="str">
        <f>IF(dwam1!Q72&lt;&gt;0,dwam1!$Q$8,"")</f>
        <v/>
      </c>
      <c r="AJ74" s="280" t="str">
        <f>IF(AI74="","",num!$L$10)</f>
        <v/>
      </c>
      <c r="AK74" s="275" t="str">
        <f>IF(dwam1!S72&lt;&gt;0,dwam1!$S$8,"")</f>
        <v/>
      </c>
      <c r="AL74" s="280" t="str">
        <f>IF(AK74="","",num!$M$10)</f>
        <v/>
      </c>
      <c r="AM74" s="275" t="str">
        <f>IF(dwam1!U72&lt;&gt;0,dwam1!$U$8,"")</f>
        <v/>
      </c>
      <c r="AN74" s="280" t="str">
        <f>IF(AM74="","",num!$N$10)</f>
        <v/>
      </c>
      <c r="AO74" s="275" t="str">
        <f>IF(dwam1!W72&lt;&gt;0,dwam1!$W$8,"")</f>
        <v/>
      </c>
      <c r="AP74" s="280" t="str">
        <f>IF(AO74="","",num!$O$10)</f>
        <v/>
      </c>
      <c r="AQ74" s="275" t="str">
        <f>IF(dwam1!Y72&lt;&gt;0,dwam1!$Y$8,"")</f>
        <v/>
      </c>
      <c r="AR74" s="280" t="str">
        <f>IF(AQ74="","",num!$P$10)</f>
        <v/>
      </c>
      <c r="AS74" s="275" t="str">
        <f>IF(dwam1!AA72&lt;&gt;0,dwam1!$AA$8,"")</f>
        <v/>
      </c>
      <c r="AT74" s="280" t="str">
        <f>IF(AS74="","",num!$Q$10)</f>
        <v/>
      </c>
      <c r="AU74" s="275" t="str">
        <f>IF(dwam1!AC72&lt;&gt;0,dwam1!$AC$8,"")</f>
        <v/>
      </c>
      <c r="AV74" s="280" t="str">
        <f>IF(AU74="","",num!$R$10)</f>
        <v/>
      </c>
      <c r="AW74" s="275" t="str">
        <f>IF(dwam1!AE72&lt;&gt;0,dwam1!$AE$8,"")</f>
        <v/>
      </c>
      <c r="AX74" s="280" t="str">
        <f>IF(AW74="","",num!$S$10)</f>
        <v/>
      </c>
      <c r="AY74" s="275" t="str">
        <f>IF(dwam1!AG72&lt;&gt;0,dwam1!$AG$8,"")</f>
        <v/>
      </c>
      <c r="AZ74" s="280" t="str">
        <f>IF(AY74="","",num!$T$10)</f>
        <v/>
      </c>
      <c r="BC74" s="56">
        <f>num!AD72</f>
        <v>0</v>
      </c>
    </row>
    <row r="75" spans="2:55" ht="27.75" customHeight="1" x14ac:dyDescent="0.3">
      <c r="B75" s="302">
        <v>59</v>
      </c>
      <c r="C75" s="1308">
        <f>inf!B60</f>
        <v>0</v>
      </c>
      <c r="D75" s="1308"/>
      <c r="E75" s="310">
        <f>inf!C60</f>
        <v>0</v>
      </c>
      <c r="F75" s="346"/>
      <c r="G75" s="347"/>
      <c r="H75" s="347"/>
      <c r="I75" s="299"/>
      <c r="J75" s="125" t="s">
        <v>83</v>
      </c>
      <c r="K75" s="314"/>
      <c r="L75" s="313">
        <f>num!AD73</f>
        <v>0</v>
      </c>
      <c r="M75" s="229">
        <f>inf!S60</f>
        <v>0</v>
      </c>
      <c r="N75" s="302">
        <f t="shared" si="2"/>
        <v>0</v>
      </c>
      <c r="O75" s="302">
        <f t="shared" si="6"/>
        <v>0</v>
      </c>
      <c r="P75" s="311">
        <f t="shared" si="3"/>
        <v>0</v>
      </c>
      <c r="Q75" s="276">
        <f>inf!G60</f>
        <v>0</v>
      </c>
      <c r="R75" s="277">
        <f>inf!F60</f>
        <v>0</v>
      </c>
      <c r="S75" s="276">
        <f t="shared" si="5"/>
        <v>0</v>
      </c>
      <c r="T75" s="278" t="str">
        <f>inf!T60</f>
        <v>- - - -</v>
      </c>
      <c r="U75" s="275" t="str">
        <f>IF(dwam1!C73&lt;&gt;0,dwam1!$C$8,"")</f>
        <v/>
      </c>
      <c r="V75" s="279" t="str">
        <f>IF(U75="","",num!$E$10)</f>
        <v/>
      </c>
      <c r="W75" s="278" t="str">
        <f>IF(dwam1!E73&lt;&gt;0,dwam1!$E$8,"")</f>
        <v/>
      </c>
      <c r="X75" s="279" t="str">
        <f>IF(W75="","",num!$F$10)</f>
        <v/>
      </c>
      <c r="Y75" s="275" t="str">
        <f>IF(dwam1!G73&lt;&gt;0,dwam1!$G$8,"")</f>
        <v/>
      </c>
      <c r="Z75" s="279" t="str">
        <f>IF(Y75="","",num!$G$10)</f>
        <v/>
      </c>
      <c r="AA75" s="278" t="str">
        <f>IF(dwam1!I73&lt;&gt;0,dwam1!$I$8,"")</f>
        <v/>
      </c>
      <c r="AB75" s="280" t="str">
        <f>IF(AA75="","",num!$H$10)</f>
        <v/>
      </c>
      <c r="AC75" s="275" t="str">
        <f>IF(dwam1!K73&lt;&gt;0,dwam1!$K$8,"")</f>
        <v/>
      </c>
      <c r="AD75" s="280" t="str">
        <f>IF(AC75="","",num!$I$10)</f>
        <v/>
      </c>
      <c r="AE75" s="275" t="str">
        <f>IF(dwam1!M73&lt;&gt;0,dwam1!$M$8,"")</f>
        <v/>
      </c>
      <c r="AF75" s="280" t="str">
        <f>IF(AE75="","",num!$J$10)</f>
        <v/>
      </c>
      <c r="AG75" s="275" t="str">
        <f>IF(dwam1!O73&lt;&gt;0,dwam1!$O$8,"")</f>
        <v/>
      </c>
      <c r="AH75" s="280" t="str">
        <f>IF(AG75="","",num!$K$10)</f>
        <v/>
      </c>
      <c r="AI75" s="275" t="str">
        <f>IF(dwam1!Q73&lt;&gt;0,dwam1!$Q$8,"")</f>
        <v/>
      </c>
      <c r="AJ75" s="280" t="str">
        <f>IF(AI75="","",num!$L$10)</f>
        <v/>
      </c>
      <c r="AK75" s="275" t="str">
        <f>IF(dwam1!S73&lt;&gt;0,dwam1!$S$8,"")</f>
        <v/>
      </c>
      <c r="AL75" s="280" t="str">
        <f>IF(AK75="","",num!$M$10)</f>
        <v/>
      </c>
      <c r="AM75" s="275" t="str">
        <f>IF(dwam1!U73&lt;&gt;0,dwam1!$U$8,"")</f>
        <v/>
      </c>
      <c r="AN75" s="280" t="str">
        <f>IF(AM75="","",num!$N$10)</f>
        <v/>
      </c>
      <c r="AO75" s="275" t="str">
        <f>IF(dwam1!W73&lt;&gt;0,dwam1!$W$8,"")</f>
        <v/>
      </c>
      <c r="AP75" s="280" t="str">
        <f>IF(AO75="","",num!$O$10)</f>
        <v/>
      </c>
      <c r="AQ75" s="275" t="str">
        <f>IF(dwam1!Y73&lt;&gt;0,dwam1!$Y$8,"")</f>
        <v/>
      </c>
      <c r="AR75" s="280" t="str">
        <f>IF(AQ75="","",num!$P$10)</f>
        <v/>
      </c>
      <c r="AS75" s="275" t="str">
        <f>IF(dwam1!AA73&lt;&gt;0,dwam1!$AA$8,"")</f>
        <v/>
      </c>
      <c r="AT75" s="280" t="str">
        <f>IF(AS75="","",num!$Q$10)</f>
        <v/>
      </c>
      <c r="AU75" s="275" t="str">
        <f>IF(dwam1!AC73&lt;&gt;0,dwam1!$AC$8,"")</f>
        <v/>
      </c>
      <c r="AV75" s="280" t="str">
        <f>IF(AU75="","",num!$R$10)</f>
        <v/>
      </c>
      <c r="AW75" s="275" t="str">
        <f>IF(dwam1!AE73&lt;&gt;0,dwam1!$AE$8,"")</f>
        <v/>
      </c>
      <c r="AX75" s="280" t="str">
        <f>IF(AW75="","",num!$S$10)</f>
        <v/>
      </c>
      <c r="AY75" s="275" t="str">
        <f>IF(dwam1!AG73&lt;&gt;0,dwam1!$AG$8,"")</f>
        <v/>
      </c>
      <c r="AZ75" s="280" t="str">
        <f>IF(AY75="","",num!$T$10)</f>
        <v/>
      </c>
      <c r="BC75" s="56">
        <f>num!AD73</f>
        <v>0</v>
      </c>
    </row>
    <row r="76" spans="2:55" ht="27.75" customHeight="1" thickBot="1" x14ac:dyDescent="0.35">
      <c r="B76" s="315">
        <v>60</v>
      </c>
      <c r="C76" s="1310">
        <f>inf!B61</f>
        <v>0</v>
      </c>
      <c r="D76" s="1310"/>
      <c r="E76" s="316">
        <f>inf!C61</f>
        <v>0</v>
      </c>
      <c r="F76" s="348"/>
      <c r="G76" s="349"/>
      <c r="H76" s="349"/>
      <c r="I76" s="299"/>
      <c r="J76" s="125" t="s">
        <v>83</v>
      </c>
      <c r="K76" s="318"/>
      <c r="L76" s="319">
        <f>num!AD74</f>
        <v>0</v>
      </c>
      <c r="M76" s="229">
        <f>inf!S61</f>
        <v>0</v>
      </c>
      <c r="N76" s="315">
        <f t="shared" si="2"/>
        <v>0</v>
      </c>
      <c r="O76" s="315">
        <f t="shared" si="6"/>
        <v>0</v>
      </c>
      <c r="P76" s="317">
        <f t="shared" si="3"/>
        <v>0</v>
      </c>
      <c r="Q76" s="276">
        <f>inf!G61</f>
        <v>0</v>
      </c>
      <c r="R76" s="277">
        <f>inf!F61</f>
        <v>0</v>
      </c>
      <c r="S76" s="276">
        <f t="shared" si="5"/>
        <v>0</v>
      </c>
      <c r="T76" s="278" t="str">
        <f>inf!T61</f>
        <v>- - - -</v>
      </c>
      <c r="U76" s="275" t="str">
        <f>IF(dwam1!C74&lt;&gt;0,dwam1!$C$8,"")</f>
        <v/>
      </c>
      <c r="V76" s="279" t="str">
        <f>IF(U76="","",num!$E$10)</f>
        <v/>
      </c>
      <c r="W76" s="278" t="str">
        <f>IF(dwam1!E74&lt;&gt;0,dwam1!$E$8,"")</f>
        <v/>
      </c>
      <c r="X76" s="279" t="str">
        <f>IF(W76="","",num!$F$10)</f>
        <v/>
      </c>
      <c r="Y76" s="275" t="str">
        <f>IF(dwam1!G74&lt;&gt;0,dwam1!$G$8,"")</f>
        <v/>
      </c>
      <c r="Z76" s="279" t="str">
        <f>IF(Y76="","",num!$G$10)</f>
        <v/>
      </c>
      <c r="AA76" s="278" t="str">
        <f>IF(dwam1!I74&lt;&gt;0,dwam1!$I$8,"")</f>
        <v/>
      </c>
      <c r="AB76" s="280" t="str">
        <f>IF(AA76="","",num!$H$10)</f>
        <v/>
      </c>
      <c r="AC76" s="275" t="str">
        <f>IF(dwam1!K74&lt;&gt;0,dwam1!$K$8,"")</f>
        <v/>
      </c>
      <c r="AD76" s="280" t="str">
        <f>IF(AC76="","",num!$I$10)</f>
        <v/>
      </c>
      <c r="AE76" s="275" t="str">
        <f>IF(dwam1!M74&lt;&gt;0,dwam1!$M$8,"")</f>
        <v/>
      </c>
      <c r="AF76" s="280" t="str">
        <f>IF(AE76="","",num!$J$10)</f>
        <v/>
      </c>
      <c r="AG76" s="275" t="str">
        <f>IF(dwam1!O74&lt;&gt;0,dwam1!$O$8,"")</f>
        <v/>
      </c>
      <c r="AH76" s="280" t="str">
        <f>IF(AG76="","",num!$K$10)</f>
        <v/>
      </c>
      <c r="AI76" s="275" t="str">
        <f>IF(dwam1!Q74&lt;&gt;0,dwam1!$Q$8,"")</f>
        <v/>
      </c>
      <c r="AJ76" s="280" t="str">
        <f>IF(AI76="","",num!$L$10)</f>
        <v/>
      </c>
      <c r="AK76" s="275" t="str">
        <f>IF(dwam1!S74&lt;&gt;0,dwam1!$S$8,"")</f>
        <v/>
      </c>
      <c r="AL76" s="280" t="str">
        <f>IF(AK76="","",num!$M$10)</f>
        <v/>
      </c>
      <c r="AM76" s="275" t="str">
        <f>IF(dwam1!U74&lt;&gt;0,dwam1!$U$8,"")</f>
        <v/>
      </c>
      <c r="AN76" s="280" t="str">
        <f>IF(AM76="","",num!$N$10)</f>
        <v/>
      </c>
      <c r="AO76" s="275" t="str">
        <f>IF(dwam1!W74&lt;&gt;0,dwam1!$W$8,"")</f>
        <v/>
      </c>
      <c r="AP76" s="280" t="str">
        <f>IF(AO76="","",num!$O$10)</f>
        <v/>
      </c>
      <c r="AQ76" s="275" t="str">
        <f>IF(dwam1!Y74&lt;&gt;0,dwam1!$Y$8,"")</f>
        <v/>
      </c>
      <c r="AR76" s="280" t="str">
        <f>IF(AQ76="","",num!$P$10)</f>
        <v/>
      </c>
      <c r="AS76" s="275" t="str">
        <f>IF(dwam1!AA74&lt;&gt;0,dwam1!$AA$8,"")</f>
        <v/>
      </c>
      <c r="AT76" s="280" t="str">
        <f>IF(AS76="","",num!$Q$10)</f>
        <v/>
      </c>
      <c r="AU76" s="275" t="str">
        <f>IF(dwam1!AC74&lt;&gt;0,dwam1!$AC$8,"")</f>
        <v/>
      </c>
      <c r="AV76" s="280" t="str">
        <f>IF(AU76="","",num!$R$10)</f>
        <v/>
      </c>
      <c r="AW76" s="275" t="str">
        <f>IF(dwam1!AE74&lt;&gt;0,dwam1!$AE$8,"")</f>
        <v/>
      </c>
      <c r="AX76" s="280" t="str">
        <f>IF(AW76="","",num!$S$10)</f>
        <v/>
      </c>
      <c r="AY76" s="275" t="str">
        <f>IF(dwam1!AG74&lt;&gt;0,dwam1!$AG$8,"")</f>
        <v/>
      </c>
      <c r="AZ76" s="280" t="str">
        <f>IF(AY76="","",num!$T$10)</f>
        <v/>
      </c>
      <c r="BC76" s="56">
        <f>num!AD74</f>
        <v>0</v>
      </c>
    </row>
    <row r="77" spans="2:55" ht="27.75" customHeight="1" thickBot="1" x14ac:dyDescent="0.35">
      <c r="B77" s="1311" t="s">
        <v>665</v>
      </c>
      <c r="C77" s="1312"/>
      <c r="D77" s="1312"/>
      <c r="E77" s="1313"/>
      <c r="F77" s="309">
        <f>SUM(I17:I76)</f>
        <v>24000</v>
      </c>
      <c r="G77" s="587" t="e">
        <f ca="1">NumberToText(F77,"شيكل","أغورة")</f>
        <v>#NAME?</v>
      </c>
      <c r="H77" s="588"/>
      <c r="I77" s="588"/>
      <c r="J77" s="588"/>
      <c r="K77" s="588"/>
      <c r="L77" s="281"/>
      <c r="M77" s="282"/>
      <c r="N77" s="282"/>
      <c r="O77" s="282"/>
      <c r="P77" s="282"/>
      <c r="Q77" s="240"/>
      <c r="R77" s="283"/>
      <c r="S77" s="240"/>
      <c r="T77" s="278"/>
      <c r="U77" s="284"/>
      <c r="V77" s="279"/>
      <c r="W77" s="278"/>
      <c r="X77" s="279"/>
      <c r="Y77" s="284"/>
      <c r="Z77" s="279"/>
      <c r="AA77" s="278"/>
      <c r="AB77" s="285"/>
      <c r="AC77" s="284"/>
      <c r="AD77" s="285"/>
      <c r="AE77" s="284"/>
      <c r="AF77" s="285"/>
      <c r="AG77" s="284"/>
      <c r="AH77" s="285"/>
      <c r="AI77" s="284"/>
      <c r="AJ77" s="285"/>
      <c r="AK77" s="284"/>
      <c r="AL77" s="285"/>
      <c r="AM77" s="284"/>
      <c r="AN77" s="285"/>
      <c r="AO77" s="284"/>
      <c r="AP77" s="285"/>
      <c r="AQ77" s="284"/>
      <c r="AR77" s="285"/>
      <c r="AS77" s="284"/>
      <c r="AT77" s="285"/>
      <c r="AU77" s="284"/>
      <c r="AV77" s="285"/>
      <c r="AW77" s="284"/>
      <c r="AX77" s="285"/>
      <c r="AY77" s="284"/>
      <c r="AZ77" s="285"/>
    </row>
    <row r="78" spans="2:55" ht="20.25" x14ac:dyDescent="0.2">
      <c r="G78" s="1309" t="s">
        <v>664</v>
      </c>
      <c r="H78" s="1309"/>
      <c r="I78" s="1309"/>
      <c r="J78" s="1309"/>
      <c r="K78" s="1309"/>
      <c r="AW78" s="30" t="str">
        <f>IF(dwam1!AE76&lt;&gt;0,dwam1!$AE$8,"")</f>
        <v/>
      </c>
      <c r="AX78" s="124" t="str">
        <f>IF(AW78="","",num!$S$10)</f>
        <v/>
      </c>
      <c r="AY78" s="30" t="e">
        <f>IF(dwam1!#REF!&lt;&gt;0,dwam1!$AG$8,"")</f>
        <v>#REF!</v>
      </c>
      <c r="AZ78" s="124" t="e">
        <f>IF(AY78="","",num!$T$10)</f>
        <v>#REF!</v>
      </c>
    </row>
  </sheetData>
  <mergeCells count="102">
    <mergeCell ref="G78:K78"/>
    <mergeCell ref="C73:D73"/>
    <mergeCell ref="C74:D74"/>
    <mergeCell ref="C75:D75"/>
    <mergeCell ref="C76:D76"/>
    <mergeCell ref="B77:E77"/>
    <mergeCell ref="C67:D67"/>
    <mergeCell ref="C68:D68"/>
    <mergeCell ref="C69:D69"/>
    <mergeCell ref="C70:D70"/>
    <mergeCell ref="C71:D71"/>
    <mergeCell ref="C72:D72"/>
    <mergeCell ref="C61:D61"/>
    <mergeCell ref="C62:D62"/>
    <mergeCell ref="C63:D63"/>
    <mergeCell ref="C64:D64"/>
    <mergeCell ref="C65:D65"/>
    <mergeCell ref="C66:D66"/>
    <mergeCell ref="C55:D55"/>
    <mergeCell ref="C56:D56"/>
    <mergeCell ref="C57:D57"/>
    <mergeCell ref="C58:D58"/>
    <mergeCell ref="C59:D59"/>
    <mergeCell ref="C60:D60"/>
    <mergeCell ref="C49:D49"/>
    <mergeCell ref="C50:D50"/>
    <mergeCell ref="C51:D51"/>
    <mergeCell ref="C52:D52"/>
    <mergeCell ref="C53:D53"/>
    <mergeCell ref="C54:D54"/>
    <mergeCell ref="C43:D43"/>
    <mergeCell ref="C44:D44"/>
    <mergeCell ref="C45:D45"/>
    <mergeCell ref="C46:D46"/>
    <mergeCell ref="C47:D47"/>
    <mergeCell ref="C48:D48"/>
    <mergeCell ref="C37:D37"/>
    <mergeCell ref="C38:D38"/>
    <mergeCell ref="C39:D39"/>
    <mergeCell ref="C40:D40"/>
    <mergeCell ref="C41:D41"/>
    <mergeCell ref="C42:D42"/>
    <mergeCell ref="C31:D31"/>
    <mergeCell ref="C32:D32"/>
    <mergeCell ref="C33:D33"/>
    <mergeCell ref="C34:D34"/>
    <mergeCell ref="C35:D35"/>
    <mergeCell ref="C36:D36"/>
    <mergeCell ref="C25:D25"/>
    <mergeCell ref="C26:D26"/>
    <mergeCell ref="C27:D27"/>
    <mergeCell ref="C28:D28"/>
    <mergeCell ref="C29:D29"/>
    <mergeCell ref="C30:D30"/>
    <mergeCell ref="C19:D19"/>
    <mergeCell ref="C20:D20"/>
    <mergeCell ref="C21:D21"/>
    <mergeCell ref="C22:D22"/>
    <mergeCell ref="C23:D23"/>
    <mergeCell ref="C24:D24"/>
    <mergeCell ref="AW15:AX15"/>
    <mergeCell ref="AY15:AZ15"/>
    <mergeCell ref="C16:D16"/>
    <mergeCell ref="C17:D17"/>
    <mergeCell ref="C18:D18"/>
    <mergeCell ref="AK15:AL15"/>
    <mergeCell ref="AM15:AN15"/>
    <mergeCell ref="AO15:AP15"/>
    <mergeCell ref="AQ15:AR15"/>
    <mergeCell ref="AS15:AT15"/>
    <mergeCell ref="AU15:AV15"/>
    <mergeCell ref="Y15:Z15"/>
    <mergeCell ref="AA15:AB15"/>
    <mergeCell ref="AC15:AD15"/>
    <mergeCell ref="AE15:AF15"/>
    <mergeCell ref="AG15:AH15"/>
    <mergeCell ref="AI15:AJ15"/>
    <mergeCell ref="B14:C14"/>
    <mergeCell ref="E14:G14"/>
    <mergeCell ref="A15:B15"/>
    <mergeCell ref="F15:G15"/>
    <mergeCell ref="U15:V15"/>
    <mergeCell ref="W15:X15"/>
    <mergeCell ref="B10:C10"/>
    <mergeCell ref="E10:H10"/>
    <mergeCell ref="B11:C11"/>
    <mergeCell ref="B12:C12"/>
    <mergeCell ref="E12:G12"/>
    <mergeCell ref="B13:C13"/>
    <mergeCell ref="E13:H13"/>
    <mergeCell ref="B5:C5"/>
    <mergeCell ref="B6:C6"/>
    <mergeCell ref="B7:C7"/>
    <mergeCell ref="B8:C8"/>
    <mergeCell ref="B9:C9"/>
    <mergeCell ref="E9:H9"/>
    <mergeCell ref="B1:D1"/>
    <mergeCell ref="E1:H1"/>
    <mergeCell ref="I1:K1"/>
    <mergeCell ref="B2:C2"/>
    <mergeCell ref="B3:C3"/>
    <mergeCell ref="B4:C4"/>
  </mergeCells>
  <printOptions horizontalCentered="1" verticalCentered="1"/>
  <pageMargins left="0.15748031496062992" right="0.15748031496062992" top="0.31496062992125984" bottom="1.6141732283464567" header="0.31496062992125984" footer="0.19685039370078741"/>
  <pageSetup paperSize="9" scale="59" orientation="portrait" horizontalDpi="4294967292" r:id="rId1"/>
  <headerFooter alignWithMargins="0">
    <oddFooter>&amp;C&amp;G</oddFooter>
  </headerFooter>
  <rowBreaks count="1" manualBreakCount="1">
    <brk id="46" max="54" man="1"/>
  </rowBreaks>
  <drawing r:id="rId2"/>
  <legacyDrawingHF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87E09-271A-4EE6-B779-561AC09FF03D}">
  <sheetPr codeName="ورقة13">
    <tabColor rgb="FFFFFF00"/>
  </sheetPr>
  <dimension ref="A3:AI78"/>
  <sheetViews>
    <sheetView rightToLeft="1" view="pageBreakPreview" zoomScale="85" zoomScaleNormal="55" zoomScaleSheetLayoutView="100" workbookViewId="0">
      <pane xSplit="2" ySplit="10" topLeftCell="C48" activePane="bottomRight" state="frozen"/>
      <selection pane="topRight" activeCell="C1" sqref="C1"/>
      <selection pane="bottomLeft" activeCell="A11" sqref="A11"/>
      <selection pane="bottomRight" activeCell="I61" sqref="I61"/>
    </sheetView>
  </sheetViews>
  <sheetFormatPr defaultColWidth="9.28515625" defaultRowHeight="12.75" x14ac:dyDescent="0.2"/>
  <cols>
    <col min="1" max="1" width="5.28515625" style="1" customWidth="1"/>
    <col min="2" max="2" width="30.28515625" style="1" customWidth="1"/>
    <col min="3" max="3" width="13.7109375" style="1" customWidth="1"/>
    <col min="4" max="4" width="6.42578125" style="1" bestFit="1" customWidth="1"/>
    <col min="5" max="5" width="7.28515625" style="1" bestFit="1" customWidth="1"/>
    <col min="6" max="6" width="9.28515625" style="1" customWidth="1"/>
    <col min="7" max="10" width="7.28515625" style="1" bestFit="1" customWidth="1"/>
    <col min="11" max="11" width="7.42578125" style="1" customWidth="1"/>
    <col min="12" max="12" width="7.5703125" style="1" customWidth="1"/>
    <col min="13" max="17" width="7.28515625" style="1" bestFit="1" customWidth="1"/>
    <col min="18" max="18" width="7.42578125" style="1" customWidth="1"/>
    <col min="19" max="19" width="7.28515625" style="1" customWidth="1"/>
    <col min="20" max="20" width="7.5703125" style="1" customWidth="1"/>
    <col min="21" max="21" width="7.28515625" style="1" bestFit="1" customWidth="1"/>
    <col min="22" max="22" width="7.42578125" style="1" customWidth="1"/>
    <col min="23" max="23" width="7.28515625" style="1" customWidth="1"/>
    <col min="24" max="24" width="7.5703125" style="1" customWidth="1"/>
    <col min="25" max="25" width="11.7109375" style="1" customWidth="1"/>
    <col min="26" max="26" width="11.7109375" style="1" bestFit="1" customWidth="1"/>
    <col min="27" max="27" width="13.7109375" style="1" hidden="1" customWidth="1"/>
    <col min="28" max="28" width="15.42578125" style="1" hidden="1" customWidth="1"/>
    <col min="29" max="30" width="0" style="1" hidden="1" customWidth="1"/>
    <col min="31" max="34" width="13.28515625" style="1" hidden="1" customWidth="1"/>
    <col min="35" max="35" width="13.28515625" style="1" bestFit="1" customWidth="1"/>
    <col min="36" max="16384" width="9.28515625" style="1"/>
  </cols>
  <sheetData>
    <row r="3" spans="1:35" ht="12.75" customHeight="1" x14ac:dyDescent="0.2">
      <c r="C3" s="1319" t="s">
        <v>1131</v>
      </c>
      <c r="D3" s="1319"/>
      <c r="E3" s="1319"/>
      <c r="F3" s="1319"/>
      <c r="G3" s="1319"/>
      <c r="H3" s="1319"/>
      <c r="I3" s="1319"/>
      <c r="J3" s="1319"/>
      <c r="K3" s="1319"/>
      <c r="L3" s="1319"/>
      <c r="M3" s="1319"/>
      <c r="N3" s="1319"/>
      <c r="O3" s="1319"/>
      <c r="P3" s="1319"/>
      <c r="Q3" s="1319"/>
      <c r="R3" s="1319"/>
      <c r="S3" s="1319"/>
      <c r="T3" s="1319"/>
      <c r="U3" s="383"/>
      <c r="V3" s="383"/>
      <c r="W3" s="383"/>
      <c r="X3" s="383"/>
      <c r="Y3" s="73"/>
      <c r="Z3" s="73"/>
    </row>
    <row r="4" spans="1:35" ht="12.75" customHeight="1" x14ac:dyDescent="0.2">
      <c r="C4" s="1319"/>
      <c r="D4" s="1319"/>
      <c r="E4" s="1319"/>
      <c r="F4" s="1319"/>
      <c r="G4" s="1319"/>
      <c r="H4" s="1319"/>
      <c r="I4" s="1319"/>
      <c r="J4" s="1319"/>
      <c r="K4" s="1319"/>
      <c r="L4" s="1319"/>
      <c r="M4" s="1319"/>
      <c r="N4" s="1319"/>
      <c r="O4" s="1319"/>
      <c r="P4" s="1319"/>
      <c r="Q4" s="1319"/>
      <c r="R4" s="1319"/>
      <c r="S4" s="1319"/>
      <c r="T4" s="1319"/>
      <c r="U4" s="383"/>
      <c r="V4" s="383"/>
      <c r="W4" s="383"/>
      <c r="X4" s="383"/>
      <c r="Y4" s="73"/>
      <c r="Z4" s="73"/>
      <c r="AB4" s="73">
        <v>33</v>
      </c>
      <c r="AC4" s="1">
        <v>34</v>
      </c>
      <c r="AD4" s="73">
        <v>35</v>
      </c>
      <c r="AF4" s="73">
        <v>37</v>
      </c>
      <c r="AG4" s="1">
        <v>38</v>
      </c>
      <c r="AH4" s="73">
        <v>39</v>
      </c>
    </row>
    <row r="5" spans="1:35" ht="14.65" customHeight="1" x14ac:dyDescent="0.2">
      <c r="C5" s="1325" t="s">
        <v>17</v>
      </c>
      <c r="D5" s="1325"/>
      <c r="E5" s="1325"/>
      <c r="F5" s="1325"/>
      <c r="G5" s="1325"/>
      <c r="H5" s="1325"/>
      <c r="I5" s="1325"/>
      <c r="J5" s="1325"/>
      <c r="K5" s="1325"/>
      <c r="L5" s="1325"/>
      <c r="M5" s="1325"/>
      <c r="N5" s="1325"/>
      <c r="O5" s="1325"/>
      <c r="P5" s="1325"/>
      <c r="Q5" s="1325"/>
      <c r="R5" s="1325"/>
      <c r="S5" s="1325"/>
      <c r="T5" s="1325"/>
      <c r="U5" s="162"/>
      <c r="V5" s="162"/>
      <c r="W5" s="162"/>
      <c r="X5" s="162"/>
    </row>
    <row r="6" spans="1:35" ht="18" x14ac:dyDescent="0.2">
      <c r="B6" s="2" t="s">
        <v>15</v>
      </c>
    </row>
    <row r="7" spans="1:35" ht="15.75" x14ac:dyDescent="0.2">
      <c r="B7" s="12" t="s">
        <v>16</v>
      </c>
    </row>
    <row r="8" spans="1:35" ht="18" customHeight="1" thickBot="1" x14ac:dyDescent="0.25">
      <c r="B8" s="1328" t="s">
        <v>18</v>
      </c>
      <c r="C8" s="1328"/>
      <c r="D8" s="1327" t="str">
        <f>Menu!$C$3</f>
        <v>محمد علي المحتسب</v>
      </c>
      <c r="E8" s="1327"/>
      <c r="F8" s="1327"/>
      <c r="G8" s="1327"/>
      <c r="H8" s="14"/>
      <c r="I8" s="14"/>
      <c r="J8" s="1324" t="s">
        <v>55</v>
      </c>
      <c r="K8" s="1324"/>
      <c r="L8" s="1324"/>
      <c r="M8" s="1326" t="s">
        <v>289</v>
      </c>
      <c r="N8" s="1326"/>
      <c r="O8" s="1326"/>
      <c r="P8" s="1326"/>
      <c r="Q8" s="1326"/>
      <c r="R8" s="12"/>
      <c r="S8" s="12"/>
      <c r="T8" s="12"/>
      <c r="U8" s="12"/>
      <c r="V8" s="12"/>
      <c r="W8" s="12"/>
      <c r="X8" s="12"/>
      <c r="Y8" s="12"/>
      <c r="Z8" s="23" t="s">
        <v>11</v>
      </c>
      <c r="AA8" s="12">
        <v>32</v>
      </c>
      <c r="AE8" s="1">
        <v>36</v>
      </c>
      <c r="AF8" s="1">
        <v>36</v>
      </c>
      <c r="AG8" s="1">
        <v>36</v>
      </c>
      <c r="AH8" s="1">
        <v>36</v>
      </c>
      <c r="AI8" s="1">
        <v>40</v>
      </c>
    </row>
    <row r="9" spans="1:35" ht="43.5" thickBot="1" x14ac:dyDescent="0.3">
      <c r="A9" s="1320" t="s">
        <v>0</v>
      </c>
      <c r="B9" s="8" t="s">
        <v>1</v>
      </c>
      <c r="C9" s="9" t="s">
        <v>3</v>
      </c>
      <c r="D9" s="385" t="s">
        <v>5</v>
      </c>
      <c r="E9" s="385" t="str">
        <f>dwam1!C8</f>
        <v>الخميس</v>
      </c>
      <c r="F9" s="385" t="str">
        <f>dwam1!E8</f>
        <v>السبت</v>
      </c>
      <c r="G9" s="385" t="str">
        <f>dwam1!G8</f>
        <v>الأحد</v>
      </c>
      <c r="H9" s="385" t="str">
        <f>dwam1!I8</f>
        <v>الإثنين</v>
      </c>
      <c r="I9" s="385" t="str">
        <f>dwam1!K8</f>
        <v>الثلاثاء</v>
      </c>
      <c r="J9" s="385" t="str">
        <f>dwam1!M8</f>
        <v>الأربعاء</v>
      </c>
      <c r="K9" s="385" t="str">
        <f>dwam1!O8</f>
        <v>الخميس</v>
      </c>
      <c r="L9" s="385" t="str">
        <f>dwam1!Q8</f>
        <v>السبت</v>
      </c>
      <c r="M9" s="385" t="str">
        <f>dwam1!S8</f>
        <v>الأحد</v>
      </c>
      <c r="N9" s="385" t="str">
        <f>dwam1!U8</f>
        <v>الإثنين</v>
      </c>
      <c r="O9" s="385" t="str">
        <f>dwam1!W8</f>
        <v>الثلاثاء</v>
      </c>
      <c r="P9" s="385" t="str">
        <f>dwam1!Y8</f>
        <v>الأربعاء</v>
      </c>
      <c r="Q9" s="385" t="str">
        <f>dwam1!AA8</f>
        <v>الخميس</v>
      </c>
      <c r="R9" s="385" t="str">
        <f>dwam1!AC8</f>
        <v>السبت</v>
      </c>
      <c r="S9" s="385" t="str">
        <f>dwam1!S8</f>
        <v>الأحد</v>
      </c>
      <c r="T9" s="385" t="str">
        <f>dwam1!U8</f>
        <v>الإثنين</v>
      </c>
      <c r="U9" s="385">
        <f>dwam1!AI8</f>
        <v>0</v>
      </c>
      <c r="V9" s="385">
        <f>dwam1!AK8</f>
        <v>0</v>
      </c>
      <c r="W9" s="385">
        <f>dwam1!AM8</f>
        <v>0</v>
      </c>
      <c r="X9" s="385">
        <f>dwam1!AO8</f>
        <v>0</v>
      </c>
      <c r="Y9" s="1322" t="s">
        <v>293</v>
      </c>
      <c r="Z9" s="7" t="s">
        <v>12</v>
      </c>
      <c r="AA9" s="1315" t="s">
        <v>258</v>
      </c>
      <c r="AB9" s="1317"/>
      <c r="AE9" s="1315" t="s">
        <v>294</v>
      </c>
      <c r="AI9" s="1316" t="s">
        <v>259</v>
      </c>
    </row>
    <row r="10" spans="1:35" ht="52.5" customHeight="1" x14ac:dyDescent="0.2">
      <c r="A10" s="1321"/>
      <c r="B10" s="10" t="s">
        <v>2</v>
      </c>
      <c r="C10" s="11" t="s">
        <v>4</v>
      </c>
      <c r="D10" s="5" t="s">
        <v>6</v>
      </c>
      <c r="E10" s="386">
        <f>dwam1!C9</f>
        <v>45085</v>
      </c>
      <c r="F10" s="386">
        <f>dwam1!E9</f>
        <v>45087</v>
      </c>
      <c r="G10" s="386">
        <f>dwam1!G9</f>
        <v>45088</v>
      </c>
      <c r="H10" s="386">
        <f>dwam1!I9</f>
        <v>45089</v>
      </c>
      <c r="I10" s="386">
        <f>dwam1!K9</f>
        <v>45090</v>
      </c>
      <c r="J10" s="386">
        <f>dwam1!M9</f>
        <v>45091</v>
      </c>
      <c r="K10" s="386">
        <f>dwam1!O9</f>
        <v>45092</v>
      </c>
      <c r="L10" s="386">
        <f>dwam1!Q9</f>
        <v>45094</v>
      </c>
      <c r="M10" s="386">
        <f>dwam1!S9</f>
        <v>45095</v>
      </c>
      <c r="N10" s="386">
        <f>dwam1!U9</f>
        <v>45096</v>
      </c>
      <c r="O10" s="386">
        <f>dwam1!W9</f>
        <v>45097</v>
      </c>
      <c r="P10" s="386">
        <f>dwam1!Y9</f>
        <v>45098</v>
      </c>
      <c r="Q10" s="386">
        <f>dwam1!AA9</f>
        <v>45099</v>
      </c>
      <c r="R10" s="386">
        <f>dwam1!AC9</f>
        <v>45101</v>
      </c>
      <c r="S10" s="386">
        <f>dwam1!AE9</f>
        <v>45102</v>
      </c>
      <c r="T10" s="386">
        <f>dwam1!AG9</f>
        <v>45103</v>
      </c>
      <c r="U10" s="386">
        <f>dwam1!AI9</f>
        <v>0</v>
      </c>
      <c r="V10" s="386">
        <f>dwam1!AK9</f>
        <v>0</v>
      </c>
      <c r="W10" s="386">
        <f>dwam1!AM9</f>
        <v>0</v>
      </c>
      <c r="X10" s="386">
        <f>dwam1!AO9</f>
        <v>0</v>
      </c>
      <c r="Y10" s="1323"/>
      <c r="Z10" s="6" t="s">
        <v>13</v>
      </c>
      <c r="AA10" s="1315"/>
      <c r="AB10" s="1318"/>
      <c r="AE10" s="1315"/>
      <c r="AI10" s="1316"/>
    </row>
    <row r="11" spans="1:35" s="12" customFormat="1" ht="18" x14ac:dyDescent="0.2">
      <c r="A11" s="17">
        <v>1</v>
      </c>
      <c r="B11" s="207" t="str">
        <f>inf!B2</f>
        <v>احلام عبد السلام عبد الموجود النتشة</v>
      </c>
      <c r="C11" s="1314">
        <f>inf!C2</f>
        <v>901145722</v>
      </c>
      <c r="D11" s="1291"/>
      <c r="E11" s="223">
        <f>dwam1!D11-dwam1!C11</f>
        <v>0.3125</v>
      </c>
      <c r="F11" s="223">
        <f>dwam1!F11-dwam1!E11</f>
        <v>0.3125</v>
      </c>
      <c r="G11" s="223">
        <f>dwam1!H11-dwam1!G11</f>
        <v>0.3125</v>
      </c>
      <c r="H11" s="223">
        <f>dwam1!J11-dwam1!I11</f>
        <v>0.3125</v>
      </c>
      <c r="I11" s="223">
        <f>dwam1!L11-dwam1!K11</f>
        <v>0.3125</v>
      </c>
      <c r="J11" s="223">
        <f>dwam1!N11-dwam1!M11</f>
        <v>0.3125</v>
      </c>
      <c r="K11" s="223">
        <f>dwam1!P11-dwam1!O11</f>
        <v>0</v>
      </c>
      <c r="L11" s="223">
        <f>dwam1!R11-dwam1!Q11</f>
        <v>0.3125</v>
      </c>
      <c r="M11" s="223">
        <f>dwam1!T11-dwam1!S11</f>
        <v>0.3125</v>
      </c>
      <c r="N11" s="223">
        <f>dwam1!V11-dwam1!U11</f>
        <v>0.3125</v>
      </c>
      <c r="O11" s="223">
        <f>dwam1!X11-dwam1!W11</f>
        <v>0.3125</v>
      </c>
      <c r="P11" s="223">
        <f>dwam1!Z11-dwam1!Y11</f>
        <v>0.3125</v>
      </c>
      <c r="Q11" s="223">
        <f>dwam1!AB11-dwam1!AA11</f>
        <v>0.3125</v>
      </c>
      <c r="R11" s="223">
        <f>dwam1!AD11-dwam1!AC11</f>
        <v>0.3125</v>
      </c>
      <c r="S11" s="223">
        <f>dwam1!AF11-dwam1!AE11</f>
        <v>0.3125</v>
      </c>
      <c r="T11" s="223">
        <f>dwam1!AH11-dwam1!AG11</f>
        <v>0.3125</v>
      </c>
      <c r="U11" s="223">
        <f>dwam1!AJ11-dwam1!AI11</f>
        <v>0</v>
      </c>
      <c r="V11" s="223">
        <f>dwam1!AL11-dwam1!AK11</f>
        <v>0</v>
      </c>
      <c r="W11" s="223">
        <f>dwam1!AN11-dwam1!AM11</f>
        <v>0</v>
      </c>
      <c r="X11" s="223">
        <f>dwam1!AP11-dwam1!AO11</f>
        <v>0</v>
      </c>
      <c r="Y11" s="205">
        <f>ROUND(SUM(E11:X11)*24,1)</f>
        <v>112.5</v>
      </c>
      <c r="Z11" s="19" t="str">
        <f>Menu!$C$4</f>
        <v>الخليل</v>
      </c>
      <c r="AA11" s="202" t="e">
        <f>IF(E11="x",$E$10,IF(F11="x",$F$10,IF(G11="x",$G$10,IF(H11="x",$H$10,IF(I11="x",$I$10,IF(J11="x",$J$10,IF(K11="x",$K$10,IF(L11="x",$L$10,AB11))))))))</f>
        <v>#REF!</v>
      </c>
      <c r="AB11" s="202" t="e">
        <f t="shared" ref="AB11:AB40" si="0">IF(M11="x",$M$10,IF(N11="x",$N$10,IF(O11="x",$O$10,IF(P11="x",$P$10,IF(Q11="x",$Q$10,IF(R11="x",$R$10,IF(S11="x",$S$10,IF(T11="x",$T$10,AC11))))))))</f>
        <v>#REF!</v>
      </c>
      <c r="AC11" s="202" t="e">
        <f>IF(#REF!="x",#REF!,IF(#REF!="x",#REF!,IF(#REF!="x",#REF!,IF(#REF!="x",#REF!,IF(#REF!="x",#REF!,IF(#REF!="x",#REF!,IF(#REF!="x",#REF!,IF(#REF!="x",#REF!,AD11))))))))</f>
        <v>#REF!</v>
      </c>
      <c r="AD11" s="202" t="e">
        <f>IF(#REF!="x",#REF!,"   ")</f>
        <v>#REF!</v>
      </c>
      <c r="AE11" s="202" t="e">
        <f>IF(#REF!="x",#REF!,IF(#REF!="x",#REF!,IF(#REF!="x",#REF!,IF(#REF!="x",#REF!,IF(#REF!="x",#REF!,IF(#REF!="x",#REF!,IF(#REF!="x",#REF!,IF(#REF!="x",#REF!,AF11))))))))</f>
        <v>#REF!</v>
      </c>
      <c r="AF11" s="202" t="e">
        <f>IF(#REF!="x",#REF!,IF(T11="x",$T$10,IF(S11="x",$S$10,IF(R11="x",$R$10,IF(Q11="x",$Q$10,IF(P11="x",$P$10,IF(O11="x",$O$10,IF(N11="x",$N$10,AG11))))))))</f>
        <v>#REF!</v>
      </c>
      <c r="AG11" s="202" t="str">
        <f t="shared" ref="AG11:AG17" si="1">IF(M11="x",$M$10,IF(L11="x",$L$10,IF(K11="x",$K$10,IF(J11="x",$J$10,IF(I11="x",$I$10,IF(H11="x",$H$10,IF(G11="x",$G$10,IF(F11="x",$F$10,AH11))))))))</f>
        <v xml:space="preserve">    </v>
      </c>
      <c r="AH11" s="202" t="str">
        <f t="shared" ref="AH11:AH40" si="2">IF(E11="x",$E$10,"    ")</f>
        <v xml:space="preserve">    </v>
      </c>
      <c r="AI11" s="224">
        <f t="shared" ref="AI11:AI40" si="3">Y11</f>
        <v>112.5</v>
      </c>
    </row>
    <row r="12" spans="1:35" s="12" customFormat="1" ht="18" x14ac:dyDescent="0.2">
      <c r="A12" s="17">
        <v>2</v>
      </c>
      <c r="B12" s="207" t="str">
        <f>inf!B3</f>
        <v>أحمد محمد أحمد الدباس</v>
      </c>
      <c r="C12" s="1314">
        <f>inf!C3</f>
        <v>929904969</v>
      </c>
      <c r="D12" s="1291"/>
      <c r="E12" s="223">
        <f>dwam1!D12-dwam1!C12</f>
        <v>0.3125</v>
      </c>
      <c r="F12" s="223">
        <f>dwam1!F12-dwam1!E12</f>
        <v>0.3125</v>
      </c>
      <c r="G12" s="223">
        <f>dwam1!H12-dwam1!G12</f>
        <v>0.3125</v>
      </c>
      <c r="H12" s="223">
        <f>dwam1!J12-dwam1!I12</f>
        <v>0.3125</v>
      </c>
      <c r="I12" s="223">
        <f>dwam1!L12-dwam1!K12</f>
        <v>0.3125</v>
      </c>
      <c r="J12" s="223">
        <f>dwam1!N12-dwam1!M12</f>
        <v>0.3125</v>
      </c>
      <c r="K12" s="223">
        <f>dwam1!P12-dwam1!O12</f>
        <v>0.3125</v>
      </c>
      <c r="L12" s="223">
        <f>dwam1!R12-dwam1!Q12</f>
        <v>0.3125</v>
      </c>
      <c r="M12" s="223">
        <f>dwam1!T12-dwam1!S12</f>
        <v>0.3125</v>
      </c>
      <c r="N12" s="223">
        <f>dwam1!V12-dwam1!U12</f>
        <v>0.3125</v>
      </c>
      <c r="O12" s="223">
        <f>dwam1!X12-dwam1!W12</f>
        <v>0.3125</v>
      </c>
      <c r="P12" s="223">
        <f>dwam1!Z12-dwam1!Y12</f>
        <v>0.3125</v>
      </c>
      <c r="Q12" s="223">
        <f>dwam1!AB12-dwam1!AA12</f>
        <v>0.3125</v>
      </c>
      <c r="R12" s="223">
        <f>dwam1!AD12-dwam1!AC12</f>
        <v>0.3125</v>
      </c>
      <c r="S12" s="223">
        <f>dwam1!AF12-dwam1!AE12</f>
        <v>0.3125</v>
      </c>
      <c r="T12" s="223">
        <f>dwam1!AH12-dwam1!AG12</f>
        <v>0.3125</v>
      </c>
      <c r="U12" s="223">
        <f>dwam1!AJ12-dwam1!AI12</f>
        <v>0</v>
      </c>
      <c r="V12" s="223">
        <f>dwam1!AL12-dwam1!AK12</f>
        <v>0</v>
      </c>
      <c r="W12" s="223">
        <f>dwam1!AN12-dwam1!AM12</f>
        <v>0</v>
      </c>
      <c r="X12" s="223">
        <f>dwam1!AP12-dwam1!AO12</f>
        <v>0</v>
      </c>
      <c r="Y12" s="205">
        <f t="shared" ref="Y12:Y40" si="4">ROUND(SUM(E12:X12)*24,1)</f>
        <v>120</v>
      </c>
      <c r="Z12" s="19" t="str">
        <f>Menu!$C$4</f>
        <v>الخليل</v>
      </c>
      <c r="AA12" s="202" t="e">
        <f>IF(E12="x",$E$10,IF(F12="x",$F$10,IF(G12="x",$G$10,IF(H12="x",$H$10,IF(I12="x",$I$10,IF(J12="x",$J$10,IF(K12="x",$K$10,IF(L12="x",$L$10,AB12))))))))</f>
        <v>#REF!</v>
      </c>
      <c r="AB12" s="202" t="e">
        <f t="shared" si="0"/>
        <v>#REF!</v>
      </c>
      <c r="AC12" s="202" t="e">
        <f>IF(#REF!="x",#REF!,IF(#REF!="x",#REF!,IF(#REF!="x",#REF!,IF(#REF!="x",#REF!,IF(#REF!="x",#REF!,IF(#REF!="x",#REF!,IF(#REF!="x",#REF!,IF(#REF!="x",#REF!,AD12))))))))</f>
        <v>#REF!</v>
      </c>
      <c r="AD12" s="202" t="e">
        <f>IF(#REF!="x",#REF!,"   ")</f>
        <v>#REF!</v>
      </c>
      <c r="AE12" s="202" t="e">
        <f>IF(#REF!="x",#REF!,IF(#REF!="x",#REF!,IF(#REF!="x",#REF!,IF(#REF!="x",#REF!,IF(#REF!="x",#REF!,IF(#REF!="x",#REF!,IF(#REF!="x",#REF!,IF(#REF!="x",#REF!,AF12))))))))</f>
        <v>#REF!</v>
      </c>
      <c r="AF12" s="202" t="e">
        <f>IF(#REF!="x",#REF!,IF(T12="x",$T$10,IF(S12="x",$S$10,IF(R12="x",$R$10,IF(Q12="x",$Q$10,IF(P12="x",$P$10,IF(O12="x",$O$10,IF(N12="x",$N$10,AG12))))))))</f>
        <v>#REF!</v>
      </c>
      <c r="AG12" s="202" t="str">
        <f t="shared" si="1"/>
        <v xml:space="preserve">    </v>
      </c>
      <c r="AH12" s="202" t="str">
        <f t="shared" si="2"/>
        <v xml:space="preserve">    </v>
      </c>
      <c r="AI12" s="224">
        <f t="shared" si="3"/>
        <v>120</v>
      </c>
    </row>
    <row r="13" spans="1:35" s="12" customFormat="1" ht="18" x14ac:dyDescent="0.2">
      <c r="A13" s="17">
        <v>3</v>
      </c>
      <c r="B13" s="207" t="str">
        <f>inf!B4</f>
        <v>اريج محمد زهير محمد شفيق مسك</v>
      </c>
      <c r="C13" s="1314">
        <f>inf!C4</f>
        <v>913980496</v>
      </c>
      <c r="D13" s="1291"/>
      <c r="E13" s="223">
        <f>dwam1!D13-dwam1!C13</f>
        <v>0.3125</v>
      </c>
      <c r="F13" s="223">
        <f>dwam1!F13-dwam1!E13</f>
        <v>0.3125</v>
      </c>
      <c r="G13" s="223">
        <f>dwam1!H13-dwam1!G13</f>
        <v>0.3125</v>
      </c>
      <c r="H13" s="223">
        <f>dwam1!J13-dwam1!I13</f>
        <v>0.3125</v>
      </c>
      <c r="I13" s="223">
        <f>dwam1!L13-dwam1!K13</f>
        <v>0.3125</v>
      </c>
      <c r="J13" s="223">
        <f>dwam1!N13-dwam1!M13</f>
        <v>0.3125</v>
      </c>
      <c r="K13" s="223">
        <f>dwam1!P13-dwam1!O13</f>
        <v>0.3125</v>
      </c>
      <c r="L13" s="223">
        <f>dwam1!R13-dwam1!Q13</f>
        <v>0.3125</v>
      </c>
      <c r="M13" s="223">
        <f>dwam1!T13-dwam1!S13</f>
        <v>0.3125</v>
      </c>
      <c r="N13" s="223">
        <f>dwam1!V13-dwam1!U13</f>
        <v>0</v>
      </c>
      <c r="O13" s="223">
        <f>dwam1!X13-dwam1!W13</f>
        <v>0</v>
      </c>
      <c r="P13" s="223">
        <f>dwam1!Z13-dwam1!Y13</f>
        <v>0.3125</v>
      </c>
      <c r="Q13" s="223">
        <f>dwam1!AB13-dwam1!AA13</f>
        <v>0.3125</v>
      </c>
      <c r="R13" s="223">
        <f>dwam1!AD13-dwam1!AC13</f>
        <v>0.3125</v>
      </c>
      <c r="S13" s="223">
        <f>dwam1!AF13-dwam1!AE13</f>
        <v>0.3125</v>
      </c>
      <c r="T13" s="223">
        <f>dwam1!AH13-dwam1!AG13</f>
        <v>0</v>
      </c>
      <c r="U13" s="223">
        <f>dwam1!AJ13-dwam1!AI13</f>
        <v>0</v>
      </c>
      <c r="V13" s="223">
        <f>dwam1!AL13-dwam1!AK13</f>
        <v>0</v>
      </c>
      <c r="W13" s="223">
        <f>dwam1!AN13-dwam1!AM13</f>
        <v>0</v>
      </c>
      <c r="X13" s="223">
        <f>dwam1!AP13-dwam1!AO13</f>
        <v>0</v>
      </c>
      <c r="Y13" s="205">
        <f t="shared" si="4"/>
        <v>97.5</v>
      </c>
      <c r="Z13" s="19" t="str">
        <f>Menu!$C$4</f>
        <v>الخليل</v>
      </c>
      <c r="AA13" s="202" t="e">
        <f>IF(E13="x",$E$10,IF(F13="x",$F$10,IF(G13="x",$G$10,IF(H13="x",$H$10,IF(I13="x",$I$10,IF(J13="x",$J$10,IF(K13="x",$K$10,IF(L13="x",$L$10,AB13))))))))</f>
        <v>#REF!</v>
      </c>
      <c r="AB13" s="202" t="e">
        <f t="shared" si="0"/>
        <v>#REF!</v>
      </c>
      <c r="AC13" s="202" t="e">
        <f>IF(#REF!="x",#REF!,IF(#REF!="x",#REF!,IF(#REF!="x",#REF!,IF(#REF!="x",#REF!,IF(#REF!="x",#REF!,IF(#REF!="x",#REF!,IF(#REF!="x",#REF!,IF(#REF!="x",#REF!,AD13))))))))</f>
        <v>#REF!</v>
      </c>
      <c r="AD13" s="202" t="e">
        <f>IF(#REF!="x",#REF!,"   ")</f>
        <v>#REF!</v>
      </c>
      <c r="AE13" s="202" t="e">
        <f>IF(#REF!="x",#REF!,IF(#REF!="x",#REF!,IF(#REF!="x",#REF!,IF(#REF!="x",#REF!,IF(#REF!="x",#REF!,IF(#REF!="x",#REF!,IF(#REF!="x",#REF!,IF(#REF!="x",#REF!,AF13))))))))</f>
        <v>#REF!</v>
      </c>
      <c r="AF13" s="202" t="e">
        <f>IF(#REF!="x",#REF!,IF(T13="x",$T$10,IF(S13="x",$S$10,IF(R13="x",$R$10,IF(Q13="x",$Q$10,IF(P13="x",$P$10,IF(O13="x",$O$10,IF(N13="x",$N$10,AG13))))))))</f>
        <v>#REF!</v>
      </c>
      <c r="AG13" s="202" t="str">
        <f t="shared" si="1"/>
        <v xml:space="preserve">    </v>
      </c>
      <c r="AH13" s="202" t="str">
        <f t="shared" si="2"/>
        <v xml:space="preserve">    </v>
      </c>
      <c r="AI13" s="224">
        <f t="shared" si="3"/>
        <v>97.5</v>
      </c>
    </row>
    <row r="14" spans="1:35" s="12" customFormat="1" ht="18" x14ac:dyDescent="0.2">
      <c r="A14" s="17">
        <v>4</v>
      </c>
      <c r="B14" s="207" t="str">
        <f>inf!B5</f>
        <v>اسماء سعدي سليمان ادعيس</v>
      </c>
      <c r="C14" s="1314" t="str">
        <f>inf!C5</f>
        <v>852859685</v>
      </c>
      <c r="D14" s="1291"/>
      <c r="E14" s="223">
        <f>dwam1!D14-dwam1!C14</f>
        <v>0.3125</v>
      </c>
      <c r="F14" s="223">
        <f>dwam1!F14-dwam1!E14</f>
        <v>0.3125</v>
      </c>
      <c r="G14" s="223">
        <f>dwam1!H14-dwam1!G14</f>
        <v>0.3125</v>
      </c>
      <c r="H14" s="223">
        <f>dwam1!J14-dwam1!I14</f>
        <v>0.3125</v>
      </c>
      <c r="I14" s="223">
        <f>dwam1!L14-dwam1!K14</f>
        <v>0.3125</v>
      </c>
      <c r="J14" s="223">
        <f>dwam1!N14-dwam1!M14</f>
        <v>0.3125</v>
      </c>
      <c r="K14" s="223">
        <f>dwam1!P14-dwam1!O14</f>
        <v>0.3125</v>
      </c>
      <c r="L14" s="223">
        <f>dwam1!R14-dwam1!Q14</f>
        <v>0.3125</v>
      </c>
      <c r="M14" s="223">
        <f>dwam1!T14-dwam1!S14</f>
        <v>0.3125</v>
      </c>
      <c r="N14" s="223">
        <f>dwam1!V14-dwam1!U14</f>
        <v>0.3125</v>
      </c>
      <c r="O14" s="223">
        <f>dwam1!X14-dwam1!W14</f>
        <v>0.3125</v>
      </c>
      <c r="P14" s="223">
        <f>dwam1!Z14-dwam1!Y14</f>
        <v>0.3125</v>
      </c>
      <c r="Q14" s="223">
        <f>dwam1!AB14-dwam1!AA14</f>
        <v>0.3125</v>
      </c>
      <c r="R14" s="223">
        <f>dwam1!AD14-dwam1!AC14</f>
        <v>0.27083333333333337</v>
      </c>
      <c r="S14" s="223">
        <f>dwam1!AF14-dwam1!AE14</f>
        <v>0.3125</v>
      </c>
      <c r="T14" s="223">
        <f>dwam1!AH14-dwam1!AG14</f>
        <v>0</v>
      </c>
      <c r="U14" s="223">
        <f>dwam1!AJ14-dwam1!AI14</f>
        <v>0</v>
      </c>
      <c r="V14" s="223">
        <f>dwam1!AL14-dwam1!AK14</f>
        <v>0</v>
      </c>
      <c r="W14" s="223">
        <f>dwam1!AN14-dwam1!AM14</f>
        <v>0</v>
      </c>
      <c r="X14" s="223">
        <f>dwam1!AP14-dwam1!AO14</f>
        <v>0</v>
      </c>
      <c r="Y14" s="205">
        <f t="shared" si="4"/>
        <v>111.5</v>
      </c>
      <c r="Z14" s="19" t="str">
        <f>Menu!$C$4</f>
        <v>الخليل</v>
      </c>
      <c r="AA14" s="202"/>
      <c r="AB14" s="202" t="e">
        <f t="shared" si="0"/>
        <v>#REF!</v>
      </c>
      <c r="AC14" s="202" t="e">
        <f>IF(#REF!="x",#REF!,IF(#REF!="x",#REF!,IF(#REF!="x",#REF!,IF(#REF!="x",#REF!,IF(#REF!="x",#REF!,IF(#REF!="x",#REF!,IF(#REF!="x",#REF!,IF(#REF!="x",#REF!,AD14))))))))</f>
        <v>#REF!</v>
      </c>
      <c r="AD14" s="202" t="e">
        <f>IF(#REF!="x",#REF!,"   ")</f>
        <v>#REF!</v>
      </c>
      <c r="AE14" s="202" t="e">
        <f>IF(#REF!="x",#REF!,IF(#REF!="x",#REF!,IF(#REF!="x",#REF!,IF(#REF!="x",#REF!,IF(#REF!="x",#REF!,IF(#REF!="x",#REF!,IF(#REF!="x",#REF!,IF(#REF!="x",#REF!,AF14))))))))</f>
        <v>#REF!</v>
      </c>
      <c r="AF14" s="202" t="e">
        <f>IF(#REF!="x",#REF!,IF(T14="x",$T$10,IF(S14="x",$S$10,IF(R14="x",$R$10,IF(Q14="x",$Q$10,IF(P14="x",$P$10,IF(O14="x",$O$10,IF(N14="x",$N$10,AG14))))))))</f>
        <v>#REF!</v>
      </c>
      <c r="AG14" s="202" t="str">
        <f t="shared" si="1"/>
        <v xml:space="preserve">    </v>
      </c>
      <c r="AH14" s="202" t="str">
        <f t="shared" si="2"/>
        <v xml:space="preserve">    </v>
      </c>
      <c r="AI14" s="224">
        <f t="shared" si="3"/>
        <v>111.5</v>
      </c>
    </row>
    <row r="15" spans="1:35" s="12" customFormat="1" ht="18" x14ac:dyDescent="0.2">
      <c r="A15" s="17">
        <v>5</v>
      </c>
      <c r="B15" s="207" t="str">
        <f>inf!B6</f>
        <v>اماني " محمد عطيه " محمد زعتري</v>
      </c>
      <c r="C15" s="1314">
        <f>inf!C6</f>
        <v>908032758</v>
      </c>
      <c r="D15" s="1291"/>
      <c r="E15" s="223">
        <f>dwam1!D15-dwam1!C15</f>
        <v>0.3125</v>
      </c>
      <c r="F15" s="223">
        <f>dwam1!F15-dwam1!E15</f>
        <v>0.3125</v>
      </c>
      <c r="G15" s="223">
        <f>dwam1!H15-dwam1!G15</f>
        <v>0.3125</v>
      </c>
      <c r="H15" s="223">
        <f>dwam1!J15-dwam1!I15</f>
        <v>0.3125</v>
      </c>
      <c r="I15" s="223">
        <f>dwam1!L15-dwam1!K15</f>
        <v>0.3125</v>
      </c>
      <c r="J15" s="223">
        <f>dwam1!N15-dwam1!M15</f>
        <v>0.3125</v>
      </c>
      <c r="K15" s="223">
        <f>dwam1!P15-dwam1!O15</f>
        <v>0.3125</v>
      </c>
      <c r="L15" s="223">
        <f>dwam1!R15-dwam1!Q15</f>
        <v>0.3125</v>
      </c>
      <c r="M15" s="223">
        <f>dwam1!T15-dwam1!S15</f>
        <v>0.3125</v>
      </c>
      <c r="N15" s="223">
        <f>dwam1!V15-dwam1!U15</f>
        <v>0.3125</v>
      </c>
      <c r="O15" s="223">
        <f>dwam1!X15-dwam1!W15</f>
        <v>0.3125</v>
      </c>
      <c r="P15" s="223">
        <f>dwam1!Z15-dwam1!Y15</f>
        <v>0.3125</v>
      </c>
      <c r="Q15" s="223">
        <f>dwam1!AB15-dwam1!AA15</f>
        <v>0.3125</v>
      </c>
      <c r="R15" s="223">
        <f>dwam1!AD15-dwam1!AC15</f>
        <v>0.3125</v>
      </c>
      <c r="S15" s="223">
        <f>dwam1!AF15-dwam1!AE15</f>
        <v>0.3125</v>
      </c>
      <c r="T15" s="223">
        <f>dwam1!AH15-dwam1!AG15</f>
        <v>0.3125</v>
      </c>
      <c r="U15" s="223">
        <f>dwam1!AJ15-dwam1!AI15</f>
        <v>0</v>
      </c>
      <c r="V15" s="223">
        <f>dwam1!AL15-dwam1!AK15</f>
        <v>0</v>
      </c>
      <c r="W15" s="223">
        <f>dwam1!AN15-dwam1!AM15</f>
        <v>0</v>
      </c>
      <c r="X15" s="223">
        <f>dwam1!AP15-dwam1!AO15</f>
        <v>0</v>
      </c>
      <c r="Y15" s="205">
        <f t="shared" si="4"/>
        <v>120</v>
      </c>
      <c r="Z15" s="19" t="str">
        <f>Menu!$C$4</f>
        <v>الخليل</v>
      </c>
      <c r="AA15" s="202" t="e">
        <f>IF(E15="x",$E$10,IF(F15="x",$F$10,IF(G15="x",$G$10,IF(H15="x",$H$10,IF(I15="x",$I$10,IF(J15="x",$J$10,IF(K15="x",$K$10,IF(L15="x",$L$10,AB15))))))))</f>
        <v>#REF!</v>
      </c>
      <c r="AB15" s="202" t="e">
        <f t="shared" si="0"/>
        <v>#REF!</v>
      </c>
      <c r="AC15" s="202" t="e">
        <f>IF(#REF!="x",#REF!,IF(#REF!="x",#REF!,IF(#REF!="x",#REF!,IF(#REF!="x",#REF!,IF(#REF!="x",#REF!,IF(#REF!="x",#REF!,IF(#REF!="x",#REF!,IF(#REF!="x",#REF!,AD15))))))))</f>
        <v>#REF!</v>
      </c>
      <c r="AD15" s="202" t="e">
        <f>IF(#REF!="x",#REF!,"   ")</f>
        <v>#REF!</v>
      </c>
      <c r="AE15" s="202" t="e">
        <f>IF(#REF!="x",#REF!,IF(#REF!="x",#REF!,IF(#REF!="x",#REF!,IF(#REF!="x",#REF!,IF(#REF!="x",#REF!,IF(#REF!="x",#REF!,IF(#REF!="x",#REF!,IF(#REF!="x",#REF!,AF15))))))))</f>
        <v>#REF!</v>
      </c>
      <c r="AF15" s="202" t="e">
        <f>IF(#REF!="x",#REF!,IF(T15="x",$T$10,IF(S15="x",$S$10,IF(R15="x",$R$10,IF(Q15="x",$Q$10,IF(P15="x",$P$10,IF(O15="x",$O$10,IF(N15="x",$N$10,AG15))))))))</f>
        <v>#REF!</v>
      </c>
      <c r="AG15" s="202" t="str">
        <f t="shared" si="1"/>
        <v xml:space="preserve">    </v>
      </c>
      <c r="AH15" s="202" t="str">
        <f t="shared" si="2"/>
        <v xml:space="preserve">    </v>
      </c>
      <c r="AI15" s="224">
        <f t="shared" si="3"/>
        <v>120</v>
      </c>
    </row>
    <row r="16" spans="1:35" s="12" customFormat="1" ht="18" x14ac:dyDescent="0.2">
      <c r="A16" s="17">
        <v>6</v>
      </c>
      <c r="B16" s="207" t="str">
        <f>inf!B7</f>
        <v>اماني يسري يونس ناصر الدين</v>
      </c>
      <c r="C16" s="1314">
        <f>inf!C7</f>
        <v>850251729</v>
      </c>
      <c r="D16" s="1291"/>
      <c r="E16" s="223">
        <f>dwam1!D16-dwam1!C16</f>
        <v>0.3125</v>
      </c>
      <c r="F16" s="223">
        <f>dwam1!F16-dwam1!E16</f>
        <v>0.3125</v>
      </c>
      <c r="G16" s="223">
        <f>dwam1!H16-dwam1!G16</f>
        <v>0</v>
      </c>
      <c r="H16" s="223">
        <f>dwam1!J16-dwam1!I16</f>
        <v>0.3125</v>
      </c>
      <c r="I16" s="223">
        <f>dwam1!L16-dwam1!K16</f>
        <v>0.3125</v>
      </c>
      <c r="J16" s="223">
        <f>dwam1!N16-dwam1!M16</f>
        <v>0.3125</v>
      </c>
      <c r="K16" s="223">
        <f>dwam1!P16-dwam1!O16</f>
        <v>0.3125</v>
      </c>
      <c r="L16" s="223">
        <f>dwam1!R16-dwam1!Q16</f>
        <v>0.3125</v>
      </c>
      <c r="M16" s="223">
        <f>dwam1!T16-dwam1!S16</f>
        <v>0</v>
      </c>
      <c r="N16" s="223">
        <f>dwam1!V16-dwam1!U16</f>
        <v>0.3125</v>
      </c>
      <c r="O16" s="223">
        <f>dwam1!X16-dwam1!W16</f>
        <v>0.3125</v>
      </c>
      <c r="P16" s="223">
        <f>dwam1!Z16-dwam1!Y16</f>
        <v>0.3125</v>
      </c>
      <c r="Q16" s="223">
        <f>dwam1!AB16-dwam1!AA16</f>
        <v>0.3125</v>
      </c>
      <c r="R16" s="223">
        <f>dwam1!AD16-dwam1!AC16</f>
        <v>0.3125</v>
      </c>
      <c r="S16" s="223">
        <f>dwam1!AF16-dwam1!AE16</f>
        <v>0.3125</v>
      </c>
      <c r="T16" s="223">
        <f>dwam1!AH16-dwam1!AG16</f>
        <v>0.3125</v>
      </c>
      <c r="U16" s="223">
        <f>dwam1!AJ16-dwam1!AI16</f>
        <v>0</v>
      </c>
      <c r="V16" s="223">
        <f>dwam1!AL16-dwam1!AK16</f>
        <v>0</v>
      </c>
      <c r="W16" s="223">
        <f>dwam1!AN16-dwam1!AM16</f>
        <v>0</v>
      </c>
      <c r="X16" s="223">
        <f>dwam1!AP16-dwam1!AO16</f>
        <v>0</v>
      </c>
      <c r="Y16" s="205">
        <f t="shared" si="4"/>
        <v>105</v>
      </c>
      <c r="Z16" s="19" t="str">
        <f>Menu!$C$4</f>
        <v>الخليل</v>
      </c>
      <c r="AA16" s="202" t="e">
        <f>IF(E16="x",$E$10,IF(F16="x",$F$10,IF(G16="x",$G$10,IF(H16="x",$H$10,IF(I16="x",$I$10,IF(J16="x",$J$10,IF(K16="x",$K$10,IF(L16="x",$L$10,AB16))))))))</f>
        <v>#REF!</v>
      </c>
      <c r="AB16" s="202" t="e">
        <f t="shared" si="0"/>
        <v>#REF!</v>
      </c>
      <c r="AC16" s="202" t="e">
        <f>IF(#REF!="x",#REF!,IF(#REF!="x",#REF!,IF(#REF!="x",#REF!,IF(#REF!="x",#REF!,IF(#REF!="x",#REF!,IF(#REF!="x",#REF!,IF(#REF!="x",#REF!,IF(#REF!="x",#REF!,AD16))))))))</f>
        <v>#REF!</v>
      </c>
      <c r="AD16" s="202" t="e">
        <f>IF(#REF!="x",#REF!,"   ")</f>
        <v>#REF!</v>
      </c>
      <c r="AE16" s="202" t="e">
        <f>IF(#REF!="x",#REF!,IF(#REF!="x",#REF!,IF(#REF!="x",#REF!,IF(#REF!="x",#REF!,IF(#REF!="x",#REF!,IF(#REF!="x",#REF!,IF(#REF!="x",#REF!,IF(#REF!="x",#REF!,AF16))))))))</f>
        <v>#REF!</v>
      </c>
      <c r="AF16" s="202" t="e">
        <f>IF(#REF!="x",#REF!,IF(T16="x",$T$10,IF(S16="x",$S$10,IF(R16="x",$R$10,IF(Q16="x",$Q$10,IF(P16="x",$P$10,IF(O16="x",$O$10,IF(N16="x",$N$10,AG16))))))))</f>
        <v>#REF!</v>
      </c>
      <c r="AG16" s="202" t="str">
        <f t="shared" si="1"/>
        <v xml:space="preserve">    </v>
      </c>
      <c r="AH16" s="202" t="str">
        <f t="shared" si="2"/>
        <v xml:space="preserve">    </v>
      </c>
      <c r="AI16" s="224">
        <f t="shared" si="3"/>
        <v>105</v>
      </c>
    </row>
    <row r="17" spans="1:35" s="12" customFormat="1" ht="18" x14ac:dyDescent="0.2">
      <c r="A17" s="17">
        <v>7</v>
      </c>
      <c r="B17" s="207" t="str">
        <f>inf!B8</f>
        <v>امل اسماعيل ربيع الشرباتي</v>
      </c>
      <c r="C17" s="1314" t="str">
        <f>inf!C8</f>
        <v>901146670</v>
      </c>
      <c r="D17" s="1291"/>
      <c r="E17" s="223">
        <f>dwam1!D17-dwam1!C17</f>
        <v>0.3125</v>
      </c>
      <c r="F17" s="223">
        <f>dwam1!F17-dwam1!E17</f>
        <v>0.3125</v>
      </c>
      <c r="G17" s="223">
        <f>dwam1!H17-dwam1!G17</f>
        <v>0.3125</v>
      </c>
      <c r="H17" s="223">
        <f>dwam1!J17-dwam1!I17</f>
        <v>0.3125</v>
      </c>
      <c r="I17" s="223">
        <f>dwam1!L17-dwam1!K17</f>
        <v>0.3125</v>
      </c>
      <c r="J17" s="223">
        <f>dwam1!N17-dwam1!M17</f>
        <v>0</v>
      </c>
      <c r="K17" s="223">
        <f>dwam1!P17-dwam1!O17</f>
        <v>0.3125</v>
      </c>
      <c r="L17" s="223">
        <f>dwam1!R17-dwam1!Q17</f>
        <v>0.3125</v>
      </c>
      <c r="M17" s="223">
        <f>dwam1!T17-dwam1!S17</f>
        <v>0.3125</v>
      </c>
      <c r="N17" s="223">
        <f>dwam1!V17-dwam1!U17</f>
        <v>0.3125</v>
      </c>
      <c r="O17" s="223">
        <f>dwam1!X17-dwam1!W17</f>
        <v>0.3125</v>
      </c>
      <c r="P17" s="223">
        <f>dwam1!Z17-dwam1!Y17</f>
        <v>0.3125</v>
      </c>
      <c r="Q17" s="223">
        <f>dwam1!AB17-dwam1!AA17</f>
        <v>0.3125</v>
      </c>
      <c r="R17" s="223">
        <f>dwam1!AD17-dwam1!AC17</f>
        <v>0.22916666666666663</v>
      </c>
      <c r="S17" s="223">
        <f>dwam1!AF17-dwam1!AE17</f>
        <v>0.3125</v>
      </c>
      <c r="T17" s="223">
        <f>dwam1!AH17-dwam1!AG17</f>
        <v>0</v>
      </c>
      <c r="U17" s="223">
        <f>dwam1!AJ17-dwam1!AI17</f>
        <v>0</v>
      </c>
      <c r="V17" s="223">
        <f>dwam1!AL17-dwam1!AK17</f>
        <v>0</v>
      </c>
      <c r="W17" s="223">
        <f>dwam1!AN17-dwam1!AM17</f>
        <v>0</v>
      </c>
      <c r="X17" s="223">
        <f>dwam1!AP17-dwam1!AO17</f>
        <v>0</v>
      </c>
      <c r="Y17" s="205">
        <f t="shared" si="4"/>
        <v>103</v>
      </c>
      <c r="Z17" s="19" t="str">
        <f>Menu!$C$4</f>
        <v>الخليل</v>
      </c>
      <c r="AA17" s="202" t="e">
        <f>IF(E17="x",$E$10,IF(F17="x",$F$10,IF(G17="x",$G$10,IF(H17="x",$H$10,IF(I17="x",$I$10,IF(J17="x",$J$10,IF(K17="x",$K$10,IF(L17="x",$L$10,AB17))))))))</f>
        <v>#REF!</v>
      </c>
      <c r="AB17" s="202" t="e">
        <f t="shared" si="0"/>
        <v>#REF!</v>
      </c>
      <c r="AC17" s="202" t="e">
        <f>IF(#REF!="x",#REF!,IF(#REF!="x",#REF!,IF(#REF!="x",#REF!,IF(#REF!="x",#REF!,IF(#REF!="x",#REF!,IF(#REF!="x",#REF!,IF(#REF!="x",#REF!,IF(#REF!="x",#REF!,AD17))))))))</f>
        <v>#REF!</v>
      </c>
      <c r="AD17" s="202" t="e">
        <f>IF(#REF!="x",#REF!,"   ")</f>
        <v>#REF!</v>
      </c>
      <c r="AE17" s="202" t="e">
        <f>IF(#REF!="x",#REF!,IF(#REF!="x",#REF!,IF(#REF!="x",#REF!,IF(#REF!="x",#REF!,IF(#REF!="x",#REF!,IF(#REF!="x",#REF!,IF(#REF!="x",#REF!,IF(#REF!="x",#REF!,AF17))))))))</f>
        <v>#REF!</v>
      </c>
      <c r="AF17" s="202" t="e">
        <f>IF(#REF!="x",#REF!,IF(T17="x",$T$10,IF(S17="x",$S$10,IF(R17="x",$R$10,IF(Q17="x",$Q$10,IF(P17="x",$P$10,IF(O17="x",$O$10,IF(N17="x",$N$10,AG17))))))))</f>
        <v>#REF!</v>
      </c>
      <c r="AG17" s="202" t="str">
        <f t="shared" si="1"/>
        <v xml:space="preserve">    </v>
      </c>
      <c r="AH17" s="202" t="str">
        <f t="shared" si="2"/>
        <v xml:space="preserve">    </v>
      </c>
      <c r="AI17" s="224">
        <f t="shared" si="3"/>
        <v>103</v>
      </c>
    </row>
    <row r="18" spans="1:35" s="12" customFormat="1" ht="18" x14ac:dyDescent="0.2">
      <c r="A18" s="17">
        <v>8</v>
      </c>
      <c r="B18" s="207" t="str">
        <f>inf!B9</f>
        <v>انتصار عبد الحليم رشيد الحوشيه</v>
      </c>
      <c r="C18" s="1314" t="str">
        <f>inf!C9</f>
        <v>900077025</v>
      </c>
      <c r="D18" s="1291"/>
      <c r="E18" s="223">
        <f>dwam1!D18-dwam1!C18</f>
        <v>0.3125</v>
      </c>
      <c r="F18" s="223">
        <f>dwam1!F18-dwam1!E18</f>
        <v>0.3125</v>
      </c>
      <c r="G18" s="223">
        <f>dwam1!H18-dwam1!G18</f>
        <v>0.3125</v>
      </c>
      <c r="H18" s="223">
        <f>dwam1!J18-dwam1!I18</f>
        <v>0.3125</v>
      </c>
      <c r="I18" s="223">
        <f>dwam1!L18-dwam1!K18</f>
        <v>0.3125</v>
      </c>
      <c r="J18" s="223">
        <f>dwam1!N18-dwam1!M18</f>
        <v>0.3125</v>
      </c>
      <c r="K18" s="223">
        <f>dwam1!P18-dwam1!O18</f>
        <v>0.3125</v>
      </c>
      <c r="L18" s="223">
        <f>dwam1!R18-dwam1!Q18</f>
        <v>0.3125</v>
      </c>
      <c r="M18" s="223">
        <f>dwam1!T18-dwam1!S18</f>
        <v>0.3125</v>
      </c>
      <c r="N18" s="223">
        <f>dwam1!V18-dwam1!U18</f>
        <v>0.3125</v>
      </c>
      <c r="O18" s="223">
        <f>dwam1!X18-dwam1!W18</f>
        <v>0.3125</v>
      </c>
      <c r="P18" s="223">
        <f>dwam1!Z18-dwam1!Y18</f>
        <v>0.3125</v>
      </c>
      <c r="Q18" s="223">
        <f>dwam1!AB18-dwam1!AA18</f>
        <v>0.3125</v>
      </c>
      <c r="R18" s="223">
        <f>dwam1!AD18-dwam1!AC18</f>
        <v>0.3125</v>
      </c>
      <c r="S18" s="223">
        <f>dwam1!AF18-dwam1!AE18</f>
        <v>0.3125</v>
      </c>
      <c r="T18" s="223">
        <f>dwam1!AH18-dwam1!AG18</f>
        <v>0.3125</v>
      </c>
      <c r="U18" s="223">
        <f>dwam1!AJ18-dwam1!AI18</f>
        <v>0</v>
      </c>
      <c r="V18" s="223">
        <f>dwam1!AL18-dwam1!AK18</f>
        <v>0</v>
      </c>
      <c r="W18" s="223">
        <f>dwam1!AN18-dwam1!AM18</f>
        <v>0</v>
      </c>
      <c r="X18" s="223">
        <f>dwam1!AP18-dwam1!AO18</f>
        <v>0</v>
      </c>
      <c r="Y18" s="205">
        <f t="shared" si="4"/>
        <v>120</v>
      </c>
      <c r="Z18" s="19" t="str">
        <f>Menu!$C$4</f>
        <v>الخليل</v>
      </c>
      <c r="AA18" s="202" t="e">
        <f>IF(E18="x",$E$10,IF(F18="x",$F$10,IF(G18="x",$G$10,IF(H18="x",$H$10,IF(I18="x",$I$10,IF(J11="x",$J$10,IF(K18="x",$K$10,IF(L18="x",$L$10,AB18))))))))</f>
        <v>#REF!</v>
      </c>
      <c r="AB18" s="202" t="e">
        <f t="shared" si="0"/>
        <v>#REF!</v>
      </c>
      <c r="AC18" s="202" t="e">
        <f>IF(#REF!="x",#REF!,IF(#REF!="x",#REF!,IF(#REF!="x",#REF!,IF(#REF!="x",#REF!,IF(#REF!="x",#REF!,IF(#REF!="x",#REF!,IF(#REF!="x",#REF!,IF(#REF!="x",#REF!,AD18))))))))</f>
        <v>#REF!</v>
      </c>
      <c r="AD18" s="202" t="e">
        <f>IF(#REF!="x",#REF!,"   ")</f>
        <v>#REF!</v>
      </c>
      <c r="AE18" s="202" t="e">
        <f>IF(#REF!="x",#REF!,IF(#REF!="x",#REF!,IF(#REF!="x",#REF!,IF(#REF!="x",#REF!,IF(#REF!="x",#REF!,IF(#REF!="x",#REF!,IF(#REF!="x",#REF!,IF(#REF!="x",#REF!,AF18))))))))</f>
        <v>#REF!</v>
      </c>
      <c r="AF18" s="202" t="e">
        <f>IF(#REF!="x",#REF!,IF(T18="x",$T$10,IF(S18="x",$S$10,IF(R18="x",$R$10,IF(Q18="x",$Q$10,IF(P18="x",$P$10,IF(O18="x",$O$10,IF(N18="x",$N$10,AG18))))))))</f>
        <v>#REF!</v>
      </c>
      <c r="AG18" s="202" t="str">
        <f>IF(M18="x",$M$10,IF(L18="x",$L$10,IF(K18="x",$K$10,IF(J11="x",$J$10,IF(I18="x",$I$10,IF(H18="x",$H$10,IF(G18="x",$G$10,IF(F18="x",$F$10,AH18))))))))</f>
        <v xml:space="preserve">    </v>
      </c>
      <c r="AH18" s="202" t="str">
        <f t="shared" si="2"/>
        <v xml:space="preserve">    </v>
      </c>
      <c r="AI18" s="224">
        <f t="shared" si="3"/>
        <v>120</v>
      </c>
    </row>
    <row r="19" spans="1:35" s="12" customFormat="1" ht="18" x14ac:dyDescent="0.2">
      <c r="A19" s="17">
        <v>9</v>
      </c>
      <c r="B19" s="207" t="str">
        <f>inf!B10</f>
        <v>ايمان ماهر صبحي أبو شرخ</v>
      </c>
      <c r="C19" s="1314">
        <f>inf!C10</f>
        <v>950329227</v>
      </c>
      <c r="D19" s="1291"/>
      <c r="E19" s="223">
        <f>dwam1!D19-dwam1!C19</f>
        <v>0.3125</v>
      </c>
      <c r="F19" s="223">
        <f>dwam1!F19-dwam1!E19</f>
        <v>0.3125</v>
      </c>
      <c r="G19" s="223">
        <f>dwam1!H19-dwam1!G19</f>
        <v>0.3125</v>
      </c>
      <c r="H19" s="223">
        <f>dwam1!J19-dwam1!I19</f>
        <v>0.3125</v>
      </c>
      <c r="I19" s="223">
        <f>dwam1!L19-dwam1!K19</f>
        <v>0.3125</v>
      </c>
      <c r="J19" s="223">
        <f>dwam1!N19-dwam1!M19</f>
        <v>0.3125</v>
      </c>
      <c r="K19" s="223">
        <f>dwam1!P19-dwam1!O19</f>
        <v>0.3125</v>
      </c>
      <c r="L19" s="223">
        <f>dwam1!R19-dwam1!Q19</f>
        <v>0.3125</v>
      </c>
      <c r="M19" s="223">
        <f>dwam1!T19-dwam1!S19</f>
        <v>0.3125</v>
      </c>
      <c r="N19" s="223">
        <f>dwam1!V19-dwam1!U19</f>
        <v>0.3125</v>
      </c>
      <c r="O19" s="223">
        <f>dwam1!X19-dwam1!W19</f>
        <v>0.3125</v>
      </c>
      <c r="P19" s="223">
        <f>dwam1!Z19-dwam1!Y19</f>
        <v>0.3125</v>
      </c>
      <c r="Q19" s="223">
        <f>dwam1!AB19-dwam1!AA19</f>
        <v>0.3125</v>
      </c>
      <c r="R19" s="223">
        <f>dwam1!AD19-dwam1!AC19</f>
        <v>0.3125</v>
      </c>
      <c r="S19" s="223">
        <f>dwam1!AF19-dwam1!AE19</f>
        <v>0.3125</v>
      </c>
      <c r="T19" s="223">
        <f>dwam1!AH19-dwam1!AG19</f>
        <v>0.3125</v>
      </c>
      <c r="U19" s="223">
        <f>dwam1!AJ19-dwam1!AI19</f>
        <v>0</v>
      </c>
      <c r="V19" s="223">
        <f>dwam1!AL19-dwam1!AK19</f>
        <v>0</v>
      </c>
      <c r="W19" s="223">
        <f>dwam1!AN19-dwam1!AM19</f>
        <v>0</v>
      </c>
      <c r="X19" s="223">
        <f>dwam1!AP19-dwam1!AO19</f>
        <v>0</v>
      </c>
      <c r="Y19" s="205">
        <f t="shared" si="4"/>
        <v>120</v>
      </c>
      <c r="Z19" s="19" t="str">
        <f>Menu!$C$4</f>
        <v>الخليل</v>
      </c>
      <c r="AA19" s="202" t="e">
        <f t="shared" ref="AA19:AA40" si="5">IF(E19="x",$E$10,IF(F19="x",$F$10,IF(G19="x",$G$10,IF(H19="x",$H$10,IF(I19="x",$I$10,IF(J19="x",$J$10,IF(K19="x",$K$10,IF(L19="x",$L$10,AB19))))))))</f>
        <v>#REF!</v>
      </c>
      <c r="AB19" s="202" t="e">
        <f t="shared" si="0"/>
        <v>#REF!</v>
      </c>
      <c r="AC19" s="202" t="e">
        <f>IF(#REF!="x",#REF!,IF(#REF!="x",#REF!,IF(#REF!="x",#REF!,IF(#REF!="x",#REF!,IF(#REF!="x",#REF!,IF(#REF!="x",#REF!,IF(#REF!="x",#REF!,IF(#REF!="x",#REF!,AD19))))))))</f>
        <v>#REF!</v>
      </c>
      <c r="AD19" s="202" t="e">
        <f>IF(#REF!="x",#REF!,"   ")</f>
        <v>#REF!</v>
      </c>
      <c r="AE19" s="202" t="e">
        <f>IF(#REF!="x",#REF!,IF(#REF!="x",#REF!,IF(#REF!="x",#REF!,IF(#REF!="x",#REF!,IF(#REF!="x",#REF!,IF(#REF!="x",#REF!,IF(#REF!="x",#REF!,IF(#REF!="x",#REF!,AF19))))))))</f>
        <v>#REF!</v>
      </c>
      <c r="AF19" s="202" t="e">
        <f>IF(#REF!="x",#REF!,IF(T19="x",$T$10,IF(S19="x",$S$10,IF(R19="x",$R$10,IF(Q19="x",$Q$10,IF(P19="x",$P$10,IF(O19="x",$O$10,IF(N19="x",$N$10,AG19))))))))</f>
        <v>#REF!</v>
      </c>
      <c r="AG19" s="202" t="str">
        <f t="shared" ref="AG19:AG40" si="6">IF(M19="x",$M$10,IF(L19="x",$L$10,IF(K19="x",$K$10,IF(J19="x",$J$10,IF(I19="x",$I$10,IF(H19="x",$H$10,IF(G19="x",$G$10,IF(F19="x",$F$10,AH19))))))))</f>
        <v xml:space="preserve">    </v>
      </c>
      <c r="AH19" s="202" t="str">
        <f t="shared" si="2"/>
        <v xml:space="preserve">    </v>
      </c>
      <c r="AI19" s="224">
        <f t="shared" si="3"/>
        <v>120</v>
      </c>
    </row>
    <row r="20" spans="1:35" s="12" customFormat="1" ht="18" x14ac:dyDescent="0.2">
      <c r="A20" s="17">
        <v>10</v>
      </c>
      <c r="B20" s="207" t="str">
        <f>inf!B11</f>
        <v>ايمان نعيم عبد الهادي أبو غليون</v>
      </c>
      <c r="C20" s="1314">
        <f>inf!C11</f>
        <v>911704443</v>
      </c>
      <c r="D20" s="1291"/>
      <c r="E20" s="223">
        <f>dwam1!D20-dwam1!C20</f>
        <v>0</v>
      </c>
      <c r="F20" s="223">
        <f>dwam1!F20-dwam1!E20</f>
        <v>0.3125</v>
      </c>
      <c r="G20" s="223">
        <f>dwam1!H20-dwam1!G20</f>
        <v>0.3125</v>
      </c>
      <c r="H20" s="223">
        <f>dwam1!J20-dwam1!I20</f>
        <v>0.3125</v>
      </c>
      <c r="I20" s="223">
        <f>dwam1!L20-dwam1!K20</f>
        <v>0.3125</v>
      </c>
      <c r="J20" s="223">
        <f>dwam1!N20-dwam1!M20</f>
        <v>0.3125</v>
      </c>
      <c r="K20" s="223">
        <f>dwam1!P20-dwam1!O20</f>
        <v>0.3125</v>
      </c>
      <c r="L20" s="223">
        <f>dwam1!R20-dwam1!Q20</f>
        <v>0.3125</v>
      </c>
      <c r="M20" s="223">
        <f>dwam1!T20-dwam1!S20</f>
        <v>0.3125</v>
      </c>
      <c r="N20" s="223">
        <f>dwam1!V20-dwam1!U20</f>
        <v>0.3125</v>
      </c>
      <c r="O20" s="223">
        <f>dwam1!X20-dwam1!W20</f>
        <v>0.3125</v>
      </c>
      <c r="P20" s="223">
        <f>dwam1!Z20-dwam1!Y20</f>
        <v>0.3125</v>
      </c>
      <c r="Q20" s="223">
        <f>dwam1!AB20-dwam1!AA20</f>
        <v>0.3125</v>
      </c>
      <c r="R20" s="223">
        <f>dwam1!AD20-dwam1!AC20</f>
        <v>0.3125</v>
      </c>
      <c r="S20" s="223">
        <f>dwam1!AF20-dwam1!AE20</f>
        <v>0.3125</v>
      </c>
      <c r="T20" s="223">
        <f>dwam1!AH20-dwam1!AG20</f>
        <v>0</v>
      </c>
      <c r="U20" s="223">
        <f>dwam1!AJ20-dwam1!AI20</f>
        <v>0</v>
      </c>
      <c r="V20" s="223">
        <f>dwam1!AL20-dwam1!AK20</f>
        <v>0</v>
      </c>
      <c r="W20" s="223">
        <f>dwam1!AN20-dwam1!AM20</f>
        <v>0</v>
      </c>
      <c r="X20" s="223">
        <f>dwam1!AP20-dwam1!AO20</f>
        <v>0</v>
      </c>
      <c r="Y20" s="205">
        <f t="shared" si="4"/>
        <v>105</v>
      </c>
      <c r="Z20" s="19" t="str">
        <f>Menu!$C$4</f>
        <v>الخليل</v>
      </c>
      <c r="AA20" s="202" t="e">
        <f t="shared" si="5"/>
        <v>#REF!</v>
      </c>
      <c r="AB20" s="202" t="e">
        <f t="shared" si="0"/>
        <v>#REF!</v>
      </c>
      <c r="AC20" s="202" t="e">
        <f>IF(#REF!="x",#REF!,IF(#REF!="x",#REF!,IF(#REF!="x",#REF!,IF(#REF!="x",#REF!,IF(#REF!="x",#REF!,IF(#REF!="x",#REF!,IF(#REF!="x",#REF!,IF(#REF!="x",#REF!,AD20))))))))</f>
        <v>#REF!</v>
      </c>
      <c r="AD20" s="202" t="e">
        <f>IF(#REF!="x",#REF!,"   ")</f>
        <v>#REF!</v>
      </c>
      <c r="AE20" s="202" t="e">
        <f>IF(#REF!="x",#REF!,IF(#REF!="x",#REF!,IF(#REF!="x",#REF!,IF(#REF!="x",#REF!,IF(#REF!="x",#REF!,IF(#REF!="x",#REF!,IF(#REF!="x",#REF!,IF(#REF!="x",#REF!,AF20))))))))</f>
        <v>#REF!</v>
      </c>
      <c r="AF20" s="202" t="e">
        <f>IF(#REF!="x",#REF!,IF(T20="x",$T$10,IF(S20="x",$S$10,IF(R20="x",$R$10,IF(Q20="x",$Q$10,IF(P20="x",$P$10,IF(O20="x",$O$10,IF(N20="x",$N$10,AG20))))))))</f>
        <v>#REF!</v>
      </c>
      <c r="AG20" s="202" t="str">
        <f t="shared" si="6"/>
        <v xml:space="preserve">    </v>
      </c>
      <c r="AH20" s="202" t="str">
        <f t="shared" si="2"/>
        <v xml:space="preserve">    </v>
      </c>
      <c r="AI20" s="224">
        <f t="shared" si="3"/>
        <v>105</v>
      </c>
    </row>
    <row r="21" spans="1:35" s="12" customFormat="1" ht="18" x14ac:dyDescent="0.2">
      <c r="A21" s="17">
        <v>11</v>
      </c>
      <c r="B21" s="207" t="str">
        <f>inf!B12</f>
        <v>ايمان نعيم مرسي شيخ درة</v>
      </c>
      <c r="C21" s="1314">
        <f>inf!C12</f>
        <v>851586420</v>
      </c>
      <c r="D21" s="1291"/>
      <c r="E21" s="223">
        <f>dwam1!D21-dwam1!C21</f>
        <v>0.3125</v>
      </c>
      <c r="F21" s="223">
        <f>dwam1!F21-dwam1!E21</f>
        <v>0.3125</v>
      </c>
      <c r="G21" s="223">
        <f>dwam1!H21-dwam1!G21</f>
        <v>0.3125</v>
      </c>
      <c r="H21" s="223">
        <f>dwam1!J21-dwam1!I21</f>
        <v>0.3125</v>
      </c>
      <c r="I21" s="223">
        <f>dwam1!L21-dwam1!K21</f>
        <v>0.3125</v>
      </c>
      <c r="J21" s="223">
        <f>dwam1!N21-dwam1!M21</f>
        <v>0.3125</v>
      </c>
      <c r="K21" s="223">
        <f>dwam1!P21-dwam1!O21</f>
        <v>0.3125</v>
      </c>
      <c r="L21" s="223">
        <f>dwam1!R21-dwam1!Q21</f>
        <v>0.3125</v>
      </c>
      <c r="M21" s="223">
        <f>dwam1!T21-dwam1!S21</f>
        <v>0.3125</v>
      </c>
      <c r="N21" s="223">
        <f>dwam1!V21-dwam1!U21</f>
        <v>0.3125</v>
      </c>
      <c r="O21" s="223">
        <f>dwam1!X21-dwam1!W21</f>
        <v>0.3125</v>
      </c>
      <c r="P21" s="223">
        <f>dwam1!Z21-dwam1!Y21</f>
        <v>0.3125</v>
      </c>
      <c r="Q21" s="223">
        <f>dwam1!AB21-dwam1!AA21</f>
        <v>0.3125</v>
      </c>
      <c r="R21" s="223">
        <f>dwam1!AD21-dwam1!AC21</f>
        <v>0.3125</v>
      </c>
      <c r="S21" s="223">
        <f>dwam1!AF21-dwam1!AE21</f>
        <v>0.3125</v>
      </c>
      <c r="T21" s="223">
        <f>dwam1!AH21-dwam1!AG21</f>
        <v>0.3125</v>
      </c>
      <c r="U21" s="223">
        <f>dwam1!AJ21-dwam1!AI21</f>
        <v>0</v>
      </c>
      <c r="V21" s="223">
        <f>dwam1!AL21-dwam1!AK21</f>
        <v>0</v>
      </c>
      <c r="W21" s="223">
        <f>dwam1!AN21-dwam1!AM21</f>
        <v>0</v>
      </c>
      <c r="X21" s="223">
        <f>dwam1!AP21-dwam1!AO21</f>
        <v>0</v>
      </c>
      <c r="Y21" s="205">
        <f t="shared" si="4"/>
        <v>120</v>
      </c>
      <c r="Z21" s="19" t="str">
        <f>Menu!$C$4</f>
        <v>الخليل</v>
      </c>
      <c r="AA21" s="202" t="e">
        <f t="shared" si="5"/>
        <v>#REF!</v>
      </c>
      <c r="AB21" s="202" t="e">
        <f t="shared" si="0"/>
        <v>#REF!</v>
      </c>
      <c r="AC21" s="202" t="e">
        <f>IF(#REF!="x",#REF!,IF(#REF!="x",#REF!,IF(#REF!="x",#REF!,IF(#REF!="x",#REF!,IF(#REF!="x",#REF!,IF(#REF!="x",#REF!,IF(#REF!="x",#REF!,IF(#REF!="x",#REF!,AD21))))))))</f>
        <v>#REF!</v>
      </c>
      <c r="AD21" s="202" t="e">
        <f>IF(#REF!="x",#REF!,"   ")</f>
        <v>#REF!</v>
      </c>
      <c r="AE21" s="202" t="e">
        <f>IF(#REF!="x",#REF!,IF(#REF!="x",#REF!,IF(#REF!="x",#REF!,IF(#REF!="x",#REF!,IF(#REF!="x",#REF!,IF(#REF!="x",#REF!,IF(#REF!="x",#REF!,IF(#REF!="x",#REF!,AF21))))))))</f>
        <v>#REF!</v>
      </c>
      <c r="AF21" s="202" t="e">
        <f>IF(#REF!="x",#REF!,IF(T21="x",$T$10,IF(S21="x",$S$10,IF(R21="x",$R$10,IF(Q21="x",$Q$10,IF(P21="x",$P$10,IF(O21="x",$O$10,IF(N21="x",$N$10,AG21))))))))</f>
        <v>#REF!</v>
      </c>
      <c r="AG21" s="202" t="str">
        <f t="shared" si="6"/>
        <v xml:space="preserve">    </v>
      </c>
      <c r="AH21" s="202" t="str">
        <f t="shared" si="2"/>
        <v xml:space="preserve">    </v>
      </c>
      <c r="AI21" s="224">
        <f t="shared" si="3"/>
        <v>120</v>
      </c>
    </row>
    <row r="22" spans="1:35" s="12" customFormat="1" ht="18" x14ac:dyDescent="0.2">
      <c r="A22" s="17">
        <v>12</v>
      </c>
      <c r="B22" s="207" t="str">
        <f>inf!B13</f>
        <v>إسلام نضال محمد قاعود</v>
      </c>
      <c r="C22" s="1314">
        <f>inf!C13</f>
        <v>859113292</v>
      </c>
      <c r="D22" s="1291"/>
      <c r="E22" s="223">
        <f>dwam1!D22-dwam1!C22</f>
        <v>0.3125</v>
      </c>
      <c r="F22" s="223">
        <f>dwam1!F22-dwam1!E22</f>
        <v>0.3125</v>
      </c>
      <c r="G22" s="223">
        <f>dwam1!H22-dwam1!G22</f>
        <v>0.3125</v>
      </c>
      <c r="H22" s="223">
        <f>dwam1!J22-dwam1!I22</f>
        <v>0.3125</v>
      </c>
      <c r="I22" s="223">
        <f>dwam1!L22-dwam1!K22</f>
        <v>0.3125</v>
      </c>
      <c r="J22" s="223">
        <f>dwam1!N22-dwam1!M22</f>
        <v>0.3125</v>
      </c>
      <c r="K22" s="223">
        <f>dwam1!P22-dwam1!O22</f>
        <v>0.3125</v>
      </c>
      <c r="L22" s="223">
        <f>dwam1!R22-dwam1!Q22</f>
        <v>0.3125</v>
      </c>
      <c r="M22" s="223">
        <f>dwam1!T22-dwam1!S22</f>
        <v>0.3125</v>
      </c>
      <c r="N22" s="223">
        <f>dwam1!V22-dwam1!U22</f>
        <v>0.3125</v>
      </c>
      <c r="O22" s="223">
        <f>dwam1!X22-dwam1!W22</f>
        <v>0.3125</v>
      </c>
      <c r="P22" s="223">
        <f>dwam1!Z22-dwam1!Y22</f>
        <v>0.3125</v>
      </c>
      <c r="Q22" s="223">
        <f>dwam1!AB22-dwam1!AA22</f>
        <v>0.3125</v>
      </c>
      <c r="R22" s="223">
        <f>dwam1!AD22-dwam1!AC22</f>
        <v>0.3125</v>
      </c>
      <c r="S22" s="223">
        <f>dwam1!AF22-dwam1!AE22</f>
        <v>0.3125</v>
      </c>
      <c r="T22" s="223">
        <f>dwam1!AH22-dwam1!AG22</f>
        <v>0.3125</v>
      </c>
      <c r="U22" s="223">
        <f>dwam1!AJ22-dwam1!AI22</f>
        <v>0</v>
      </c>
      <c r="V22" s="223">
        <f>dwam1!AL22-dwam1!AK22</f>
        <v>0</v>
      </c>
      <c r="W22" s="223">
        <f>dwam1!AN22-dwam1!AM22</f>
        <v>0</v>
      </c>
      <c r="X22" s="223">
        <f>dwam1!AP22-dwam1!AO22</f>
        <v>0</v>
      </c>
      <c r="Y22" s="205">
        <f t="shared" si="4"/>
        <v>120</v>
      </c>
      <c r="Z22" s="19" t="str">
        <f>Menu!$C$4</f>
        <v>الخليل</v>
      </c>
      <c r="AA22" s="202" t="e">
        <f t="shared" si="5"/>
        <v>#REF!</v>
      </c>
      <c r="AB22" s="202" t="e">
        <f t="shared" si="0"/>
        <v>#REF!</v>
      </c>
      <c r="AC22" s="202" t="e">
        <f>IF(#REF!="x",#REF!,IF(#REF!="x",#REF!,IF(#REF!="x",#REF!,IF(#REF!="x",#REF!,IF(#REF!="x",#REF!,IF(#REF!="x",#REF!,IF(#REF!="x",#REF!,IF(#REF!="x",#REF!,AD22))))))))</f>
        <v>#REF!</v>
      </c>
      <c r="AD22" s="202" t="e">
        <f>IF(#REF!="x",#REF!,"   ")</f>
        <v>#REF!</v>
      </c>
      <c r="AE22" s="202" t="e">
        <f>IF(#REF!="x",#REF!,IF(#REF!="x",#REF!,IF(#REF!="x",#REF!,IF(#REF!="x",#REF!,IF(#REF!="x",#REF!,IF(#REF!="x",#REF!,IF(#REF!="x",#REF!,IF(#REF!="x",#REF!,AF22))))))))</f>
        <v>#REF!</v>
      </c>
      <c r="AF22" s="202" t="e">
        <f>IF(#REF!="x",#REF!,IF(T22="x",$T$10,IF(S22="x",$S$10,IF(R22="x",$R$10,IF(Q22="x",$Q$10,IF(P22="x",$P$10,IF(O22="x",$O$10,IF(N22="x",$N$10,AG22))))))))</f>
        <v>#REF!</v>
      </c>
      <c r="AG22" s="202" t="str">
        <f t="shared" si="6"/>
        <v xml:space="preserve">    </v>
      </c>
      <c r="AH22" s="202" t="str">
        <f t="shared" si="2"/>
        <v xml:space="preserve">    </v>
      </c>
      <c r="AI22" s="224">
        <f t="shared" si="3"/>
        <v>120</v>
      </c>
    </row>
    <row r="23" spans="1:35" s="12" customFormat="1" ht="18" x14ac:dyDescent="0.2">
      <c r="A23" s="17">
        <v>13</v>
      </c>
      <c r="B23" s="207" t="str">
        <f>inf!B14</f>
        <v>أحلام عزات ابراهيم الحليقاوي</v>
      </c>
      <c r="C23" s="1314">
        <f>inf!C14</f>
        <v>980600308</v>
      </c>
      <c r="D23" s="1291"/>
      <c r="E23" s="223">
        <f>dwam1!D23-dwam1!C23</f>
        <v>0.3125</v>
      </c>
      <c r="F23" s="223">
        <f>dwam1!F23-dwam1!E23</f>
        <v>0.3125</v>
      </c>
      <c r="G23" s="223">
        <f>dwam1!H23-dwam1!G23</f>
        <v>0.3125</v>
      </c>
      <c r="H23" s="223">
        <f>dwam1!J23-dwam1!I23</f>
        <v>0.3125</v>
      </c>
      <c r="I23" s="223">
        <f>dwam1!L23-dwam1!K23</f>
        <v>0.3125</v>
      </c>
      <c r="J23" s="223">
        <f>dwam1!N23-dwam1!M23</f>
        <v>0.3125</v>
      </c>
      <c r="K23" s="223">
        <f>dwam1!P23-dwam1!O23</f>
        <v>0.22916666666666663</v>
      </c>
      <c r="L23" s="223">
        <f>dwam1!R23-dwam1!Q23</f>
        <v>0.3125</v>
      </c>
      <c r="M23" s="223">
        <f>dwam1!T23-dwam1!S23</f>
        <v>0.3125</v>
      </c>
      <c r="N23" s="223">
        <f>dwam1!V23-dwam1!U23</f>
        <v>0.3125</v>
      </c>
      <c r="O23" s="223">
        <f>dwam1!X23-dwam1!W23</f>
        <v>0.3125</v>
      </c>
      <c r="P23" s="223">
        <f>dwam1!Z23-dwam1!Y23</f>
        <v>0.3125</v>
      </c>
      <c r="Q23" s="223">
        <f>dwam1!AB23-dwam1!AA23</f>
        <v>0.3125</v>
      </c>
      <c r="R23" s="223">
        <f>dwam1!AD23-dwam1!AC23</f>
        <v>0.3125</v>
      </c>
      <c r="S23" s="223">
        <f>dwam1!AF23-dwam1!AE23</f>
        <v>0</v>
      </c>
      <c r="T23" s="223">
        <f>dwam1!AH23-dwam1!AG23</f>
        <v>0</v>
      </c>
      <c r="U23" s="223">
        <f>dwam1!AJ23-dwam1!AI23</f>
        <v>0</v>
      </c>
      <c r="V23" s="223">
        <f>dwam1!AL23-dwam1!AK23</f>
        <v>0</v>
      </c>
      <c r="W23" s="223">
        <f>dwam1!AN23-dwam1!AM23</f>
        <v>0</v>
      </c>
      <c r="X23" s="223">
        <f>dwam1!AP23-dwam1!AO23</f>
        <v>0</v>
      </c>
      <c r="Y23" s="205">
        <f t="shared" si="4"/>
        <v>103</v>
      </c>
      <c r="Z23" s="19" t="str">
        <f>Menu!$C$4</f>
        <v>الخليل</v>
      </c>
      <c r="AA23" s="202" t="e">
        <f t="shared" si="5"/>
        <v>#REF!</v>
      </c>
      <c r="AB23" s="202" t="e">
        <f t="shared" si="0"/>
        <v>#REF!</v>
      </c>
      <c r="AC23" s="202" t="e">
        <f>IF(#REF!="x",#REF!,IF(#REF!="x",#REF!,IF(#REF!="x",#REF!,IF(#REF!="x",#REF!,IF(#REF!="x",#REF!,IF(#REF!="x",#REF!,IF(#REF!="x",#REF!,IF(#REF!="x",#REF!,AD23))))))))</f>
        <v>#REF!</v>
      </c>
      <c r="AD23" s="202" t="e">
        <f>IF(#REF!="x",#REF!,"   ")</f>
        <v>#REF!</v>
      </c>
      <c r="AE23" s="202" t="e">
        <f>IF(#REF!="x",#REF!,IF(#REF!="x",#REF!,IF(#REF!="x",#REF!,IF(#REF!="x",#REF!,IF(#REF!="x",#REF!,IF(#REF!="x",#REF!,IF(#REF!="x",#REF!,IF(#REF!="x",#REF!,AF23))))))))</f>
        <v>#REF!</v>
      </c>
      <c r="AF23" s="202" t="e">
        <f>IF(#REF!="x",#REF!,IF(T23="x",$T$10,IF(S23="x",$S$10,IF(R23="x",$R$10,IF(Q23="x",$Q$10,IF(P23="x",$P$10,IF(O23="x",$O$10,IF(N23="x",$N$10,AG23))))))))</f>
        <v>#REF!</v>
      </c>
      <c r="AG23" s="202" t="str">
        <f t="shared" si="6"/>
        <v xml:space="preserve">    </v>
      </c>
      <c r="AH23" s="202" t="str">
        <f t="shared" si="2"/>
        <v xml:space="preserve">    </v>
      </c>
      <c r="AI23" s="224">
        <f t="shared" si="3"/>
        <v>103</v>
      </c>
    </row>
    <row r="24" spans="1:35" s="12" customFormat="1" ht="18" x14ac:dyDescent="0.2">
      <c r="A24" s="17">
        <v>14</v>
      </c>
      <c r="B24" s="207" t="str">
        <f>inf!B15</f>
        <v>أنوار جهاد عز الدين عوده</v>
      </c>
      <c r="C24" s="1314">
        <f>inf!C15</f>
        <v>900474123</v>
      </c>
      <c r="D24" s="1291"/>
      <c r="E24" s="223">
        <f>dwam1!D24-dwam1!C24</f>
        <v>0.3125</v>
      </c>
      <c r="F24" s="223">
        <f>dwam1!F24-dwam1!E24</f>
        <v>0.3125</v>
      </c>
      <c r="G24" s="223">
        <f>dwam1!H24-dwam1!G24</f>
        <v>0.3125</v>
      </c>
      <c r="H24" s="223">
        <f>dwam1!J24-dwam1!I24</f>
        <v>0.3125</v>
      </c>
      <c r="I24" s="223">
        <f>dwam1!L24-dwam1!K24</f>
        <v>0.3125</v>
      </c>
      <c r="J24" s="223">
        <f>dwam1!N24-dwam1!M24</f>
        <v>0.3125</v>
      </c>
      <c r="K24" s="223">
        <f>dwam1!P24-dwam1!O24</f>
        <v>0.3125</v>
      </c>
      <c r="L24" s="223">
        <f>dwam1!R24-dwam1!Q24</f>
        <v>0.3125</v>
      </c>
      <c r="M24" s="223">
        <f>dwam1!T24-dwam1!S24</f>
        <v>0.3125</v>
      </c>
      <c r="N24" s="223">
        <f>dwam1!V24-dwam1!U24</f>
        <v>0.3125</v>
      </c>
      <c r="O24" s="223">
        <f>dwam1!X24-dwam1!W24</f>
        <v>0.3125</v>
      </c>
      <c r="P24" s="223">
        <f>dwam1!Z24-dwam1!Y24</f>
        <v>0.3125</v>
      </c>
      <c r="Q24" s="223">
        <f>dwam1!AB24-dwam1!AA24</f>
        <v>0.3125</v>
      </c>
      <c r="R24" s="223">
        <f>dwam1!AD24-dwam1!AC24</f>
        <v>0.3125</v>
      </c>
      <c r="S24" s="223">
        <f>dwam1!AF24-dwam1!AE24</f>
        <v>0.3125</v>
      </c>
      <c r="T24" s="223">
        <f>dwam1!AH24-dwam1!AG24</f>
        <v>0</v>
      </c>
      <c r="U24" s="223">
        <f>dwam1!AJ24-dwam1!AI24</f>
        <v>0</v>
      </c>
      <c r="V24" s="223">
        <f>dwam1!AL24-dwam1!AK24</f>
        <v>0</v>
      </c>
      <c r="W24" s="223">
        <f>dwam1!AN24-dwam1!AM24</f>
        <v>0</v>
      </c>
      <c r="X24" s="223">
        <f>dwam1!AP24-dwam1!AO24</f>
        <v>0</v>
      </c>
      <c r="Y24" s="205">
        <f t="shared" si="4"/>
        <v>112.5</v>
      </c>
      <c r="Z24" s="19" t="str">
        <f>Menu!$C$4</f>
        <v>الخليل</v>
      </c>
      <c r="AA24" s="202" t="e">
        <f t="shared" si="5"/>
        <v>#REF!</v>
      </c>
      <c r="AB24" s="202" t="e">
        <f t="shared" si="0"/>
        <v>#REF!</v>
      </c>
      <c r="AC24" s="202" t="e">
        <f>IF(#REF!="x",#REF!,IF(#REF!="x",#REF!,IF(#REF!="x",#REF!,IF(#REF!="x",#REF!,IF(#REF!="x",#REF!,IF(#REF!="x",#REF!,IF(#REF!="x",#REF!,IF(#REF!="x",#REF!,AD24))))))))</f>
        <v>#REF!</v>
      </c>
      <c r="AD24" s="202" t="e">
        <f>IF(#REF!="x",#REF!,"   ")</f>
        <v>#REF!</v>
      </c>
      <c r="AE24" s="202" t="e">
        <f>IF(#REF!="x",#REF!,IF(#REF!="x",#REF!,IF(#REF!="x",#REF!,IF(#REF!="x",#REF!,IF(#REF!="x",#REF!,IF(#REF!="x",#REF!,IF(#REF!="x",#REF!,IF(#REF!="x",#REF!,AF24))))))))</f>
        <v>#REF!</v>
      </c>
      <c r="AF24" s="202" t="e">
        <f>IF(#REF!="x",#REF!,IF(T24="x",$T$10,IF(S24="x",$S$10,IF(R24="x",$R$10,IF(Q24="x",$Q$10,IF(P24="x",$P$10,IF(O24="x",$O$10,IF(N24="x",$N$10,AG24))))))))</f>
        <v>#REF!</v>
      </c>
      <c r="AG24" s="202" t="str">
        <f t="shared" si="6"/>
        <v xml:space="preserve">    </v>
      </c>
      <c r="AH24" s="202" t="str">
        <f t="shared" si="2"/>
        <v xml:space="preserve">    </v>
      </c>
      <c r="AI24" s="224">
        <f t="shared" si="3"/>
        <v>112.5</v>
      </c>
    </row>
    <row r="25" spans="1:35" s="12" customFormat="1" ht="18" x14ac:dyDescent="0.2">
      <c r="A25" s="17">
        <v>15</v>
      </c>
      <c r="B25" s="207" t="str">
        <f>inf!B16</f>
        <v>بلال طعمه ذيب طرايره</v>
      </c>
      <c r="C25" s="1314">
        <f>inf!C16</f>
        <v>850578238</v>
      </c>
      <c r="D25" s="1291"/>
      <c r="E25" s="223">
        <f>dwam1!D25-dwam1!C25</f>
        <v>0</v>
      </c>
      <c r="F25" s="223">
        <f>dwam1!F25-dwam1!E25</f>
        <v>0.3125</v>
      </c>
      <c r="G25" s="223">
        <f>dwam1!H25-dwam1!G25</f>
        <v>0.3125</v>
      </c>
      <c r="H25" s="223">
        <f>dwam1!J25-dwam1!I25</f>
        <v>0.3125</v>
      </c>
      <c r="I25" s="223">
        <f>dwam1!L25-dwam1!K25</f>
        <v>0.3125</v>
      </c>
      <c r="J25" s="223">
        <f>dwam1!N25-dwam1!M25</f>
        <v>0.3125</v>
      </c>
      <c r="K25" s="223">
        <f>dwam1!P25-dwam1!O25</f>
        <v>0.3125</v>
      </c>
      <c r="L25" s="223">
        <f>dwam1!R25-dwam1!Q25</f>
        <v>0.3125</v>
      </c>
      <c r="M25" s="223">
        <f>dwam1!T25-dwam1!S25</f>
        <v>0.3125</v>
      </c>
      <c r="N25" s="223">
        <f>dwam1!V25-dwam1!U25</f>
        <v>0.3125</v>
      </c>
      <c r="O25" s="223">
        <f>dwam1!X25-dwam1!W25</f>
        <v>0</v>
      </c>
      <c r="P25" s="223">
        <f>dwam1!Z25-dwam1!Y25</f>
        <v>0.3125</v>
      </c>
      <c r="Q25" s="223">
        <f>dwam1!AB25-dwam1!AA25</f>
        <v>0.3125</v>
      </c>
      <c r="R25" s="223">
        <f>dwam1!AD25-dwam1!AC25</f>
        <v>0</v>
      </c>
      <c r="S25" s="223">
        <f>dwam1!AF25-dwam1!AE25</f>
        <v>0</v>
      </c>
      <c r="T25" s="223">
        <f>dwam1!AH25-dwam1!AG25</f>
        <v>0</v>
      </c>
      <c r="U25" s="223">
        <f>dwam1!AJ25-dwam1!AI25</f>
        <v>0</v>
      </c>
      <c r="V25" s="223">
        <f>dwam1!AL25-dwam1!AK25</f>
        <v>0</v>
      </c>
      <c r="W25" s="223">
        <f>dwam1!AN25-dwam1!AM25</f>
        <v>0</v>
      </c>
      <c r="X25" s="223">
        <f>dwam1!AP25-dwam1!AO25</f>
        <v>0</v>
      </c>
      <c r="Y25" s="205">
        <f t="shared" si="4"/>
        <v>82.5</v>
      </c>
      <c r="Z25" s="19" t="str">
        <f>Menu!$C$4</f>
        <v>الخليل</v>
      </c>
      <c r="AA25" s="202" t="e">
        <f t="shared" si="5"/>
        <v>#REF!</v>
      </c>
      <c r="AB25" s="202" t="e">
        <f t="shared" si="0"/>
        <v>#REF!</v>
      </c>
      <c r="AC25" s="202" t="e">
        <f>IF(#REF!="x",#REF!,IF(#REF!="x",#REF!,IF(#REF!="x",#REF!,IF(#REF!="x",#REF!,IF(#REF!="x",#REF!,IF(#REF!="x",#REF!,IF(#REF!="x",#REF!,IF(#REF!="x",#REF!,AD25))))))))</f>
        <v>#REF!</v>
      </c>
      <c r="AD25" s="202" t="e">
        <f>IF(#REF!="x",#REF!,"   ")</f>
        <v>#REF!</v>
      </c>
      <c r="AE25" s="202" t="e">
        <f>IF(#REF!="x",#REF!,IF(#REF!="x",#REF!,IF(#REF!="x",#REF!,IF(#REF!="x",#REF!,IF(#REF!="x",#REF!,IF(#REF!="x",#REF!,IF(#REF!="x",#REF!,IF(#REF!="x",#REF!,AF25))))))))</f>
        <v>#REF!</v>
      </c>
      <c r="AF25" s="202" t="e">
        <f>IF(#REF!="x",#REF!,IF(T25="x",$T$10,IF(S25="x",$S$10,IF(R25="x",$R$10,IF(Q25="x",$Q$10,IF(P25="x",$P$10,IF(O25="x",$O$10,IF(N25="x",$N$10,AG25))))))))</f>
        <v>#REF!</v>
      </c>
      <c r="AG25" s="202" t="str">
        <f t="shared" si="6"/>
        <v xml:space="preserve">    </v>
      </c>
      <c r="AH25" s="202" t="str">
        <f t="shared" si="2"/>
        <v xml:space="preserve">    </v>
      </c>
      <c r="AI25" s="224">
        <f t="shared" si="3"/>
        <v>82.5</v>
      </c>
    </row>
    <row r="26" spans="1:35" s="12" customFormat="1" ht="18" x14ac:dyDescent="0.2">
      <c r="A26" s="17">
        <v>16</v>
      </c>
      <c r="B26" s="207" t="str">
        <f>inf!B17</f>
        <v>بيان يوسف مطاوع ترتوري</v>
      </c>
      <c r="C26" s="1314">
        <f>inf!C17</f>
        <v>854260940</v>
      </c>
      <c r="D26" s="1291"/>
      <c r="E26" s="223">
        <f>dwam1!D26-dwam1!C26</f>
        <v>0</v>
      </c>
      <c r="F26" s="223">
        <f>dwam1!F26-dwam1!E26</f>
        <v>0.27083333333333337</v>
      </c>
      <c r="G26" s="223">
        <f>dwam1!H26-dwam1!G26</f>
        <v>0.27083333333333337</v>
      </c>
      <c r="H26" s="223">
        <f>dwam1!J26-dwam1!I26</f>
        <v>0.27083333333333337</v>
      </c>
      <c r="I26" s="223">
        <f>dwam1!L26-dwam1!K26</f>
        <v>0</v>
      </c>
      <c r="J26" s="223">
        <f>dwam1!N26-dwam1!M26</f>
        <v>0.3125</v>
      </c>
      <c r="K26" s="223">
        <f>dwam1!P26-dwam1!O26</f>
        <v>0.25</v>
      </c>
      <c r="L26" s="223">
        <f>dwam1!R26-dwam1!Q26</f>
        <v>0.27083333333333331</v>
      </c>
      <c r="M26" s="223">
        <f>dwam1!T26-dwam1!S26</f>
        <v>0.27083333333333331</v>
      </c>
      <c r="N26" s="223">
        <f>dwam1!V26-dwam1!U26</f>
        <v>0</v>
      </c>
      <c r="O26" s="223">
        <f>dwam1!X26-dwam1!W26</f>
        <v>0.27083333333333337</v>
      </c>
      <c r="P26" s="223">
        <f>dwam1!Z26-dwam1!Y26</f>
        <v>0.27083333333333337</v>
      </c>
      <c r="Q26" s="223">
        <f>dwam1!AB26-dwam1!AA26</f>
        <v>0.3125</v>
      </c>
      <c r="R26" s="223">
        <f>dwam1!AD26-dwam1!AC26</f>
        <v>0.25</v>
      </c>
      <c r="S26" s="223">
        <f>dwam1!AF26-dwam1!AE26</f>
        <v>0</v>
      </c>
      <c r="T26" s="223">
        <f>dwam1!AH26-dwam1!AG26</f>
        <v>0</v>
      </c>
      <c r="U26" s="223">
        <f>dwam1!AJ26-dwam1!AI26</f>
        <v>0</v>
      </c>
      <c r="V26" s="223">
        <f>dwam1!AL26-dwam1!AK26</f>
        <v>0</v>
      </c>
      <c r="W26" s="223">
        <f>dwam1!AN26-dwam1!AM26</f>
        <v>0</v>
      </c>
      <c r="X26" s="223">
        <f>dwam1!AP26-dwam1!AO26</f>
        <v>0</v>
      </c>
      <c r="Y26" s="205">
        <f t="shared" si="4"/>
        <v>72.5</v>
      </c>
      <c r="Z26" s="19" t="str">
        <f>Menu!$C$4</f>
        <v>الخليل</v>
      </c>
      <c r="AA26" s="202" t="e">
        <f t="shared" si="5"/>
        <v>#REF!</v>
      </c>
      <c r="AB26" s="202" t="e">
        <f t="shared" si="0"/>
        <v>#REF!</v>
      </c>
      <c r="AC26" s="202" t="e">
        <f>IF(#REF!="x",#REF!,IF(#REF!="x",#REF!,IF(#REF!="x",#REF!,IF(#REF!="x",#REF!,IF(#REF!="x",#REF!,IF(#REF!="x",#REF!,IF(#REF!="x",#REF!,IF(#REF!="x",#REF!,AD26))))))))</f>
        <v>#REF!</v>
      </c>
      <c r="AD26" s="202" t="e">
        <f>IF(#REF!="x",#REF!,"   ")</f>
        <v>#REF!</v>
      </c>
      <c r="AE26" s="202" t="e">
        <f>IF(#REF!="x",#REF!,IF(#REF!="x",#REF!,IF(#REF!="x",#REF!,IF(#REF!="x",#REF!,IF(#REF!="x",#REF!,IF(#REF!="x",#REF!,IF(#REF!="x",#REF!,IF(#REF!="x",#REF!,AF26))))))))</f>
        <v>#REF!</v>
      </c>
      <c r="AF26" s="202" t="e">
        <f>IF(#REF!="x",#REF!,IF(T26="x",$T$10,IF(S26="x",$S$10,IF(R26="x",$R$10,IF(Q26="x",$Q$10,IF(P26="x",$P$10,IF(O26="x",$O$10,IF(N26="x",$N$10,AG26))))))))</f>
        <v>#REF!</v>
      </c>
      <c r="AG26" s="202" t="str">
        <f t="shared" si="6"/>
        <v xml:space="preserve">    </v>
      </c>
      <c r="AH26" s="202" t="str">
        <f t="shared" si="2"/>
        <v xml:space="preserve">    </v>
      </c>
      <c r="AI26" s="224">
        <f t="shared" si="3"/>
        <v>72.5</v>
      </c>
    </row>
    <row r="27" spans="1:35" s="12" customFormat="1" ht="18" x14ac:dyDescent="0.2">
      <c r="A27" s="17">
        <v>17</v>
      </c>
      <c r="B27" s="207" t="str">
        <f>inf!B18</f>
        <v>ثروت حاتم أحمد بدر</v>
      </c>
      <c r="C27" s="1314" t="str">
        <f>inf!C18</f>
        <v>852020734</v>
      </c>
      <c r="D27" s="1291"/>
      <c r="E27" s="223">
        <f>dwam1!D27-dwam1!C27</f>
        <v>0.3125</v>
      </c>
      <c r="F27" s="223">
        <f>dwam1!F27-dwam1!E27</f>
        <v>0.3125</v>
      </c>
      <c r="G27" s="223">
        <f>dwam1!H27-dwam1!G27</f>
        <v>0.3125</v>
      </c>
      <c r="H27" s="223">
        <f>dwam1!J27-dwam1!I27</f>
        <v>0.3125</v>
      </c>
      <c r="I27" s="223">
        <f>dwam1!L27-dwam1!K27</f>
        <v>0.3125</v>
      </c>
      <c r="J27" s="223">
        <f>dwam1!N27-dwam1!M27</f>
        <v>0.3125</v>
      </c>
      <c r="K27" s="223">
        <f>dwam1!P27-dwam1!O27</f>
        <v>0.3125</v>
      </c>
      <c r="L27" s="223">
        <f>dwam1!R27-dwam1!Q27</f>
        <v>0.3125</v>
      </c>
      <c r="M27" s="223">
        <f>dwam1!T27-dwam1!S27</f>
        <v>0.3125</v>
      </c>
      <c r="N27" s="223">
        <f>dwam1!V27-dwam1!U27</f>
        <v>0.3125</v>
      </c>
      <c r="O27" s="223">
        <f>dwam1!X27-dwam1!W27</f>
        <v>0.3125</v>
      </c>
      <c r="P27" s="223">
        <f>dwam1!Z27-dwam1!Y27</f>
        <v>0.3125</v>
      </c>
      <c r="Q27" s="223">
        <f>dwam1!AB27-dwam1!AA27</f>
        <v>0.3125</v>
      </c>
      <c r="R27" s="223">
        <f>dwam1!AD27-dwam1!AC27</f>
        <v>0.3125</v>
      </c>
      <c r="S27" s="223">
        <f>dwam1!AF27-dwam1!AE27</f>
        <v>0.3125</v>
      </c>
      <c r="T27" s="223">
        <f>dwam1!AH27-dwam1!AG27</f>
        <v>0.3125</v>
      </c>
      <c r="U27" s="223">
        <f>dwam1!AJ27-dwam1!AI27</f>
        <v>0</v>
      </c>
      <c r="V27" s="223">
        <f>dwam1!AL27-dwam1!AK27</f>
        <v>0</v>
      </c>
      <c r="W27" s="223">
        <f>dwam1!AN27-dwam1!AM27</f>
        <v>0</v>
      </c>
      <c r="X27" s="223">
        <f>dwam1!AP27-dwam1!AO27</f>
        <v>0</v>
      </c>
      <c r="Y27" s="205">
        <f t="shared" si="4"/>
        <v>120</v>
      </c>
      <c r="Z27" s="19" t="str">
        <f>Menu!$C$4</f>
        <v>الخليل</v>
      </c>
      <c r="AA27" s="202" t="e">
        <f t="shared" si="5"/>
        <v>#REF!</v>
      </c>
      <c r="AB27" s="202" t="e">
        <f t="shared" si="0"/>
        <v>#REF!</v>
      </c>
      <c r="AC27" s="202" t="e">
        <f>IF(#REF!="x",#REF!,IF(#REF!="x",#REF!,IF(#REF!="x",#REF!,IF(#REF!="x",#REF!,IF(#REF!="x",#REF!,IF(#REF!="x",#REF!,IF(#REF!="x",#REF!,IF(#REF!="x",#REF!,AD27))))))))</f>
        <v>#REF!</v>
      </c>
      <c r="AD27" s="202" t="e">
        <f>IF(#REF!="x",#REF!,"   ")</f>
        <v>#REF!</v>
      </c>
      <c r="AE27" s="202" t="e">
        <f>IF(#REF!="x",#REF!,IF(#REF!="x",#REF!,IF(#REF!="x",#REF!,IF(#REF!="x",#REF!,IF(#REF!="x",#REF!,IF(#REF!="x",#REF!,IF(#REF!="x",#REF!,IF(#REF!="x",#REF!,AF27))))))))</f>
        <v>#REF!</v>
      </c>
      <c r="AF27" s="202" t="e">
        <f>IF(#REF!="x",#REF!,IF(T27="x",$T$10,IF(S27="x",$S$10,IF(R27="x",$R$10,IF(Q27="x",$Q$10,IF(P27="x",$P$10,IF(O27="x",$O$10,IF(N27="x",$N$10,AG27))))))))</f>
        <v>#REF!</v>
      </c>
      <c r="AG27" s="202" t="str">
        <f t="shared" si="6"/>
        <v xml:space="preserve">    </v>
      </c>
      <c r="AH27" s="202" t="str">
        <f t="shared" si="2"/>
        <v xml:space="preserve">    </v>
      </c>
      <c r="AI27" s="224">
        <f t="shared" si="3"/>
        <v>120</v>
      </c>
    </row>
    <row r="28" spans="1:35" s="12" customFormat="1" ht="18" x14ac:dyDescent="0.2">
      <c r="A28" s="17">
        <v>18</v>
      </c>
      <c r="B28" s="207" t="str">
        <f>inf!B19</f>
        <v>جمال نعيم احمد ابو فارة</v>
      </c>
      <c r="C28" s="1314">
        <f>inf!C19</f>
        <v>990400194</v>
      </c>
      <c r="D28" s="1291"/>
      <c r="E28" s="223">
        <f>dwam1!D28-dwam1!C28</f>
        <v>0.3125</v>
      </c>
      <c r="F28" s="223">
        <f>dwam1!F28-dwam1!E28</f>
        <v>0.3125</v>
      </c>
      <c r="G28" s="223">
        <f>dwam1!H28-dwam1!G28</f>
        <v>0.3125</v>
      </c>
      <c r="H28" s="223">
        <f>dwam1!J28-dwam1!I28</f>
        <v>0.3125</v>
      </c>
      <c r="I28" s="223">
        <f>dwam1!L28-dwam1!K28</f>
        <v>0.3125</v>
      </c>
      <c r="J28" s="223">
        <f>dwam1!N28-dwam1!M28</f>
        <v>0.3125</v>
      </c>
      <c r="K28" s="223">
        <f>dwam1!P28-dwam1!O28</f>
        <v>0.3125</v>
      </c>
      <c r="L28" s="223">
        <f>dwam1!R28-dwam1!Q28</f>
        <v>0.3125</v>
      </c>
      <c r="M28" s="223">
        <f>dwam1!T28-dwam1!S28</f>
        <v>0.3125</v>
      </c>
      <c r="N28" s="223">
        <f>dwam1!V28-dwam1!U28</f>
        <v>0.3125</v>
      </c>
      <c r="O28" s="223">
        <f>dwam1!X28-dwam1!W28</f>
        <v>0.3125</v>
      </c>
      <c r="P28" s="223">
        <f>dwam1!Z28-dwam1!Y28</f>
        <v>0.3125</v>
      </c>
      <c r="Q28" s="223">
        <f>dwam1!AB28-dwam1!AA28</f>
        <v>0.3125</v>
      </c>
      <c r="R28" s="223">
        <f>dwam1!AD28-dwam1!AC28</f>
        <v>0.3125</v>
      </c>
      <c r="S28" s="223">
        <f>dwam1!AF28-dwam1!AE28</f>
        <v>0.3125</v>
      </c>
      <c r="T28" s="223">
        <f>dwam1!AH28-dwam1!AG28</f>
        <v>0.3125</v>
      </c>
      <c r="U28" s="223">
        <f>dwam1!AJ28-dwam1!AI28</f>
        <v>0</v>
      </c>
      <c r="V28" s="223">
        <f>dwam1!AL28-dwam1!AK28</f>
        <v>0</v>
      </c>
      <c r="W28" s="223">
        <f>dwam1!AN28-dwam1!AM28</f>
        <v>0</v>
      </c>
      <c r="X28" s="223">
        <f>dwam1!AP28-dwam1!AO28</f>
        <v>0</v>
      </c>
      <c r="Y28" s="205">
        <f t="shared" si="4"/>
        <v>120</v>
      </c>
      <c r="Z28" s="19" t="str">
        <f>Menu!$C$4</f>
        <v>الخليل</v>
      </c>
      <c r="AA28" s="202" t="e">
        <f t="shared" si="5"/>
        <v>#REF!</v>
      </c>
      <c r="AB28" s="202" t="e">
        <f t="shared" si="0"/>
        <v>#REF!</v>
      </c>
      <c r="AC28" s="202" t="e">
        <f>IF(#REF!="x",#REF!,IF(#REF!="x",#REF!,IF(#REF!="x",#REF!,IF(#REF!="x",#REF!,IF(#REF!="x",#REF!,IF(#REF!="x",#REF!,IF(#REF!="x",#REF!,IF(#REF!="x",#REF!,AD28))))))))</f>
        <v>#REF!</v>
      </c>
      <c r="AD28" s="202" t="e">
        <f>IF(#REF!="x",#REF!,"   ")</f>
        <v>#REF!</v>
      </c>
      <c r="AE28" s="202" t="e">
        <f>IF(#REF!="x",#REF!,IF(#REF!="x",#REF!,IF(#REF!="x",#REF!,IF(#REF!="x",#REF!,IF(#REF!="x",#REF!,IF(#REF!="x",#REF!,IF(#REF!="x",#REF!,IF(#REF!="x",#REF!,AF28))))))))</f>
        <v>#REF!</v>
      </c>
      <c r="AF28" s="202" t="e">
        <f>IF(#REF!="x",#REF!,IF(T28="x",$T$10,IF(S28="x",$S$10,IF(R28="x",$R$10,IF(Q28="x",$Q$10,IF(P28="x",$P$10,IF(O28="x",$O$10,IF(N28="x",$N$10,AG28))))))))</f>
        <v>#REF!</v>
      </c>
      <c r="AG28" s="202" t="str">
        <f t="shared" si="6"/>
        <v xml:space="preserve">    </v>
      </c>
      <c r="AH28" s="202" t="str">
        <f t="shared" si="2"/>
        <v xml:space="preserve">    </v>
      </c>
      <c r="AI28" s="224">
        <f t="shared" si="3"/>
        <v>120</v>
      </c>
    </row>
    <row r="29" spans="1:35" s="12" customFormat="1" ht="18" x14ac:dyDescent="0.2">
      <c r="A29" s="17">
        <v>19</v>
      </c>
      <c r="B29" s="207" t="str">
        <f>inf!B20</f>
        <v>جميلة عماد جودت نتشه</v>
      </c>
      <c r="C29" s="1314" t="str">
        <f>inf!C20</f>
        <v>999853716</v>
      </c>
      <c r="D29" s="1291"/>
      <c r="E29" s="223">
        <f>dwam1!D29-dwam1!C29</f>
        <v>0.3125</v>
      </c>
      <c r="F29" s="223">
        <f>dwam1!F29-dwam1!E29</f>
        <v>0.22916666666666663</v>
      </c>
      <c r="G29" s="223">
        <f>dwam1!H29-dwam1!G29</f>
        <v>0.3125</v>
      </c>
      <c r="H29" s="223">
        <f>dwam1!J29-dwam1!I29</f>
        <v>0.3125</v>
      </c>
      <c r="I29" s="223">
        <f>dwam1!L29-dwam1!K29</f>
        <v>0.3125</v>
      </c>
      <c r="J29" s="223">
        <f>dwam1!N29-dwam1!M29</f>
        <v>0.3125</v>
      </c>
      <c r="K29" s="223">
        <f>dwam1!P29-dwam1!O29</f>
        <v>0.3125</v>
      </c>
      <c r="L29" s="223">
        <f>dwam1!R29-dwam1!Q29</f>
        <v>0.22916666666666663</v>
      </c>
      <c r="M29" s="223">
        <f>dwam1!T29-dwam1!S29</f>
        <v>0.3125</v>
      </c>
      <c r="N29" s="223">
        <f>dwam1!V29-dwam1!U29</f>
        <v>0.3125</v>
      </c>
      <c r="O29" s="223">
        <f>dwam1!X29-dwam1!W29</f>
        <v>0.3125</v>
      </c>
      <c r="P29" s="223">
        <f>dwam1!Z29-dwam1!Y29</f>
        <v>0.3125</v>
      </c>
      <c r="Q29" s="223">
        <f>dwam1!AB29-dwam1!AA29</f>
        <v>0.3125</v>
      </c>
      <c r="R29" s="223">
        <f>dwam1!AD29-dwam1!AC29</f>
        <v>0.22916666666666663</v>
      </c>
      <c r="S29" s="223">
        <f>dwam1!AF29-dwam1!AE29</f>
        <v>0.3125</v>
      </c>
      <c r="T29" s="223">
        <f>dwam1!AH29-dwam1!AG29</f>
        <v>0.3125</v>
      </c>
      <c r="U29" s="223">
        <f>dwam1!AJ29-dwam1!AI29</f>
        <v>0</v>
      </c>
      <c r="V29" s="223">
        <f>dwam1!AL29-dwam1!AK29</f>
        <v>0</v>
      </c>
      <c r="W29" s="223">
        <f>dwam1!AN29-dwam1!AM29</f>
        <v>0</v>
      </c>
      <c r="X29" s="223">
        <f>dwam1!AP29-dwam1!AO29</f>
        <v>0</v>
      </c>
      <c r="Y29" s="205">
        <f t="shared" si="4"/>
        <v>114</v>
      </c>
      <c r="Z29" s="19" t="str">
        <f>Menu!$C$4</f>
        <v>الخليل</v>
      </c>
      <c r="AA29" s="202" t="e">
        <f t="shared" si="5"/>
        <v>#REF!</v>
      </c>
      <c r="AB29" s="202" t="e">
        <f t="shared" si="0"/>
        <v>#REF!</v>
      </c>
      <c r="AC29" s="202" t="e">
        <f>IF(#REF!="x",#REF!,IF(#REF!="x",#REF!,IF(#REF!="x",#REF!,IF(#REF!="x",#REF!,IF(#REF!="x",#REF!,IF(#REF!="x",#REF!,IF(#REF!="x",#REF!,IF(#REF!="x",#REF!,AD29))))))))</f>
        <v>#REF!</v>
      </c>
      <c r="AD29" s="202" t="e">
        <f>IF(#REF!="x",#REF!,"   ")</f>
        <v>#REF!</v>
      </c>
      <c r="AE29" s="202" t="e">
        <f>IF(#REF!="x",#REF!,IF(#REF!="x",#REF!,IF(#REF!="x",#REF!,IF(#REF!="x",#REF!,IF(#REF!="x",#REF!,IF(#REF!="x",#REF!,IF(#REF!="x",#REF!,IF(#REF!="x",#REF!,AF29))))))))</f>
        <v>#REF!</v>
      </c>
      <c r="AF29" s="202" t="e">
        <f>IF(#REF!="x",#REF!,IF(T29="x",$T$10,IF(S29="x",$S$10,IF(R29="x",$R$10,IF(Q29="x",$Q$10,IF(P29="x",$P$10,IF(O29="x",$O$10,IF(N29="x",$N$10,AG29))))))))</f>
        <v>#REF!</v>
      </c>
      <c r="AG29" s="202" t="str">
        <f t="shared" si="6"/>
        <v xml:space="preserve">    </v>
      </c>
      <c r="AH29" s="202" t="str">
        <f t="shared" si="2"/>
        <v xml:space="preserve">    </v>
      </c>
      <c r="AI29" s="224">
        <f t="shared" si="3"/>
        <v>114</v>
      </c>
    </row>
    <row r="30" spans="1:35" s="12" customFormat="1" ht="18" x14ac:dyDescent="0.2">
      <c r="A30" s="17">
        <v>20</v>
      </c>
      <c r="B30" s="207" t="str">
        <f>inf!B21</f>
        <v>دعاء عبد الغفار عبد الرحمن الفاخوري</v>
      </c>
      <c r="C30" s="1314">
        <f>inf!C21</f>
        <v>854383031</v>
      </c>
      <c r="D30" s="1291"/>
      <c r="E30" s="223">
        <f>dwam1!D30-dwam1!C30</f>
        <v>0.3125</v>
      </c>
      <c r="F30" s="223">
        <f>dwam1!F30-dwam1!E30</f>
        <v>0.3125</v>
      </c>
      <c r="G30" s="223">
        <f>dwam1!H30-dwam1!G30</f>
        <v>0.3125</v>
      </c>
      <c r="H30" s="223">
        <f>dwam1!J30-dwam1!I30</f>
        <v>0.3125</v>
      </c>
      <c r="I30" s="223">
        <f>dwam1!L30-dwam1!K30</f>
        <v>0.3125</v>
      </c>
      <c r="J30" s="223">
        <f>dwam1!N30-dwam1!M30</f>
        <v>0.25</v>
      </c>
      <c r="K30" s="223">
        <f>dwam1!P30-dwam1!O30</f>
        <v>0.3125</v>
      </c>
      <c r="L30" s="223">
        <f>dwam1!R30-dwam1!Q30</f>
        <v>0.3125</v>
      </c>
      <c r="M30" s="223">
        <f>dwam1!T30-dwam1!S30</f>
        <v>0.3125</v>
      </c>
      <c r="N30" s="223">
        <f>dwam1!V30-dwam1!U30</f>
        <v>0.3125</v>
      </c>
      <c r="O30" s="223">
        <f>dwam1!X30-dwam1!W30</f>
        <v>0.3125</v>
      </c>
      <c r="P30" s="223">
        <f>dwam1!Z30-dwam1!Y30</f>
        <v>0.3125</v>
      </c>
      <c r="Q30" s="223">
        <f>dwam1!AB30-dwam1!AA30</f>
        <v>0.3125</v>
      </c>
      <c r="R30" s="223">
        <f>dwam1!AD30-dwam1!AC30</f>
        <v>0.3125</v>
      </c>
      <c r="S30" s="223">
        <f>dwam1!AF30-dwam1!AE30</f>
        <v>0.3125</v>
      </c>
      <c r="T30" s="223">
        <f>dwam1!AH30-dwam1!AG30</f>
        <v>0.3125</v>
      </c>
      <c r="U30" s="223">
        <f>dwam1!AJ30-dwam1!AI30</f>
        <v>0</v>
      </c>
      <c r="V30" s="223">
        <f>dwam1!AL30-dwam1!AK30</f>
        <v>0</v>
      </c>
      <c r="W30" s="223">
        <f>dwam1!AN30-dwam1!AM30</f>
        <v>0</v>
      </c>
      <c r="X30" s="223">
        <f>dwam1!AP30-dwam1!AO30</f>
        <v>0</v>
      </c>
      <c r="Y30" s="205">
        <f t="shared" si="4"/>
        <v>118.5</v>
      </c>
      <c r="Z30" s="19" t="str">
        <f>Menu!$C$4</f>
        <v>الخليل</v>
      </c>
      <c r="AA30" s="202" t="e">
        <f t="shared" si="5"/>
        <v>#REF!</v>
      </c>
      <c r="AB30" s="202" t="e">
        <f t="shared" si="0"/>
        <v>#REF!</v>
      </c>
      <c r="AC30" s="202" t="e">
        <f>IF(#REF!="x",#REF!,IF(#REF!="x",#REF!,IF(#REF!="x",#REF!,IF(#REF!="x",#REF!,IF(#REF!="x",#REF!,IF(#REF!="x",#REF!,IF(#REF!="x",#REF!,IF(#REF!="x",#REF!,AD30))))))))</f>
        <v>#REF!</v>
      </c>
      <c r="AD30" s="202" t="e">
        <f>IF(#REF!="x",#REF!,"   ")</f>
        <v>#REF!</v>
      </c>
      <c r="AE30" s="202" t="e">
        <f>IF(#REF!="x",#REF!,IF(#REF!="x",#REF!,IF(#REF!="x",#REF!,IF(#REF!="x",#REF!,IF(#REF!="x",#REF!,IF(#REF!="x",#REF!,IF(#REF!="x",#REF!,IF(#REF!="x",#REF!,AF30))))))))</f>
        <v>#REF!</v>
      </c>
      <c r="AF30" s="202" t="e">
        <f>IF(#REF!="x",#REF!,IF(T30="x",$T$10,IF(S30="x",$S$10,IF(R30="x",$R$10,IF(Q30="x",$Q$10,IF(P30="x",$P$10,IF(O30="x",$O$10,IF(N30="x",$N$10,AG30))))))))</f>
        <v>#REF!</v>
      </c>
      <c r="AG30" s="202" t="str">
        <f t="shared" si="6"/>
        <v xml:space="preserve">    </v>
      </c>
      <c r="AH30" s="202" t="str">
        <f t="shared" si="2"/>
        <v xml:space="preserve">    </v>
      </c>
      <c r="AI30" s="224">
        <f t="shared" si="3"/>
        <v>118.5</v>
      </c>
    </row>
    <row r="31" spans="1:35" s="12" customFormat="1" ht="18" x14ac:dyDescent="0.2">
      <c r="A31" s="17">
        <v>21</v>
      </c>
      <c r="B31" s="207" t="str">
        <f>inf!B22</f>
        <v>روان وليد توفيق الأيوبي</v>
      </c>
      <c r="C31" s="1314">
        <f>inf!C22</f>
        <v>401377361</v>
      </c>
      <c r="D31" s="1291"/>
      <c r="E31" s="223">
        <f>dwam1!D31-dwam1!C31</f>
        <v>0.3125</v>
      </c>
      <c r="F31" s="223">
        <f>dwam1!F31-dwam1!E31</f>
        <v>0.3125</v>
      </c>
      <c r="G31" s="223">
        <f>dwam1!H31-dwam1!G31</f>
        <v>0.3125</v>
      </c>
      <c r="H31" s="223">
        <f>dwam1!J31-dwam1!I31</f>
        <v>0.3125</v>
      </c>
      <c r="I31" s="223">
        <f>dwam1!L31-dwam1!K31</f>
        <v>0.3125</v>
      </c>
      <c r="J31" s="223">
        <f>dwam1!N31-dwam1!M31</f>
        <v>0.3125</v>
      </c>
      <c r="K31" s="223">
        <f>dwam1!P31-dwam1!O31</f>
        <v>0.3125</v>
      </c>
      <c r="L31" s="223">
        <f>dwam1!R31-dwam1!Q31</f>
        <v>0.3125</v>
      </c>
      <c r="M31" s="223">
        <f>dwam1!T31-dwam1!S31</f>
        <v>0.3125</v>
      </c>
      <c r="N31" s="223">
        <f>dwam1!V31-dwam1!U31</f>
        <v>0.3125</v>
      </c>
      <c r="O31" s="223">
        <f>dwam1!X31-dwam1!W31</f>
        <v>0.3125</v>
      </c>
      <c r="P31" s="223">
        <f>dwam1!Z31-dwam1!Y31</f>
        <v>0.3125</v>
      </c>
      <c r="Q31" s="223">
        <f>dwam1!AB31-dwam1!AA31</f>
        <v>0.3125</v>
      </c>
      <c r="R31" s="223">
        <f>dwam1!AD31-dwam1!AC31</f>
        <v>0</v>
      </c>
      <c r="S31" s="223">
        <f>dwam1!AF31-dwam1!AE31</f>
        <v>0.3125</v>
      </c>
      <c r="T31" s="223">
        <f>dwam1!AH31-dwam1!AG31</f>
        <v>0</v>
      </c>
      <c r="U31" s="223">
        <f>dwam1!AJ31-dwam1!AI31</f>
        <v>0</v>
      </c>
      <c r="V31" s="223">
        <f>dwam1!AL31-dwam1!AK31</f>
        <v>0</v>
      </c>
      <c r="W31" s="223">
        <f>dwam1!AN31-dwam1!AM31</f>
        <v>0</v>
      </c>
      <c r="X31" s="223">
        <f>dwam1!AP31-dwam1!AO31</f>
        <v>0</v>
      </c>
      <c r="Y31" s="205">
        <f t="shared" si="4"/>
        <v>105</v>
      </c>
      <c r="Z31" s="19" t="str">
        <f>Menu!$C$4</f>
        <v>الخليل</v>
      </c>
      <c r="AA31" s="202" t="e">
        <f t="shared" si="5"/>
        <v>#REF!</v>
      </c>
      <c r="AB31" s="202" t="e">
        <f t="shared" si="0"/>
        <v>#REF!</v>
      </c>
      <c r="AC31" s="202" t="e">
        <f>IF(#REF!="x",#REF!,IF(#REF!="x",#REF!,IF(#REF!="x",#REF!,IF(#REF!="x",#REF!,IF(#REF!="x",#REF!,IF(#REF!="x",#REF!,IF(#REF!="x",#REF!,IF(#REF!="x",#REF!,AD31))))))))</f>
        <v>#REF!</v>
      </c>
      <c r="AD31" s="202" t="e">
        <f>IF(#REF!="x",#REF!,"   ")</f>
        <v>#REF!</v>
      </c>
      <c r="AE31" s="202" t="e">
        <f>IF(#REF!="x",#REF!,IF(#REF!="x",#REF!,IF(#REF!="x",#REF!,IF(#REF!="x",#REF!,IF(#REF!="x",#REF!,IF(#REF!="x",#REF!,IF(#REF!="x",#REF!,IF(#REF!="x",#REF!,AF31))))))))</f>
        <v>#REF!</v>
      </c>
      <c r="AF31" s="202" t="e">
        <f>IF(#REF!="x",#REF!,IF(T31="x",$T$10,IF(S31="x",$S$10,IF(R31="x",$R$10,IF(Q31="x",$Q$10,IF(P31="x",$P$10,IF(O31="x",$O$10,IF(N31="x",$N$10,AG31))))))))</f>
        <v>#REF!</v>
      </c>
      <c r="AG31" s="202" t="str">
        <f t="shared" si="6"/>
        <v xml:space="preserve">    </v>
      </c>
      <c r="AH31" s="202" t="str">
        <f t="shared" si="2"/>
        <v xml:space="preserve">    </v>
      </c>
      <c r="AI31" s="224">
        <f t="shared" si="3"/>
        <v>105</v>
      </c>
    </row>
    <row r="32" spans="1:35" s="12" customFormat="1" ht="18" x14ac:dyDescent="0.2">
      <c r="A32" s="17">
        <v>22</v>
      </c>
      <c r="B32" s="207" t="str">
        <f>inf!B23</f>
        <v>سامية محمد نمر غيث</v>
      </c>
      <c r="C32" s="1314">
        <f>inf!C23</f>
        <v>905056529</v>
      </c>
      <c r="D32" s="1291"/>
      <c r="E32" s="223">
        <f>dwam1!D32-dwam1!C32</f>
        <v>0.3125</v>
      </c>
      <c r="F32" s="223">
        <f>dwam1!F32-dwam1!E32</f>
        <v>0.3125</v>
      </c>
      <c r="G32" s="223">
        <f>dwam1!H32-dwam1!G32</f>
        <v>0.3125</v>
      </c>
      <c r="H32" s="223">
        <f>dwam1!J32-dwam1!I32</f>
        <v>0.3125</v>
      </c>
      <c r="I32" s="223">
        <f>dwam1!L32-dwam1!K32</f>
        <v>0.3125</v>
      </c>
      <c r="J32" s="223">
        <f>dwam1!N32-dwam1!M32</f>
        <v>0.3125</v>
      </c>
      <c r="K32" s="223">
        <f>dwam1!P32-dwam1!O32</f>
        <v>0.3125</v>
      </c>
      <c r="L32" s="223">
        <f>dwam1!R32-dwam1!Q32</f>
        <v>0.3125</v>
      </c>
      <c r="M32" s="223">
        <f>dwam1!T32-dwam1!S32</f>
        <v>0.3125</v>
      </c>
      <c r="N32" s="223">
        <f>dwam1!V32-dwam1!U32</f>
        <v>0.3125</v>
      </c>
      <c r="O32" s="223">
        <f>dwam1!X32-dwam1!W32</f>
        <v>0.3125</v>
      </c>
      <c r="P32" s="223">
        <f>dwam1!Z32-dwam1!Y32</f>
        <v>0.3125</v>
      </c>
      <c r="Q32" s="223">
        <f>dwam1!AB32-dwam1!AA32</f>
        <v>0.3125</v>
      </c>
      <c r="R32" s="223">
        <f>dwam1!AD32-dwam1!AC32</f>
        <v>0.3125</v>
      </c>
      <c r="S32" s="223">
        <f>dwam1!AF32-dwam1!AE32</f>
        <v>0.3125</v>
      </c>
      <c r="T32" s="223">
        <f>dwam1!AH32-dwam1!AG32</f>
        <v>0</v>
      </c>
      <c r="U32" s="223">
        <f>dwam1!AJ32-dwam1!AI32</f>
        <v>0</v>
      </c>
      <c r="V32" s="223">
        <f>dwam1!AL32-dwam1!AK32</f>
        <v>0</v>
      </c>
      <c r="W32" s="223">
        <f>dwam1!AN32-dwam1!AM32</f>
        <v>0</v>
      </c>
      <c r="X32" s="223">
        <f>dwam1!AP32-dwam1!AO32</f>
        <v>0</v>
      </c>
      <c r="Y32" s="205">
        <f t="shared" si="4"/>
        <v>112.5</v>
      </c>
      <c r="Z32" s="19" t="str">
        <f>Menu!$C$4</f>
        <v>الخليل</v>
      </c>
      <c r="AA32" s="202" t="e">
        <f t="shared" si="5"/>
        <v>#REF!</v>
      </c>
      <c r="AB32" s="202" t="e">
        <f t="shared" si="0"/>
        <v>#REF!</v>
      </c>
      <c r="AC32" s="202" t="e">
        <f>IF(#REF!="x",#REF!,IF(#REF!="x",#REF!,IF(#REF!="x",#REF!,IF(#REF!="x",#REF!,IF(#REF!="x",#REF!,IF(#REF!="x",#REF!,IF(#REF!="x",#REF!,IF(#REF!="x",#REF!,AD32))))))))</f>
        <v>#REF!</v>
      </c>
      <c r="AD32" s="202" t="e">
        <f>IF(#REF!="x",#REF!,"   ")</f>
        <v>#REF!</v>
      </c>
      <c r="AE32" s="202" t="e">
        <f>IF(#REF!="x",#REF!,IF(#REF!="x",#REF!,IF(#REF!="x",#REF!,IF(#REF!="x",#REF!,IF(#REF!="x",#REF!,IF(#REF!="x",#REF!,IF(#REF!="x",#REF!,IF(#REF!="x",#REF!,AF32))))))))</f>
        <v>#REF!</v>
      </c>
      <c r="AF32" s="202" t="e">
        <f>IF(#REF!="x",#REF!,IF(T32="x",$T$10,IF(S32="x",$S$10,IF(R32="x",$R$10,IF(Q32="x",$Q$10,IF(P32="x",$P$10,IF(O32="x",$O$10,IF(N32="x",$N$10,AG32))))))))</f>
        <v>#REF!</v>
      </c>
      <c r="AG32" s="202" t="str">
        <f t="shared" si="6"/>
        <v xml:space="preserve">    </v>
      </c>
      <c r="AH32" s="202" t="str">
        <f t="shared" si="2"/>
        <v xml:space="preserve">    </v>
      </c>
      <c r="AI32" s="224">
        <f t="shared" si="3"/>
        <v>112.5</v>
      </c>
    </row>
    <row r="33" spans="1:35" s="12" customFormat="1" ht="18" x14ac:dyDescent="0.2">
      <c r="A33" s="17">
        <v>23</v>
      </c>
      <c r="B33" s="207" t="str">
        <f>inf!B24</f>
        <v>سحر سعدي سعيد أبو الحلاوه</v>
      </c>
      <c r="C33" s="1314">
        <f>inf!C24</f>
        <v>964105183</v>
      </c>
      <c r="D33" s="1291"/>
      <c r="E33" s="223">
        <f>dwam1!D33-dwam1!C33</f>
        <v>0.3125</v>
      </c>
      <c r="F33" s="223">
        <f>dwam1!F33-dwam1!E33</f>
        <v>0.3125</v>
      </c>
      <c r="G33" s="223">
        <f>dwam1!H33-dwam1!G33</f>
        <v>0.3125</v>
      </c>
      <c r="H33" s="223">
        <f>dwam1!J33-dwam1!I33</f>
        <v>0.3125</v>
      </c>
      <c r="I33" s="223">
        <f>dwam1!L33-dwam1!K33</f>
        <v>0.3125</v>
      </c>
      <c r="J33" s="223">
        <f>dwam1!N33-dwam1!M33</f>
        <v>0.3125</v>
      </c>
      <c r="K33" s="223">
        <f>dwam1!P33-dwam1!O33</f>
        <v>0.3125</v>
      </c>
      <c r="L33" s="223">
        <f>dwam1!R33-dwam1!Q33</f>
        <v>0.3125</v>
      </c>
      <c r="M33" s="223">
        <f>dwam1!T33-dwam1!S33</f>
        <v>0.3125</v>
      </c>
      <c r="N33" s="223">
        <f>dwam1!V33-dwam1!U33</f>
        <v>0.3125</v>
      </c>
      <c r="O33" s="223">
        <f>dwam1!X33-dwam1!W33</f>
        <v>0.3125</v>
      </c>
      <c r="P33" s="223">
        <f>dwam1!Z33-dwam1!Y33</f>
        <v>0.3125</v>
      </c>
      <c r="Q33" s="223">
        <f>dwam1!AB33-dwam1!AA33</f>
        <v>0.3125</v>
      </c>
      <c r="R33" s="223">
        <f>dwam1!AD33-dwam1!AC33</f>
        <v>0.3125</v>
      </c>
      <c r="S33" s="223">
        <f>dwam1!AF33-dwam1!AE33</f>
        <v>0.3125</v>
      </c>
      <c r="T33" s="223">
        <f>dwam1!AH33-dwam1!AG33</f>
        <v>0</v>
      </c>
      <c r="U33" s="223">
        <f>dwam1!AJ33-dwam1!AI33</f>
        <v>0</v>
      </c>
      <c r="V33" s="223">
        <f>dwam1!AL33-dwam1!AK33</f>
        <v>0</v>
      </c>
      <c r="W33" s="223">
        <f>dwam1!AN33-dwam1!AM33</f>
        <v>0</v>
      </c>
      <c r="X33" s="223">
        <f>dwam1!AP33-dwam1!AO33</f>
        <v>0</v>
      </c>
      <c r="Y33" s="205">
        <f t="shared" si="4"/>
        <v>112.5</v>
      </c>
      <c r="Z33" s="19" t="str">
        <f>Menu!$C$4</f>
        <v>الخليل</v>
      </c>
      <c r="AA33" s="202" t="e">
        <f t="shared" si="5"/>
        <v>#REF!</v>
      </c>
      <c r="AB33" s="202" t="e">
        <f t="shared" si="0"/>
        <v>#REF!</v>
      </c>
      <c r="AC33" s="202" t="e">
        <f>IF(#REF!="x",#REF!,IF(#REF!="x",#REF!,IF(#REF!="x",#REF!,IF(#REF!="x",#REF!,IF(#REF!="x",#REF!,IF(#REF!="x",#REF!,IF(#REF!="x",#REF!,IF(#REF!="x",#REF!,AD33))))))))</f>
        <v>#REF!</v>
      </c>
      <c r="AD33" s="202" t="e">
        <f>IF(#REF!="x",#REF!,"   ")</f>
        <v>#REF!</v>
      </c>
      <c r="AE33" s="202" t="e">
        <f>IF(#REF!="x",#REF!,IF(#REF!="x",#REF!,IF(#REF!="x",#REF!,IF(#REF!="x",#REF!,IF(#REF!="x",#REF!,IF(#REF!="x",#REF!,IF(#REF!="x",#REF!,IF(#REF!="x",#REF!,AF33))))))))</f>
        <v>#REF!</v>
      </c>
      <c r="AF33" s="202" t="e">
        <f>IF(#REF!="x",#REF!,IF(T33="x",$T$10,IF(S33="x",$S$10,IF(R33="x",$R$10,IF(Q33="x",$Q$10,IF(P33="x",$P$10,IF(O33="x",$O$10,IF(N33="x",$N$10,AG33))))))))</f>
        <v>#REF!</v>
      </c>
      <c r="AG33" s="202" t="str">
        <f t="shared" si="6"/>
        <v xml:space="preserve">    </v>
      </c>
      <c r="AH33" s="202" t="str">
        <f t="shared" si="2"/>
        <v xml:space="preserve">    </v>
      </c>
      <c r="AI33" s="224">
        <f t="shared" si="3"/>
        <v>112.5</v>
      </c>
    </row>
    <row r="34" spans="1:35" s="12" customFormat="1" ht="18" x14ac:dyDescent="0.2">
      <c r="A34" s="17">
        <v>24</v>
      </c>
      <c r="B34" s="207" t="str">
        <f>inf!B25</f>
        <v>سمية عبد الفتاح عبد الله عصافرة</v>
      </c>
      <c r="C34" s="1314">
        <f>inf!C25</f>
        <v>992241679</v>
      </c>
      <c r="D34" s="1291"/>
      <c r="E34" s="223">
        <f>dwam1!D34-dwam1!C34</f>
        <v>0.3125</v>
      </c>
      <c r="F34" s="223">
        <f>dwam1!F34-dwam1!E34</f>
        <v>0.3125</v>
      </c>
      <c r="G34" s="223">
        <f>dwam1!H34-dwam1!G34</f>
        <v>0.3125</v>
      </c>
      <c r="H34" s="223">
        <f>dwam1!J34-dwam1!I34</f>
        <v>0.3125</v>
      </c>
      <c r="I34" s="223">
        <f>dwam1!L34-dwam1!K34</f>
        <v>0.3125</v>
      </c>
      <c r="J34" s="223">
        <f>dwam1!N34-dwam1!M34</f>
        <v>0.3125</v>
      </c>
      <c r="K34" s="223">
        <f>dwam1!P34-dwam1!O34</f>
        <v>0.3125</v>
      </c>
      <c r="L34" s="223">
        <f>dwam1!R34-dwam1!Q34</f>
        <v>0.3125</v>
      </c>
      <c r="M34" s="223">
        <f>dwam1!T34-dwam1!S34</f>
        <v>0.3125</v>
      </c>
      <c r="N34" s="223">
        <f>dwam1!V34-dwam1!U34</f>
        <v>0.3125</v>
      </c>
      <c r="O34" s="223">
        <f>dwam1!X34-dwam1!W34</f>
        <v>0.3125</v>
      </c>
      <c r="P34" s="223">
        <f>dwam1!Z34-dwam1!Y34</f>
        <v>0.3125</v>
      </c>
      <c r="Q34" s="223">
        <f>dwam1!AB34-dwam1!AA34</f>
        <v>0.3125</v>
      </c>
      <c r="R34" s="223">
        <f>dwam1!AD34-dwam1!AC34</f>
        <v>0.3125</v>
      </c>
      <c r="S34" s="223">
        <f>dwam1!AF34-dwam1!AE34</f>
        <v>0.3125</v>
      </c>
      <c r="T34" s="223">
        <f>dwam1!AH34-dwam1!AG34</f>
        <v>0.3125</v>
      </c>
      <c r="U34" s="223">
        <f>dwam1!AJ34-dwam1!AI34</f>
        <v>0</v>
      </c>
      <c r="V34" s="223">
        <f>dwam1!AL34-dwam1!AK34</f>
        <v>0</v>
      </c>
      <c r="W34" s="223">
        <f>dwam1!AN34-dwam1!AM34</f>
        <v>0</v>
      </c>
      <c r="X34" s="223">
        <f>dwam1!AP34-dwam1!AO34</f>
        <v>0</v>
      </c>
      <c r="Y34" s="205">
        <f t="shared" si="4"/>
        <v>120</v>
      </c>
      <c r="Z34" s="19" t="str">
        <f>Menu!$C$4</f>
        <v>الخليل</v>
      </c>
      <c r="AA34" s="202" t="e">
        <f t="shared" si="5"/>
        <v>#REF!</v>
      </c>
      <c r="AB34" s="202" t="e">
        <f t="shared" si="0"/>
        <v>#REF!</v>
      </c>
      <c r="AC34" s="202" t="e">
        <f>IF(#REF!="x",#REF!,IF(#REF!="x",#REF!,IF(#REF!="x",#REF!,IF(#REF!="x",#REF!,IF(#REF!="x",#REF!,IF(#REF!="x",#REF!,IF(#REF!="x",#REF!,IF(#REF!="x",#REF!,AD34))))))))</f>
        <v>#REF!</v>
      </c>
      <c r="AD34" s="202" t="e">
        <f>IF(#REF!="x",#REF!,"   ")</f>
        <v>#REF!</v>
      </c>
      <c r="AE34" s="202" t="e">
        <f>IF(#REF!="x",#REF!,IF(#REF!="x",#REF!,IF(#REF!="x",#REF!,IF(#REF!="x",#REF!,IF(#REF!="x",#REF!,IF(#REF!="x",#REF!,IF(#REF!="x",#REF!,IF(#REF!="x",#REF!,AF34))))))))</f>
        <v>#REF!</v>
      </c>
      <c r="AF34" s="202" t="e">
        <f>IF(#REF!="x",#REF!,IF(T34="x",$T$10,IF(S34="x",$S$10,IF(R34="x",$R$10,IF(Q34="x",$Q$10,IF(P34="x",$P$10,IF(O34="x",$O$10,IF(N34="x",$N$10,AG34))))))))</f>
        <v>#REF!</v>
      </c>
      <c r="AG34" s="202" t="str">
        <f t="shared" si="6"/>
        <v xml:space="preserve">    </v>
      </c>
      <c r="AH34" s="202" t="str">
        <f t="shared" si="2"/>
        <v xml:space="preserve">    </v>
      </c>
      <c r="AI34" s="224">
        <f t="shared" si="3"/>
        <v>120</v>
      </c>
    </row>
    <row r="35" spans="1:35" s="12" customFormat="1" ht="18" x14ac:dyDescent="0.2">
      <c r="A35" s="17">
        <v>25</v>
      </c>
      <c r="B35" s="207" t="str">
        <f>inf!B26</f>
        <v>صالح جبرين عطا الله جويلس</v>
      </c>
      <c r="C35" s="1314">
        <f>inf!C26</f>
        <v>921504916</v>
      </c>
      <c r="D35" s="1291"/>
      <c r="E35" s="223">
        <f>dwam1!D35-dwam1!C35</f>
        <v>0.3125</v>
      </c>
      <c r="F35" s="223">
        <f>dwam1!F35-dwam1!E35</f>
        <v>0.25</v>
      </c>
      <c r="G35" s="223">
        <f>dwam1!H35-dwam1!G35</f>
        <v>0.3125</v>
      </c>
      <c r="H35" s="223">
        <f>dwam1!J35-dwam1!I35</f>
        <v>0.3125</v>
      </c>
      <c r="I35" s="223">
        <f>dwam1!L35-dwam1!K35</f>
        <v>0.3125</v>
      </c>
      <c r="J35" s="223">
        <f>dwam1!N35-dwam1!M35</f>
        <v>0.3125</v>
      </c>
      <c r="K35" s="223">
        <f>dwam1!P35-dwam1!O35</f>
        <v>0.3125</v>
      </c>
      <c r="L35" s="223">
        <f>dwam1!R35-dwam1!Q35</f>
        <v>0.3125</v>
      </c>
      <c r="M35" s="223">
        <f>dwam1!T35-dwam1!S35</f>
        <v>0.3125</v>
      </c>
      <c r="N35" s="223">
        <f>dwam1!V35-dwam1!U35</f>
        <v>0.3125</v>
      </c>
      <c r="O35" s="223">
        <f>dwam1!X35-dwam1!W35</f>
        <v>0.3125</v>
      </c>
      <c r="P35" s="223">
        <f>dwam1!Z35-dwam1!Y35</f>
        <v>0.3125</v>
      </c>
      <c r="Q35" s="223">
        <f>dwam1!AB35-dwam1!AA35</f>
        <v>0.3125</v>
      </c>
      <c r="R35" s="223">
        <f>dwam1!AD35-dwam1!AC35</f>
        <v>0.3125</v>
      </c>
      <c r="S35" s="223">
        <f>dwam1!AF35-dwam1!AE35</f>
        <v>0.3125</v>
      </c>
      <c r="T35" s="223">
        <f>dwam1!AH35-dwam1!AG35</f>
        <v>0.3125</v>
      </c>
      <c r="U35" s="223">
        <f>dwam1!AJ35-dwam1!AI35</f>
        <v>0</v>
      </c>
      <c r="V35" s="223">
        <f>dwam1!AL35-dwam1!AK35</f>
        <v>0</v>
      </c>
      <c r="W35" s="223">
        <f>dwam1!AN35-dwam1!AM35</f>
        <v>0</v>
      </c>
      <c r="X35" s="223">
        <f>dwam1!AP35-dwam1!AO35</f>
        <v>0</v>
      </c>
      <c r="Y35" s="205">
        <f t="shared" si="4"/>
        <v>118.5</v>
      </c>
      <c r="Z35" s="19" t="str">
        <f>Menu!$C$4</f>
        <v>الخليل</v>
      </c>
      <c r="AA35" s="202" t="e">
        <f t="shared" si="5"/>
        <v>#REF!</v>
      </c>
      <c r="AB35" s="202" t="e">
        <f t="shared" si="0"/>
        <v>#REF!</v>
      </c>
      <c r="AC35" s="202" t="e">
        <f>IF(#REF!="x",#REF!,IF(#REF!="x",#REF!,IF(#REF!="x",#REF!,IF(#REF!="x",#REF!,IF(#REF!="x",#REF!,IF(#REF!="x",#REF!,IF(#REF!="x",#REF!,IF(#REF!="x",#REF!,AD35))))))))</f>
        <v>#REF!</v>
      </c>
      <c r="AD35" s="202" t="e">
        <f>IF(#REF!="x",#REF!,"   ")</f>
        <v>#REF!</v>
      </c>
      <c r="AE35" s="202" t="e">
        <f>IF(#REF!="x",#REF!,IF(#REF!="x",#REF!,IF(#REF!="x",#REF!,IF(#REF!="x",#REF!,IF(#REF!="x",#REF!,IF(#REF!="x",#REF!,IF(#REF!="x",#REF!,IF(#REF!="x",#REF!,AF35))))))))</f>
        <v>#REF!</v>
      </c>
      <c r="AF35" s="202" t="e">
        <f>IF(#REF!="x",#REF!,IF(T35="x",$T$10,IF(S35="x",$S$10,IF(R35="x",$R$10,IF(Q35="x",$Q$10,IF(P35="x",$P$10,IF(O35="x",$O$10,IF(N35="x",$N$10,AG35))))))))</f>
        <v>#REF!</v>
      </c>
      <c r="AG35" s="202" t="str">
        <f t="shared" si="6"/>
        <v xml:space="preserve">    </v>
      </c>
      <c r="AH35" s="202" t="str">
        <f t="shared" si="2"/>
        <v xml:space="preserve">    </v>
      </c>
      <c r="AI35" s="224">
        <f t="shared" si="3"/>
        <v>118.5</v>
      </c>
    </row>
    <row r="36" spans="1:35" s="12" customFormat="1" ht="18" x14ac:dyDescent="0.2">
      <c r="A36" s="17">
        <v>26</v>
      </c>
      <c r="B36" s="207" t="str">
        <f>inf!B27</f>
        <v>صالح عبد الفتاح حسن شعراوي</v>
      </c>
      <c r="C36" s="1314">
        <f>inf!C27</f>
        <v>995745700</v>
      </c>
      <c r="D36" s="1291"/>
      <c r="E36" s="223">
        <f>dwam1!D36-dwam1!C36</f>
        <v>0.3125</v>
      </c>
      <c r="F36" s="223">
        <f>dwam1!F36-dwam1!E36</f>
        <v>0.3125</v>
      </c>
      <c r="G36" s="223">
        <f>dwam1!H36-dwam1!G36</f>
        <v>0.3125</v>
      </c>
      <c r="H36" s="223">
        <f>dwam1!J36-dwam1!I36</f>
        <v>0.3125</v>
      </c>
      <c r="I36" s="223">
        <f>dwam1!L36-dwam1!K36</f>
        <v>0.3125</v>
      </c>
      <c r="J36" s="223">
        <f>dwam1!N36-dwam1!M36</f>
        <v>0.3125</v>
      </c>
      <c r="K36" s="223">
        <f>dwam1!P36-dwam1!O36</f>
        <v>0.3125</v>
      </c>
      <c r="L36" s="223">
        <f>dwam1!R36-dwam1!Q36</f>
        <v>0.3125</v>
      </c>
      <c r="M36" s="223">
        <f>dwam1!T36-dwam1!S36</f>
        <v>0.3125</v>
      </c>
      <c r="N36" s="223">
        <f>dwam1!V36-dwam1!U36</f>
        <v>0.3125</v>
      </c>
      <c r="O36" s="223">
        <f>dwam1!X36-dwam1!W36</f>
        <v>0.3125</v>
      </c>
      <c r="P36" s="223">
        <f>dwam1!Z36-dwam1!Y36</f>
        <v>0.3125</v>
      </c>
      <c r="Q36" s="223">
        <f>dwam1!AB36-dwam1!AA36</f>
        <v>0.3125</v>
      </c>
      <c r="R36" s="223">
        <f>dwam1!AD36-dwam1!AC36</f>
        <v>0.3125</v>
      </c>
      <c r="S36" s="223">
        <f>dwam1!AF36-dwam1!AE36</f>
        <v>0.3125</v>
      </c>
      <c r="T36" s="223">
        <f>dwam1!AH36-dwam1!AG36</f>
        <v>0.3125</v>
      </c>
      <c r="U36" s="223">
        <f>dwam1!AJ36-dwam1!AI36</f>
        <v>0</v>
      </c>
      <c r="V36" s="223">
        <f>dwam1!AL36-dwam1!AK36</f>
        <v>0</v>
      </c>
      <c r="W36" s="223">
        <f>dwam1!AN36-dwam1!AM36</f>
        <v>0</v>
      </c>
      <c r="X36" s="223">
        <f>dwam1!AP36-dwam1!AO36</f>
        <v>0</v>
      </c>
      <c r="Y36" s="205">
        <f t="shared" si="4"/>
        <v>120</v>
      </c>
      <c r="Z36" s="19" t="str">
        <f>Menu!$C$4</f>
        <v>الخليل</v>
      </c>
      <c r="AA36" s="202" t="e">
        <f t="shared" si="5"/>
        <v>#REF!</v>
      </c>
      <c r="AB36" s="202" t="e">
        <f t="shared" si="0"/>
        <v>#REF!</v>
      </c>
      <c r="AC36" s="202" t="e">
        <f>IF(#REF!="x",#REF!,IF(#REF!="x",#REF!,IF(#REF!="x",#REF!,IF(#REF!="x",#REF!,IF(#REF!="x",#REF!,IF(#REF!="x",#REF!,IF(#REF!="x",#REF!,IF(#REF!="x",#REF!,AD36))))))))</f>
        <v>#REF!</v>
      </c>
      <c r="AD36" s="202" t="e">
        <f>IF(#REF!="x",#REF!,"   ")</f>
        <v>#REF!</v>
      </c>
      <c r="AE36" s="202" t="e">
        <f>IF(#REF!="x",#REF!,IF(#REF!="x",#REF!,IF(#REF!="x",#REF!,IF(#REF!="x",#REF!,IF(#REF!="x",#REF!,IF(#REF!="x",#REF!,IF(#REF!="x",#REF!,IF(#REF!="x",#REF!,AF36))))))))</f>
        <v>#REF!</v>
      </c>
      <c r="AF36" s="202" t="e">
        <f>IF(#REF!="x",#REF!,IF(T36="x",$T$10,IF(S36="x",$S$10,IF(R36="x",$R$10,IF(Q36="x",$Q$10,IF(P36="x",$P$10,IF(O36="x",$O$10,IF(N36="x",$N$10,AG36))))))))</f>
        <v>#REF!</v>
      </c>
      <c r="AG36" s="202" t="str">
        <f t="shared" si="6"/>
        <v xml:space="preserve">    </v>
      </c>
      <c r="AH36" s="202" t="str">
        <f t="shared" si="2"/>
        <v xml:space="preserve">    </v>
      </c>
      <c r="AI36" s="224">
        <f t="shared" si="3"/>
        <v>120</v>
      </c>
    </row>
    <row r="37" spans="1:35" s="12" customFormat="1" ht="18" x14ac:dyDescent="0.2">
      <c r="A37" s="17">
        <v>27</v>
      </c>
      <c r="B37" s="207" t="str">
        <f>inf!B28</f>
        <v>عبد الرحيم بركات اسعد بدر</v>
      </c>
      <c r="C37" s="1314" t="str">
        <f>inf!C28</f>
        <v>854995024</v>
      </c>
      <c r="D37" s="1291"/>
      <c r="E37" s="223">
        <f>dwam1!D37-dwam1!C37</f>
        <v>0.14583333333333331</v>
      </c>
      <c r="F37" s="223">
        <f>dwam1!F37-dwam1!E37</f>
        <v>0.3125</v>
      </c>
      <c r="G37" s="223">
        <f>dwam1!H37-dwam1!G37</f>
        <v>0.3125</v>
      </c>
      <c r="H37" s="223">
        <f>dwam1!J37-dwam1!I37</f>
        <v>0.3125</v>
      </c>
      <c r="I37" s="223">
        <f>dwam1!L37-dwam1!K37</f>
        <v>0.3125</v>
      </c>
      <c r="J37" s="223">
        <f>dwam1!N37-dwam1!M37</f>
        <v>0.3125</v>
      </c>
      <c r="K37" s="223">
        <f>dwam1!P37-dwam1!O37</f>
        <v>0.3125</v>
      </c>
      <c r="L37" s="223">
        <f>dwam1!R37-dwam1!Q37</f>
        <v>0.3125</v>
      </c>
      <c r="M37" s="223">
        <f>dwam1!T37-dwam1!S37</f>
        <v>0.3125</v>
      </c>
      <c r="N37" s="223">
        <f>dwam1!V37-dwam1!U37</f>
        <v>0.3125</v>
      </c>
      <c r="O37" s="223">
        <f>dwam1!X37-dwam1!W37</f>
        <v>0.22916666666666663</v>
      </c>
      <c r="P37" s="223">
        <f>dwam1!Z37-dwam1!Y37</f>
        <v>0.3125</v>
      </c>
      <c r="Q37" s="223">
        <f>dwam1!AB37-dwam1!AA37</f>
        <v>0.3125</v>
      </c>
      <c r="R37" s="223">
        <f>dwam1!AD37-dwam1!AC37</f>
        <v>0</v>
      </c>
      <c r="S37" s="223">
        <f>dwam1!AF37-dwam1!AE37</f>
        <v>0</v>
      </c>
      <c r="T37" s="223">
        <f>dwam1!AH37-dwam1!AG37</f>
        <v>0</v>
      </c>
      <c r="U37" s="223">
        <f>dwam1!AJ37-dwam1!AI37</f>
        <v>0</v>
      </c>
      <c r="V37" s="223">
        <f>dwam1!AL37-dwam1!AK37</f>
        <v>0</v>
      </c>
      <c r="W37" s="223">
        <f>dwam1!AN37-dwam1!AM37</f>
        <v>0</v>
      </c>
      <c r="X37" s="223">
        <f>dwam1!AP37-dwam1!AO37</f>
        <v>0</v>
      </c>
      <c r="Y37" s="205">
        <f t="shared" si="4"/>
        <v>91.5</v>
      </c>
      <c r="Z37" s="19" t="str">
        <f>Menu!$C$4</f>
        <v>الخليل</v>
      </c>
      <c r="AA37" s="202" t="e">
        <f t="shared" si="5"/>
        <v>#REF!</v>
      </c>
      <c r="AB37" s="202" t="e">
        <f t="shared" si="0"/>
        <v>#REF!</v>
      </c>
      <c r="AC37" s="202" t="e">
        <f>IF(#REF!="x",#REF!,IF(#REF!="x",#REF!,IF(#REF!="x",#REF!,IF(#REF!="x",#REF!,IF(#REF!="x",#REF!,IF(#REF!="x",#REF!,IF(#REF!="x",#REF!,IF(#REF!="x",#REF!,AD37))))))))</f>
        <v>#REF!</v>
      </c>
      <c r="AD37" s="202" t="e">
        <f>IF(#REF!="x",#REF!,"   ")</f>
        <v>#REF!</v>
      </c>
      <c r="AE37" s="202" t="e">
        <f>IF(#REF!="x",#REF!,IF(#REF!="x",#REF!,IF(#REF!="x",#REF!,IF(#REF!="x",#REF!,IF(#REF!="x",#REF!,IF(#REF!="x",#REF!,IF(#REF!="x",#REF!,IF(#REF!="x",#REF!,AF37))))))))</f>
        <v>#REF!</v>
      </c>
      <c r="AF37" s="202" t="e">
        <f>IF(#REF!="x",#REF!,IF(T37="x",$T$10,IF(S37="x",$S$10,IF(R37="x",$R$10,IF(Q37="x",$Q$10,IF(P37="x",$P$10,IF(O37="x",$O$10,IF(N37="x",$N$10,AG37))))))))</f>
        <v>#REF!</v>
      </c>
      <c r="AG37" s="202" t="str">
        <f t="shared" si="6"/>
        <v xml:space="preserve">    </v>
      </c>
      <c r="AH37" s="202" t="str">
        <f t="shared" si="2"/>
        <v xml:space="preserve">    </v>
      </c>
      <c r="AI37" s="224">
        <f t="shared" si="3"/>
        <v>91.5</v>
      </c>
    </row>
    <row r="38" spans="1:35" s="12" customFormat="1" ht="18" x14ac:dyDescent="0.2">
      <c r="A38" s="17">
        <v>28</v>
      </c>
      <c r="B38" s="207" t="str">
        <f>inf!B29</f>
        <v>عدي رائد محمود عصافره</v>
      </c>
      <c r="C38" s="1314" t="str">
        <f>inf!C29</f>
        <v>853745610</v>
      </c>
      <c r="D38" s="1291"/>
      <c r="E38" s="223">
        <f>dwam1!D38-dwam1!C38</f>
        <v>0.3125</v>
      </c>
      <c r="F38" s="223">
        <f>dwam1!F38-dwam1!E38</f>
        <v>0.3125</v>
      </c>
      <c r="G38" s="223">
        <f>dwam1!H38-dwam1!G38</f>
        <v>0.3125</v>
      </c>
      <c r="H38" s="223">
        <f>dwam1!J38-dwam1!I38</f>
        <v>0.3125</v>
      </c>
      <c r="I38" s="223">
        <f>dwam1!L38-dwam1!K38</f>
        <v>0.3125</v>
      </c>
      <c r="J38" s="223">
        <f>dwam1!N38-dwam1!M38</f>
        <v>0.3125</v>
      </c>
      <c r="K38" s="223">
        <f>dwam1!P38-dwam1!O38</f>
        <v>0.3125</v>
      </c>
      <c r="L38" s="223">
        <f>dwam1!R38-dwam1!Q38</f>
        <v>0</v>
      </c>
      <c r="M38" s="223">
        <f>dwam1!T38-dwam1!S38</f>
        <v>0.3125</v>
      </c>
      <c r="N38" s="223">
        <f>dwam1!V38-dwam1!U38</f>
        <v>0.3125</v>
      </c>
      <c r="O38" s="223">
        <f>dwam1!X38-dwam1!W38</f>
        <v>0.3125</v>
      </c>
      <c r="P38" s="223">
        <f>dwam1!Z38-dwam1!Y38</f>
        <v>0.3125</v>
      </c>
      <c r="Q38" s="223">
        <f>dwam1!AB38-dwam1!AA38</f>
        <v>0.3125</v>
      </c>
      <c r="R38" s="223">
        <f>dwam1!AD38-dwam1!AC38</f>
        <v>0.3125</v>
      </c>
      <c r="S38" s="223">
        <f>dwam1!AF38-dwam1!AE38</f>
        <v>0</v>
      </c>
      <c r="T38" s="223">
        <f>dwam1!AH38-dwam1!AG38</f>
        <v>0</v>
      </c>
      <c r="U38" s="223">
        <f>dwam1!AJ38-dwam1!AI38</f>
        <v>0</v>
      </c>
      <c r="V38" s="223">
        <f>dwam1!AL38-dwam1!AK38</f>
        <v>0</v>
      </c>
      <c r="W38" s="223">
        <f>dwam1!AN38-dwam1!AM38</f>
        <v>0</v>
      </c>
      <c r="X38" s="223">
        <f>dwam1!AP38-dwam1!AO38</f>
        <v>0</v>
      </c>
      <c r="Y38" s="205">
        <f t="shared" si="4"/>
        <v>97.5</v>
      </c>
      <c r="Z38" s="19" t="str">
        <f>Menu!$C$4</f>
        <v>الخليل</v>
      </c>
      <c r="AA38" s="202" t="e">
        <f t="shared" si="5"/>
        <v>#REF!</v>
      </c>
      <c r="AB38" s="202" t="e">
        <f t="shared" si="0"/>
        <v>#REF!</v>
      </c>
      <c r="AC38" s="202" t="e">
        <f>IF(#REF!="x",#REF!,IF(#REF!="x",#REF!,IF(#REF!="x",#REF!,IF(#REF!="x",#REF!,IF(#REF!="x",#REF!,IF(#REF!="x",#REF!,IF(#REF!="x",#REF!,IF(#REF!="x",#REF!,AD38))))))))</f>
        <v>#REF!</v>
      </c>
      <c r="AD38" s="202" t="e">
        <f>IF(#REF!="x",#REF!,"   ")</f>
        <v>#REF!</v>
      </c>
      <c r="AE38" s="202" t="e">
        <f>IF(#REF!="x",#REF!,IF(#REF!="x",#REF!,IF(#REF!="x",#REF!,IF(#REF!="x",#REF!,IF(#REF!="x",#REF!,IF(#REF!="x",#REF!,IF(#REF!="x",#REF!,IF(#REF!="x",#REF!,AF38))))))))</f>
        <v>#REF!</v>
      </c>
      <c r="AF38" s="202" t="e">
        <f>IF(#REF!="x",#REF!,IF(T38="x",$T$10,IF(S38="x",$S$10,IF(R38="x",$R$10,IF(Q38="x",$Q$10,IF(P38="x",$P$10,IF(O38="x",$O$10,IF(N38="x",$N$10,AG38))))))))</f>
        <v>#REF!</v>
      </c>
      <c r="AG38" s="202" t="str">
        <f t="shared" si="6"/>
        <v xml:space="preserve">    </v>
      </c>
      <c r="AH38" s="202" t="str">
        <f t="shared" si="2"/>
        <v xml:space="preserve">    </v>
      </c>
      <c r="AI38" s="224">
        <f t="shared" si="3"/>
        <v>97.5</v>
      </c>
    </row>
    <row r="39" spans="1:35" s="12" customFormat="1" ht="18" x14ac:dyDescent="0.2">
      <c r="A39" s="17">
        <v>29</v>
      </c>
      <c r="B39" s="207" t="str">
        <f>inf!B30</f>
        <v>فاتن جهاد سعيد ابو الحلاوه</v>
      </c>
      <c r="C39" s="1314" t="str">
        <f>inf!C30</f>
        <v>919686535</v>
      </c>
      <c r="D39" s="1291"/>
      <c r="E39" s="223">
        <f>dwam1!D39-dwam1!C39</f>
        <v>0.3125</v>
      </c>
      <c r="F39" s="223">
        <f>dwam1!F39-dwam1!E39</f>
        <v>0.3125</v>
      </c>
      <c r="G39" s="223">
        <f>dwam1!H39-dwam1!G39</f>
        <v>0.3125</v>
      </c>
      <c r="H39" s="223">
        <f>dwam1!J39-dwam1!I39</f>
        <v>0.3125</v>
      </c>
      <c r="I39" s="223">
        <f>dwam1!L39-dwam1!K39</f>
        <v>0.3125</v>
      </c>
      <c r="J39" s="223">
        <f>dwam1!N39-dwam1!M39</f>
        <v>0.3125</v>
      </c>
      <c r="K39" s="223">
        <f>dwam1!P39-dwam1!O39</f>
        <v>0.3125</v>
      </c>
      <c r="L39" s="223">
        <f>dwam1!R39-dwam1!Q39</f>
        <v>0.3125</v>
      </c>
      <c r="M39" s="223">
        <f>dwam1!T39-dwam1!S39</f>
        <v>0.3125</v>
      </c>
      <c r="N39" s="223">
        <f>dwam1!V39-dwam1!U39</f>
        <v>0.3125</v>
      </c>
      <c r="O39" s="223">
        <f>dwam1!X39-dwam1!W39</f>
        <v>0.3125</v>
      </c>
      <c r="P39" s="223">
        <f>dwam1!Z39-dwam1!Y39</f>
        <v>0.3125</v>
      </c>
      <c r="Q39" s="223">
        <f>dwam1!AB39-dwam1!AA39</f>
        <v>0.3125</v>
      </c>
      <c r="R39" s="223">
        <f>dwam1!AD39-dwam1!AC39</f>
        <v>0.3125</v>
      </c>
      <c r="S39" s="223">
        <f>dwam1!AF39-dwam1!AE39</f>
        <v>0</v>
      </c>
      <c r="T39" s="223">
        <f>dwam1!AH39-dwam1!AG39</f>
        <v>0</v>
      </c>
      <c r="U39" s="223">
        <f>dwam1!AJ39-dwam1!AI39</f>
        <v>0</v>
      </c>
      <c r="V39" s="223">
        <f>dwam1!AL39-dwam1!AK39</f>
        <v>0</v>
      </c>
      <c r="W39" s="223">
        <f>dwam1!AN39-dwam1!AM39</f>
        <v>0</v>
      </c>
      <c r="X39" s="223">
        <f>dwam1!AP39-dwam1!AO39</f>
        <v>0</v>
      </c>
      <c r="Y39" s="205">
        <f t="shared" si="4"/>
        <v>105</v>
      </c>
      <c r="Z39" s="19" t="str">
        <f>Menu!$C$4</f>
        <v>الخليل</v>
      </c>
      <c r="AA39" s="202" t="e">
        <f t="shared" si="5"/>
        <v>#REF!</v>
      </c>
      <c r="AB39" s="202" t="e">
        <f t="shared" si="0"/>
        <v>#REF!</v>
      </c>
      <c r="AC39" s="202" t="e">
        <f>IF(#REF!="x",#REF!,IF(#REF!="x",#REF!,IF(#REF!="x",#REF!,IF(#REF!="x",#REF!,IF(#REF!="x",#REF!,IF(#REF!="x",#REF!,IF(#REF!="x",#REF!,IF(#REF!="x",#REF!,AD39))))))))</f>
        <v>#REF!</v>
      </c>
      <c r="AD39" s="202" t="e">
        <f>IF(#REF!="x",#REF!,"   ")</f>
        <v>#REF!</v>
      </c>
      <c r="AE39" s="202" t="e">
        <f>IF(#REF!="x",#REF!,IF(#REF!="x",#REF!,IF(#REF!="x",#REF!,IF(#REF!="x",#REF!,IF(#REF!="x",#REF!,IF(#REF!="x",#REF!,IF(#REF!="x",#REF!,IF(#REF!="x",#REF!,AF39))))))))</f>
        <v>#REF!</v>
      </c>
      <c r="AF39" s="202" t="e">
        <f>IF(#REF!="x",#REF!,IF(T39="x",$T$10,IF(S39="x",$S$10,IF(R39="x",$R$10,IF(Q39="x",$Q$10,IF(P39="x",$P$10,IF(O39="x",$O$10,IF(N39="x",$N$10,AG39))))))))</f>
        <v>#REF!</v>
      </c>
      <c r="AG39" s="202" t="str">
        <f t="shared" si="6"/>
        <v xml:space="preserve">    </v>
      </c>
      <c r="AH39" s="202" t="str">
        <f t="shared" si="2"/>
        <v xml:space="preserve">    </v>
      </c>
      <c r="AI39" s="224">
        <f t="shared" si="3"/>
        <v>105</v>
      </c>
    </row>
    <row r="40" spans="1:35" s="12" customFormat="1" ht="18.75" thickBot="1" x14ac:dyDescent="0.25">
      <c r="A40" s="20">
        <v>30</v>
      </c>
      <c r="B40" s="207" t="str">
        <f>inf!B31</f>
        <v>فايز عطا احمد ابو شكر</v>
      </c>
      <c r="C40" s="1314">
        <f>inf!C31</f>
        <v>905175568</v>
      </c>
      <c r="D40" s="1291"/>
      <c r="E40" s="223">
        <f>dwam1!D40-dwam1!C40</f>
        <v>0.3125</v>
      </c>
      <c r="F40" s="223">
        <f>dwam1!F40-dwam1!E40</f>
        <v>0.3125</v>
      </c>
      <c r="G40" s="223">
        <f>dwam1!H40-dwam1!G40</f>
        <v>0.3125</v>
      </c>
      <c r="H40" s="223">
        <f>dwam1!J40-dwam1!I40</f>
        <v>0.3125</v>
      </c>
      <c r="I40" s="223">
        <f>dwam1!L40-dwam1!K40</f>
        <v>0.3125</v>
      </c>
      <c r="J40" s="223">
        <f>dwam1!N40-dwam1!M40</f>
        <v>0.3125</v>
      </c>
      <c r="K40" s="223">
        <f>dwam1!P40-dwam1!O40</f>
        <v>0.3125</v>
      </c>
      <c r="L40" s="223">
        <f>dwam1!R40-dwam1!Q40</f>
        <v>0.3125</v>
      </c>
      <c r="M40" s="223">
        <f>dwam1!T40-dwam1!S40</f>
        <v>0.3125</v>
      </c>
      <c r="N40" s="223">
        <f>dwam1!V40-dwam1!U40</f>
        <v>0.3125</v>
      </c>
      <c r="O40" s="223">
        <f>dwam1!X40-dwam1!W40</f>
        <v>0.3125</v>
      </c>
      <c r="P40" s="223">
        <f>dwam1!Z40-dwam1!Y40</f>
        <v>0.3125</v>
      </c>
      <c r="Q40" s="223">
        <f>dwam1!AB40-dwam1!AA40</f>
        <v>0.3125</v>
      </c>
      <c r="R40" s="223">
        <f>dwam1!AD40-dwam1!AC40</f>
        <v>0.3125</v>
      </c>
      <c r="S40" s="223">
        <f>dwam1!AF40-dwam1!AE40</f>
        <v>0.3125</v>
      </c>
      <c r="T40" s="223">
        <f>dwam1!AH40-dwam1!AG40</f>
        <v>0.3125</v>
      </c>
      <c r="U40" s="223">
        <f>dwam1!AJ40-dwam1!AI40</f>
        <v>0</v>
      </c>
      <c r="V40" s="223">
        <f>dwam1!AL40-dwam1!AK40</f>
        <v>0</v>
      </c>
      <c r="W40" s="223">
        <f>dwam1!AN40-dwam1!AM40</f>
        <v>0</v>
      </c>
      <c r="X40" s="223">
        <f>dwam1!AP40-dwam1!AO40</f>
        <v>0</v>
      </c>
      <c r="Y40" s="205">
        <f t="shared" si="4"/>
        <v>120</v>
      </c>
      <c r="Z40" s="19" t="str">
        <f>Menu!$C$4</f>
        <v>الخليل</v>
      </c>
      <c r="AA40" s="202" t="e">
        <f t="shared" si="5"/>
        <v>#REF!</v>
      </c>
      <c r="AB40" s="202" t="e">
        <f t="shared" si="0"/>
        <v>#REF!</v>
      </c>
      <c r="AC40" s="202" t="e">
        <f>IF(#REF!="x",#REF!,IF(#REF!="x",#REF!,IF(#REF!="x",#REF!,IF(#REF!="x",#REF!,IF(#REF!="x",#REF!,IF(#REF!="x",#REF!,IF(#REF!="x",#REF!,IF(#REF!="x",#REF!,AD40))))))))</f>
        <v>#REF!</v>
      </c>
      <c r="AD40" s="202" t="e">
        <f>IF(#REF!="x",#REF!,"   ")</f>
        <v>#REF!</v>
      </c>
      <c r="AE40" s="202" t="e">
        <f>IF(#REF!="x",#REF!,IF(#REF!="x",#REF!,IF(#REF!="x",#REF!,IF(#REF!="x",#REF!,IF(#REF!="x",#REF!,IF(#REF!="x",#REF!,IF(#REF!="x",#REF!,IF(#REF!="x",#REF!,AF40))))))))</f>
        <v>#REF!</v>
      </c>
      <c r="AF40" s="202" t="e">
        <f>IF(#REF!="x",#REF!,IF(T40="x",$T$10,IF(S40="x",$S$10,IF(R40="x",$R$10,IF(Q40="x",$Q$10,IF(P40="x",$P$10,IF(O40="x",$O$10,IF(N40="x",$N$10,AG40))))))))</f>
        <v>#REF!</v>
      </c>
      <c r="AG40" s="202" t="str">
        <f t="shared" si="6"/>
        <v xml:space="preserve">    </v>
      </c>
      <c r="AH40" s="202" t="str">
        <f t="shared" si="2"/>
        <v xml:space="preserve">    </v>
      </c>
      <c r="AI40" s="224">
        <f t="shared" si="3"/>
        <v>120</v>
      </c>
    </row>
    <row r="41" spans="1:35" s="12" customFormat="1" ht="15.75" x14ac:dyDescent="0.2">
      <c r="B41" s="12" t="s">
        <v>160</v>
      </c>
      <c r="C41" s="12" t="s">
        <v>160</v>
      </c>
      <c r="Y41" s="12">
        <f>SUM(Y11:Y40)</f>
        <v>3300</v>
      </c>
      <c r="Z41" s="12">
        <f>Y41+Y75</f>
        <v>4936.5</v>
      </c>
      <c r="AA41" s="202"/>
      <c r="AB41" s="202"/>
      <c r="AC41" s="202"/>
      <c r="AD41" s="202"/>
      <c r="AE41" s="202"/>
      <c r="AF41" s="202"/>
      <c r="AG41" s="202"/>
      <c r="AH41" s="202"/>
      <c r="AI41" s="12">
        <f>SUM(AI11:AI40)</f>
        <v>3300</v>
      </c>
    </row>
    <row r="42" spans="1:35" ht="23.25" customHeight="1" x14ac:dyDescent="0.2">
      <c r="A42" s="1330" t="s">
        <v>426</v>
      </c>
      <c r="B42" s="1330"/>
      <c r="C42" s="1330"/>
      <c r="D42" s="3" t="s">
        <v>20</v>
      </c>
      <c r="E42" s="1331"/>
      <c r="F42" s="1331"/>
      <c r="G42" s="60"/>
      <c r="H42" s="60"/>
      <c r="I42" s="60"/>
      <c r="J42" s="60"/>
      <c r="K42" s="60" t="s">
        <v>21</v>
      </c>
      <c r="L42" s="61"/>
      <c r="M42" s="61"/>
      <c r="N42" s="61"/>
      <c r="O42" s="61"/>
      <c r="P42" s="61"/>
      <c r="Q42" s="61"/>
      <c r="R42" s="61"/>
      <c r="S42" s="61"/>
      <c r="T42" s="61"/>
      <c r="U42" s="61"/>
      <c r="V42" s="61"/>
      <c r="W42" s="61"/>
      <c r="X42" s="61"/>
      <c r="Y42" s="35"/>
      <c r="Z42" s="272">
        <f>Z41*Menu!$C$13</f>
        <v>34555.5</v>
      </c>
      <c r="AA42" s="202"/>
      <c r="AB42" s="202"/>
      <c r="AC42" s="202"/>
      <c r="AD42" s="202"/>
      <c r="AE42" s="202"/>
      <c r="AF42" s="202"/>
      <c r="AG42" s="202"/>
      <c r="AH42" s="202"/>
      <c r="AI42" s="12"/>
    </row>
    <row r="43" spans="1:35" ht="15.75" x14ac:dyDescent="0.2">
      <c r="A43" s="1332" t="s">
        <v>23</v>
      </c>
      <c r="B43" s="1332"/>
      <c r="C43" s="1332"/>
      <c r="D43" s="1332"/>
      <c r="E43" s="1332"/>
      <c r="F43" s="1332"/>
      <c r="G43" s="1332"/>
      <c r="H43" s="1332"/>
      <c r="I43" s="1332"/>
      <c r="T43" s="12" t="s">
        <v>22</v>
      </c>
      <c r="X43" s="12" t="s">
        <v>22</v>
      </c>
      <c r="Y43" s="12"/>
      <c r="Z43" s="15"/>
      <c r="AA43" s="202"/>
      <c r="AB43" s="202"/>
      <c r="AC43" s="202"/>
      <c r="AD43" s="202"/>
      <c r="AE43" s="202"/>
      <c r="AF43" s="202"/>
      <c r="AG43" s="202"/>
      <c r="AH43" s="202"/>
      <c r="AI43" s="12"/>
    </row>
    <row r="44" spans="1:35" ht="18.75" customHeight="1" x14ac:dyDescent="0.2">
      <c r="A44" s="3"/>
      <c r="B44" s="1329" t="s">
        <v>24</v>
      </c>
      <c r="C44" s="1329"/>
      <c r="D44" s="1329"/>
      <c r="E44" s="1329"/>
      <c r="F44" s="1329"/>
      <c r="G44" s="16"/>
      <c r="H44" s="16"/>
      <c r="I44" s="3"/>
      <c r="AA44" s="202"/>
      <c r="AB44" s="202"/>
      <c r="AC44" s="202"/>
      <c r="AD44" s="202"/>
      <c r="AE44" s="202"/>
      <c r="AF44" s="202"/>
      <c r="AG44" s="202"/>
      <c r="AH44" s="202"/>
      <c r="AI44" s="12"/>
    </row>
    <row r="45" spans="1:35" s="12" customFormat="1" ht="15.75" x14ac:dyDescent="0.2">
      <c r="A45" s="17">
        <v>31</v>
      </c>
      <c r="B45" s="25" t="str">
        <f>inf!B32</f>
        <v>فداء نبيل عيسى شاور</v>
      </c>
      <c r="C45" s="1314">
        <f>inf!C32</f>
        <v>946902947</v>
      </c>
      <c r="D45" s="1291"/>
      <c r="E45" s="223">
        <f>dwam1!D45-dwam1!C45</f>
        <v>0.3125</v>
      </c>
      <c r="F45" s="223">
        <f>dwam1!F45-dwam1!E45</f>
        <v>0.3125</v>
      </c>
      <c r="G45" s="223">
        <f>dwam1!H45-dwam1!G45</f>
        <v>0.3125</v>
      </c>
      <c r="H45" s="223">
        <f>dwam1!J45-dwam1!I45</f>
        <v>0.3125</v>
      </c>
      <c r="I45" s="223">
        <f>dwam1!L45-dwam1!K45</f>
        <v>0.3125</v>
      </c>
      <c r="J45" s="223">
        <f>dwam1!N45-dwam1!M45</f>
        <v>0.3125</v>
      </c>
      <c r="K45" s="223">
        <f>dwam1!P45-dwam1!O45</f>
        <v>0.3125</v>
      </c>
      <c r="L45" s="223">
        <f>dwam1!R45-dwam1!Q45</f>
        <v>0.3125</v>
      </c>
      <c r="M45" s="223">
        <f>dwam1!T45-dwam1!S45</f>
        <v>0.3125</v>
      </c>
      <c r="N45" s="223">
        <f>dwam1!V45-dwam1!U45</f>
        <v>0.3125</v>
      </c>
      <c r="O45" s="223">
        <f>dwam1!X45-dwam1!W45</f>
        <v>0.3125</v>
      </c>
      <c r="P45" s="223">
        <f>dwam1!Z45-dwam1!Y45</f>
        <v>0.3125</v>
      </c>
      <c r="Q45" s="223">
        <f>dwam1!AB45-dwam1!AA45</f>
        <v>0.3125</v>
      </c>
      <c r="R45" s="223">
        <f>dwam1!AD45-dwam1!AC45</f>
        <v>0</v>
      </c>
      <c r="S45" s="223">
        <f>dwam1!AF45-dwam1!AE45</f>
        <v>0</v>
      </c>
      <c r="T45" s="223">
        <f>dwam1!AH45-dwam1!AG45</f>
        <v>0</v>
      </c>
      <c r="U45" s="223">
        <f>dwam1!AJ45-dwam1!AI45</f>
        <v>0</v>
      </c>
      <c r="V45" s="223">
        <f>dwam1!AL45-dwam1!AK45</f>
        <v>0</v>
      </c>
      <c r="W45" s="223">
        <f>dwam1!AN45-dwam1!AM45</f>
        <v>0</v>
      </c>
      <c r="X45" s="223">
        <f>dwam1!AP45-dwam1!AO45</f>
        <v>0</v>
      </c>
      <c r="Y45" s="205">
        <f>ROUND(SUM(E45:X45)*24,1)</f>
        <v>97.5</v>
      </c>
      <c r="Z45" s="19" t="str">
        <f>Menu!$C$4</f>
        <v>الخليل</v>
      </c>
      <c r="AA45" s="202" t="e">
        <f t="shared" ref="AA45:AA74" si="7">IF(E45="x",$E$10,IF(F45="x",$F$10,IF(G45="x",$G$10,IF(H45="x",$H$10,IF(I45="x",$I$10,IF(J45="x",$J$10,IF(K45="x",$K$10,IF(L45="x",$L$10,AB45))))))))</f>
        <v>#REF!</v>
      </c>
      <c r="AB45" s="202" t="e">
        <f t="shared" ref="AB45:AB74" si="8">IF(M45="x",$M$10,IF(N45="x",$N$10,IF(O45="x",$O$10,IF(P45="x",$P$10,IF(Q45="x",$Q$10,IF(R45="x",$R$10,IF(S45="x",$S$10,IF(T45="x",$T$10,AC45))))))))</f>
        <v>#REF!</v>
      </c>
      <c r="AC45" s="202" t="e">
        <f>IF(#REF!="x",#REF!,IF(#REF!="x",#REF!,IF(#REF!="x",#REF!,IF(#REF!="x",#REF!,IF(#REF!="x",#REF!,IF(#REF!="x",#REF!,IF(#REF!="x",#REF!,IF(#REF!="x",#REF!,AD45))))))))</f>
        <v>#REF!</v>
      </c>
      <c r="AD45" s="202" t="e">
        <f>IF(#REF!="x",#REF!,"   ")</f>
        <v>#REF!</v>
      </c>
      <c r="AE45" s="202" t="e">
        <f>IF(#REF!="x",#REF!,IF(#REF!="x",#REF!,IF(#REF!="x",#REF!,IF(#REF!="x",#REF!,IF(#REF!="x",#REF!,IF(#REF!="x",#REF!,IF(#REF!="x",#REF!,IF(#REF!="x",#REF!,AF45))))))))</f>
        <v>#REF!</v>
      </c>
      <c r="AF45" s="202" t="e">
        <f>IF(#REF!="x",#REF!,IF(T45="x",$T$10,IF(S45="x",$S$10,IF(R45="x",$R$10,IF(Q45="x",$Q$10,IF(P45="x",$P$10,IF(O45="x",$O$10,IF(N45="x",$N$10,AG45))))))))</f>
        <v>#REF!</v>
      </c>
      <c r="AG45" s="202" t="str">
        <f t="shared" ref="AG45:AG74" si="9">IF(M45="x",$M$10,IF(L45="x",$L$10,IF(K45="x",$K$10,IF(J45="x",$J$10,IF(I45="x",$I$10,IF(H45="x",$H$10,IF(G45="x",$G$10,IF(F45="x",$F$10,AH45))))))))</f>
        <v xml:space="preserve">    </v>
      </c>
      <c r="AH45" s="202" t="str">
        <f t="shared" ref="AH45:AH74" si="10">IF(E45="x",$E$10,"    ")</f>
        <v xml:space="preserve">    </v>
      </c>
      <c r="AI45" s="224">
        <f t="shared" ref="AI45:AI75" si="11">Y45</f>
        <v>97.5</v>
      </c>
    </row>
    <row r="46" spans="1:35" s="12" customFormat="1" ht="15.75" x14ac:dyDescent="0.2">
      <c r="A46" s="17">
        <v>32</v>
      </c>
      <c r="B46" s="25" t="str">
        <f>inf!B33</f>
        <v>لؤي محمد حسن شلالفة</v>
      </c>
      <c r="C46" s="1314">
        <f>inf!C33</f>
        <v>920318011</v>
      </c>
      <c r="D46" s="1291"/>
      <c r="E46" s="223">
        <f>dwam1!D46-dwam1!C46</f>
        <v>0.3125</v>
      </c>
      <c r="F46" s="223">
        <f>dwam1!F46-dwam1!E46</f>
        <v>0.3125</v>
      </c>
      <c r="G46" s="223">
        <f>dwam1!H46-dwam1!G46</f>
        <v>0.3125</v>
      </c>
      <c r="H46" s="223">
        <f>dwam1!J46-dwam1!I46</f>
        <v>0.3125</v>
      </c>
      <c r="I46" s="223">
        <f>dwam1!L46-dwam1!K46</f>
        <v>0.3125</v>
      </c>
      <c r="J46" s="223">
        <f>dwam1!N46-dwam1!M46</f>
        <v>0.3125</v>
      </c>
      <c r="K46" s="223">
        <f>dwam1!P46-dwam1!O46</f>
        <v>0.3125</v>
      </c>
      <c r="L46" s="223">
        <f>dwam1!R46-dwam1!Q46</f>
        <v>0.3125</v>
      </c>
      <c r="M46" s="223">
        <f>dwam1!T46-dwam1!S46</f>
        <v>0.3125</v>
      </c>
      <c r="N46" s="223">
        <f>dwam1!V46-dwam1!U46</f>
        <v>0</v>
      </c>
      <c r="O46" s="223">
        <f>dwam1!X46-dwam1!W46</f>
        <v>0</v>
      </c>
      <c r="P46" s="223">
        <f>dwam1!Z46-dwam1!Y46</f>
        <v>0</v>
      </c>
      <c r="Q46" s="223">
        <f>dwam1!AB46-dwam1!AA46</f>
        <v>0</v>
      </c>
      <c r="R46" s="223">
        <f>dwam1!AD46-dwam1!AC46</f>
        <v>0</v>
      </c>
      <c r="S46" s="223">
        <f>dwam1!AF46-dwam1!AE46</f>
        <v>0</v>
      </c>
      <c r="T46" s="223">
        <f>dwam1!AH46-dwam1!AG46</f>
        <v>0</v>
      </c>
      <c r="U46" s="223">
        <f>dwam1!AJ46-dwam1!AI46</f>
        <v>0</v>
      </c>
      <c r="V46" s="223">
        <f>dwam1!AL46-dwam1!AK46</f>
        <v>0</v>
      </c>
      <c r="W46" s="223">
        <f>dwam1!AN46-dwam1!AM46</f>
        <v>0</v>
      </c>
      <c r="X46" s="223">
        <f>dwam1!AP46-dwam1!AO46</f>
        <v>0</v>
      </c>
      <c r="Y46" s="205">
        <f t="shared" ref="Y46:Y60" si="12">ROUND(SUM(E46:X46)*24,1)</f>
        <v>67.5</v>
      </c>
      <c r="Z46" s="19" t="str">
        <f>Menu!$C$4</f>
        <v>الخليل</v>
      </c>
      <c r="AA46" s="202" t="e">
        <f t="shared" si="7"/>
        <v>#REF!</v>
      </c>
      <c r="AB46" s="202" t="e">
        <f t="shared" si="8"/>
        <v>#REF!</v>
      </c>
      <c r="AC46" s="202" t="e">
        <f>IF(#REF!="x",#REF!,IF(#REF!="x",#REF!,IF(#REF!="x",#REF!,IF(#REF!="x",#REF!,IF(#REF!="x",#REF!,IF(#REF!="x",#REF!,IF(#REF!="x",#REF!,IF(#REF!="x",#REF!,AD46))))))))</f>
        <v>#REF!</v>
      </c>
      <c r="AD46" s="202" t="e">
        <f>IF(#REF!="x",#REF!,"   ")</f>
        <v>#REF!</v>
      </c>
      <c r="AE46" s="202" t="e">
        <f>IF(#REF!="x",#REF!,IF(#REF!="x",#REF!,IF(#REF!="x",#REF!,IF(#REF!="x",#REF!,IF(#REF!="x",#REF!,IF(#REF!="x",#REF!,IF(#REF!="x",#REF!,IF(#REF!="x",#REF!,AF46))))))))</f>
        <v>#REF!</v>
      </c>
      <c r="AF46" s="202" t="e">
        <f>IF(#REF!="x",#REF!,IF(T46="x",$T$10,IF(S46="x",$S$10,IF(R46="x",$R$10,IF(Q46="x",$Q$10,IF(P46="x",$P$10,IF(O46="x",$O$10,IF(N46="x",$N$10,AG46))))))))</f>
        <v>#REF!</v>
      </c>
      <c r="AG46" s="202" t="str">
        <f t="shared" si="9"/>
        <v xml:space="preserve">    </v>
      </c>
      <c r="AH46" s="202" t="str">
        <f t="shared" si="10"/>
        <v xml:space="preserve">    </v>
      </c>
      <c r="AI46" s="224">
        <f t="shared" si="11"/>
        <v>67.5</v>
      </c>
    </row>
    <row r="47" spans="1:35" s="12" customFormat="1" ht="15.75" x14ac:dyDescent="0.2">
      <c r="A47" s="17">
        <v>33</v>
      </c>
      <c r="B47" s="25" t="str">
        <f>inf!B34</f>
        <v>ليلى حسني عمر العيسه</v>
      </c>
      <c r="C47" s="1314">
        <f>inf!C34</f>
        <v>906344544</v>
      </c>
      <c r="D47" s="1291"/>
      <c r="E47" s="223">
        <f>dwam1!D47-dwam1!C47</f>
        <v>0.3125</v>
      </c>
      <c r="F47" s="223">
        <f>dwam1!F47-dwam1!E47</f>
        <v>0.3125</v>
      </c>
      <c r="G47" s="223">
        <f>dwam1!H47-dwam1!G47</f>
        <v>0.3125</v>
      </c>
      <c r="H47" s="223">
        <f>dwam1!J47-dwam1!I47</f>
        <v>0.3125</v>
      </c>
      <c r="I47" s="223">
        <f>dwam1!L47-dwam1!K47</f>
        <v>0.3125</v>
      </c>
      <c r="J47" s="223">
        <f>dwam1!N47-dwam1!M47</f>
        <v>0.3125</v>
      </c>
      <c r="K47" s="223">
        <f>dwam1!P47-dwam1!O47</f>
        <v>0</v>
      </c>
      <c r="L47" s="223">
        <f>dwam1!R47-dwam1!Q47</f>
        <v>0</v>
      </c>
      <c r="M47" s="223">
        <f>dwam1!T47-dwam1!S47</f>
        <v>0</v>
      </c>
      <c r="N47" s="223">
        <f>dwam1!V47-dwam1!U47</f>
        <v>0.3125</v>
      </c>
      <c r="O47" s="223">
        <f>dwam1!X47-dwam1!W47</f>
        <v>0.3125</v>
      </c>
      <c r="P47" s="223">
        <f>dwam1!Z47-dwam1!Y47</f>
        <v>0.3125</v>
      </c>
      <c r="Q47" s="223">
        <f>dwam1!AB47-dwam1!AA47</f>
        <v>0.3125</v>
      </c>
      <c r="R47" s="223">
        <f>dwam1!AD47-dwam1!AC47</f>
        <v>0.3125</v>
      </c>
      <c r="S47" s="223">
        <f>dwam1!AF47-dwam1!AE47</f>
        <v>0.3125</v>
      </c>
      <c r="T47" s="223">
        <f>dwam1!AH47-dwam1!AG47</f>
        <v>0.3125</v>
      </c>
      <c r="U47" s="223">
        <f>dwam1!AJ47-dwam1!AI47</f>
        <v>0</v>
      </c>
      <c r="V47" s="223">
        <f>dwam1!AL47-dwam1!AK47</f>
        <v>0</v>
      </c>
      <c r="W47" s="223">
        <f>dwam1!AN47-dwam1!AM47</f>
        <v>0</v>
      </c>
      <c r="X47" s="223">
        <f>dwam1!AP47-dwam1!AO47</f>
        <v>0</v>
      </c>
      <c r="Y47" s="205">
        <f t="shared" si="12"/>
        <v>97.5</v>
      </c>
      <c r="Z47" s="19" t="str">
        <f>Menu!$C$4</f>
        <v>الخليل</v>
      </c>
      <c r="AA47" s="202" t="e">
        <f t="shared" si="7"/>
        <v>#REF!</v>
      </c>
      <c r="AB47" s="202" t="e">
        <f t="shared" si="8"/>
        <v>#REF!</v>
      </c>
      <c r="AC47" s="202" t="e">
        <f>IF(#REF!="x",#REF!,IF(#REF!="x",#REF!,IF(#REF!="x",#REF!,IF(#REF!="x",#REF!,IF(#REF!="x",#REF!,IF(#REF!="x",#REF!,IF(#REF!="x",#REF!,IF(#REF!="x",#REF!,AD47))))))))</f>
        <v>#REF!</v>
      </c>
      <c r="AD47" s="202" t="e">
        <f>IF(#REF!="x",#REF!,"   ")</f>
        <v>#REF!</v>
      </c>
      <c r="AE47" s="202" t="e">
        <f>IF(#REF!="x",#REF!,IF(#REF!="x",#REF!,IF(#REF!="x",#REF!,IF(#REF!="x",#REF!,IF(#REF!="x",#REF!,IF(#REF!="x",#REF!,IF(#REF!="x",#REF!,IF(#REF!="x",#REF!,AF47))))))))</f>
        <v>#REF!</v>
      </c>
      <c r="AF47" s="202" t="e">
        <f>IF(#REF!="x",#REF!,IF(T47="x",$T$10,IF(S47="x",$S$10,IF(R47="x",$R$10,IF(Q47="x",$Q$10,IF(P47="x",$P$10,IF(O47="x",$O$10,IF(N47="x",$N$10,AG47))))))))</f>
        <v>#REF!</v>
      </c>
      <c r="AG47" s="202" t="str">
        <f t="shared" si="9"/>
        <v xml:space="preserve">    </v>
      </c>
      <c r="AH47" s="202" t="str">
        <f t="shared" si="10"/>
        <v xml:space="preserve">    </v>
      </c>
      <c r="AI47" s="224">
        <f t="shared" si="11"/>
        <v>97.5</v>
      </c>
    </row>
    <row r="48" spans="1:35" s="12" customFormat="1" ht="15.75" x14ac:dyDescent="0.2">
      <c r="A48" s="17">
        <v>34</v>
      </c>
      <c r="B48" s="25" t="str">
        <f>inf!B35</f>
        <v>محمد ابراهيم عمران طرده</v>
      </c>
      <c r="C48" s="1314" t="str">
        <f>inf!C35</f>
        <v>907551899</v>
      </c>
      <c r="D48" s="1291"/>
      <c r="E48" s="223">
        <f>dwam1!D48-dwam1!C48</f>
        <v>0.3125</v>
      </c>
      <c r="F48" s="223">
        <f>dwam1!F48-dwam1!E48</f>
        <v>0.3125</v>
      </c>
      <c r="G48" s="223">
        <f>dwam1!H48-dwam1!G48</f>
        <v>0.3125</v>
      </c>
      <c r="H48" s="223">
        <f>dwam1!J48-dwam1!I48</f>
        <v>0.3125</v>
      </c>
      <c r="I48" s="223">
        <f>dwam1!L48-dwam1!K48</f>
        <v>0.3125</v>
      </c>
      <c r="J48" s="223">
        <f>dwam1!N48-dwam1!M48</f>
        <v>0.3125</v>
      </c>
      <c r="K48" s="223">
        <f>dwam1!P48-dwam1!O48</f>
        <v>0.3125</v>
      </c>
      <c r="L48" s="223">
        <f>dwam1!R48-dwam1!Q48</f>
        <v>0.22916666666666663</v>
      </c>
      <c r="M48" s="223">
        <f>dwam1!T48-dwam1!S48</f>
        <v>0</v>
      </c>
      <c r="N48" s="223">
        <f>dwam1!V48-dwam1!U48</f>
        <v>0</v>
      </c>
      <c r="O48" s="223">
        <f>dwam1!X48-dwam1!W48</f>
        <v>0</v>
      </c>
      <c r="P48" s="223">
        <f>dwam1!Z48-dwam1!Y48</f>
        <v>0</v>
      </c>
      <c r="Q48" s="223">
        <f>dwam1!AB48-dwam1!AA48</f>
        <v>0</v>
      </c>
      <c r="R48" s="223">
        <f>dwam1!AD48-dwam1!AC48</f>
        <v>0</v>
      </c>
      <c r="S48" s="223">
        <f>dwam1!AF48-dwam1!AE48</f>
        <v>0</v>
      </c>
      <c r="T48" s="223">
        <f>dwam1!AH48-dwam1!AG48</f>
        <v>0</v>
      </c>
      <c r="U48" s="223">
        <f>dwam1!AJ48-dwam1!AI48</f>
        <v>0</v>
      </c>
      <c r="V48" s="223">
        <f>dwam1!AL48-dwam1!AK48</f>
        <v>0</v>
      </c>
      <c r="W48" s="223">
        <f>dwam1!AN48-dwam1!AM48</f>
        <v>0</v>
      </c>
      <c r="X48" s="223">
        <f>dwam1!AP48-dwam1!AO48</f>
        <v>0</v>
      </c>
      <c r="Y48" s="205">
        <f t="shared" si="12"/>
        <v>58</v>
      </c>
      <c r="Z48" s="19" t="str">
        <f>Menu!$C$4</f>
        <v>الخليل</v>
      </c>
      <c r="AA48" s="202" t="e">
        <f t="shared" si="7"/>
        <v>#REF!</v>
      </c>
      <c r="AB48" s="202" t="e">
        <f t="shared" si="8"/>
        <v>#REF!</v>
      </c>
      <c r="AC48" s="202" t="e">
        <f>IF(#REF!="x",#REF!,IF(#REF!="x",#REF!,IF(#REF!="x",#REF!,IF(#REF!="x",#REF!,IF(#REF!="x",#REF!,IF(#REF!="x",#REF!,IF(#REF!="x",#REF!,IF(#REF!="x",#REF!,AD48))))))))</f>
        <v>#REF!</v>
      </c>
      <c r="AD48" s="202" t="e">
        <f>IF(#REF!="x",#REF!,"   ")</f>
        <v>#REF!</v>
      </c>
      <c r="AE48" s="202" t="e">
        <f>IF(#REF!="x",#REF!,IF(#REF!="x",#REF!,IF(#REF!="x",#REF!,IF(#REF!="x",#REF!,IF(#REF!="x",#REF!,IF(#REF!="x",#REF!,IF(#REF!="x",#REF!,IF(#REF!="x",#REF!,AF48))))))))</f>
        <v>#REF!</v>
      </c>
      <c r="AF48" s="202" t="e">
        <f>IF(#REF!="x",#REF!,IF(T48="x",$T$10,IF(S48="x",$S$10,IF(R48="x",$R$10,IF(Q48="x",$Q$10,IF(P48="x",$P$10,IF(O48="x",$O$10,IF(N48="x",$N$10,AG48))))))))</f>
        <v>#REF!</v>
      </c>
      <c r="AG48" s="202" t="str">
        <f t="shared" si="9"/>
        <v xml:space="preserve">    </v>
      </c>
      <c r="AH48" s="202" t="str">
        <f t="shared" si="10"/>
        <v xml:space="preserve">    </v>
      </c>
      <c r="AI48" s="224">
        <f t="shared" si="11"/>
        <v>58</v>
      </c>
    </row>
    <row r="49" spans="1:35" s="12" customFormat="1" ht="15.75" x14ac:dyDescent="0.2">
      <c r="A49" s="17">
        <v>35</v>
      </c>
      <c r="B49" s="25" t="str">
        <f>inf!B36</f>
        <v>محمد خليل عوض عوض</v>
      </c>
      <c r="C49" s="1314" t="str">
        <f>inf!C36</f>
        <v>949121677</v>
      </c>
      <c r="D49" s="1291"/>
      <c r="E49" s="223">
        <f>dwam1!D49-dwam1!C49</f>
        <v>0.3125</v>
      </c>
      <c r="F49" s="223">
        <f>dwam1!F49-dwam1!E49</f>
        <v>0.3125</v>
      </c>
      <c r="G49" s="223">
        <f>dwam1!H49-dwam1!G49</f>
        <v>0.3125</v>
      </c>
      <c r="H49" s="223">
        <f>dwam1!J49-dwam1!I49</f>
        <v>0.3125</v>
      </c>
      <c r="I49" s="223">
        <f>dwam1!L49-dwam1!K49</f>
        <v>0.3125</v>
      </c>
      <c r="J49" s="223">
        <f>dwam1!N49-dwam1!M49</f>
        <v>0.3125</v>
      </c>
      <c r="K49" s="223">
        <f>dwam1!P49-dwam1!O49</f>
        <v>0.3125</v>
      </c>
      <c r="L49" s="223">
        <f>dwam1!R49-dwam1!Q49</f>
        <v>0.3125</v>
      </c>
      <c r="M49" s="223">
        <f>dwam1!T49-dwam1!S49</f>
        <v>0.3125</v>
      </c>
      <c r="N49" s="223">
        <f>dwam1!V49-dwam1!U49</f>
        <v>0.3125</v>
      </c>
      <c r="O49" s="223">
        <f>dwam1!X49-dwam1!W49</f>
        <v>0.3125</v>
      </c>
      <c r="P49" s="223">
        <f>dwam1!Z49-dwam1!Y49</f>
        <v>0.3125</v>
      </c>
      <c r="Q49" s="223">
        <f>dwam1!AB49-dwam1!AA49</f>
        <v>0.3125</v>
      </c>
      <c r="R49" s="223">
        <f>dwam1!AD49-dwam1!AC49</f>
        <v>0.3125</v>
      </c>
      <c r="S49" s="223">
        <f>dwam1!AF49-dwam1!AE49</f>
        <v>0.3125</v>
      </c>
      <c r="T49" s="223">
        <f>dwam1!AH49-dwam1!AG49</f>
        <v>0.3125</v>
      </c>
      <c r="U49" s="223">
        <f>dwam1!AJ49-dwam1!AI49</f>
        <v>0</v>
      </c>
      <c r="V49" s="223">
        <f>dwam1!AL49-dwam1!AK49</f>
        <v>0</v>
      </c>
      <c r="W49" s="223">
        <f>dwam1!AN49-dwam1!AM49</f>
        <v>0</v>
      </c>
      <c r="X49" s="223">
        <f>dwam1!AP49-dwam1!AO49</f>
        <v>0</v>
      </c>
      <c r="Y49" s="205">
        <f t="shared" si="12"/>
        <v>120</v>
      </c>
      <c r="Z49" s="19" t="str">
        <f>Menu!$C$4</f>
        <v>الخليل</v>
      </c>
      <c r="AA49" s="202" t="e">
        <f t="shared" si="7"/>
        <v>#REF!</v>
      </c>
      <c r="AB49" s="202" t="e">
        <f t="shared" si="8"/>
        <v>#REF!</v>
      </c>
      <c r="AC49" s="202" t="e">
        <f>IF(#REF!="x",#REF!,IF(#REF!="x",#REF!,IF(#REF!="x",#REF!,IF(#REF!="x",#REF!,IF(#REF!="x",#REF!,IF(#REF!="x",#REF!,IF(#REF!="x",#REF!,IF(#REF!="x",#REF!,AD49))))))))</f>
        <v>#REF!</v>
      </c>
      <c r="AD49" s="202" t="e">
        <f>IF(#REF!="x",#REF!,"   ")</f>
        <v>#REF!</v>
      </c>
      <c r="AE49" s="202" t="e">
        <f>IF(#REF!="x",#REF!,IF(#REF!="x",#REF!,IF(#REF!="x",#REF!,IF(#REF!="x",#REF!,IF(#REF!="x",#REF!,IF(#REF!="x",#REF!,IF(#REF!="x",#REF!,IF(#REF!="x",#REF!,AF49))))))))</f>
        <v>#REF!</v>
      </c>
      <c r="AF49" s="202" t="e">
        <f>IF(#REF!="x",#REF!,IF(T49="x",$T$10,IF(S49="x",$S$10,IF(R49="x",$R$10,IF(Q49="x",$Q$10,IF(P49="x",$P$10,IF(O49="x",$O$10,IF(N49="x",$N$10,AG49))))))))</f>
        <v>#REF!</v>
      </c>
      <c r="AG49" s="202" t="str">
        <f t="shared" si="9"/>
        <v xml:space="preserve">    </v>
      </c>
      <c r="AH49" s="202" t="str">
        <f t="shared" si="10"/>
        <v xml:space="preserve">    </v>
      </c>
      <c r="AI49" s="224">
        <f t="shared" si="11"/>
        <v>120</v>
      </c>
    </row>
    <row r="50" spans="1:35" s="12" customFormat="1" ht="15.75" x14ac:dyDescent="0.2">
      <c r="A50" s="17">
        <v>36</v>
      </c>
      <c r="B50" s="25" t="str">
        <f>inf!B37</f>
        <v>محمد صالح عبد القادر النجار</v>
      </c>
      <c r="C50" s="1314">
        <f>inf!C37</f>
        <v>981946809</v>
      </c>
      <c r="D50" s="1291"/>
      <c r="E50" s="223">
        <f>dwam1!D50-dwam1!C50</f>
        <v>0.3125</v>
      </c>
      <c r="F50" s="223">
        <f>dwam1!F50-dwam1!E50</f>
        <v>0.22916666666666663</v>
      </c>
      <c r="G50" s="223">
        <f>dwam1!H50-dwam1!G50</f>
        <v>0.3125</v>
      </c>
      <c r="H50" s="223">
        <f>dwam1!J50-dwam1!I50</f>
        <v>0.3125</v>
      </c>
      <c r="I50" s="223">
        <f>dwam1!L50-dwam1!K50</f>
        <v>0.3125</v>
      </c>
      <c r="J50" s="223">
        <f>dwam1!N50-dwam1!M50</f>
        <v>0.3125</v>
      </c>
      <c r="K50" s="223">
        <f>dwam1!P50-dwam1!O50</f>
        <v>0.3125</v>
      </c>
      <c r="L50" s="223">
        <f>dwam1!R50-dwam1!Q50</f>
        <v>0.22916666666666663</v>
      </c>
      <c r="M50" s="223">
        <f>dwam1!T50-dwam1!S50</f>
        <v>0.3125</v>
      </c>
      <c r="N50" s="223">
        <f>dwam1!V50-dwam1!U50</f>
        <v>0.3125</v>
      </c>
      <c r="O50" s="223">
        <f>dwam1!X50-dwam1!W50</f>
        <v>0.3125</v>
      </c>
      <c r="P50" s="223">
        <f>dwam1!Z50-dwam1!Y50</f>
        <v>0.3125</v>
      </c>
      <c r="Q50" s="223">
        <f>dwam1!AB50-dwam1!AA50</f>
        <v>0.3125</v>
      </c>
      <c r="R50" s="223">
        <f>dwam1!AD50-dwam1!AC50</f>
        <v>0.22916666666666663</v>
      </c>
      <c r="S50" s="223">
        <f>dwam1!AF50-dwam1!AE50</f>
        <v>0.3125</v>
      </c>
      <c r="T50" s="223">
        <f>dwam1!AH50-dwam1!AG50</f>
        <v>0.3125</v>
      </c>
      <c r="U50" s="223">
        <f>dwam1!AJ50-dwam1!AI50</f>
        <v>0</v>
      </c>
      <c r="V50" s="223">
        <f>dwam1!AL50-dwam1!AK50</f>
        <v>0</v>
      </c>
      <c r="W50" s="223">
        <f>dwam1!AN50-dwam1!AM50</f>
        <v>0</v>
      </c>
      <c r="X50" s="223">
        <f>dwam1!AP50-dwam1!AO50</f>
        <v>0</v>
      </c>
      <c r="Y50" s="205">
        <f t="shared" si="12"/>
        <v>114</v>
      </c>
      <c r="Z50" s="19" t="str">
        <f>Menu!$C$4</f>
        <v>الخليل</v>
      </c>
      <c r="AA50" s="202" t="e">
        <f t="shared" si="7"/>
        <v>#REF!</v>
      </c>
      <c r="AB50" s="202" t="e">
        <f t="shared" si="8"/>
        <v>#REF!</v>
      </c>
      <c r="AC50" s="202" t="e">
        <f>IF(#REF!="x",#REF!,IF(#REF!="x",#REF!,IF(#REF!="x",#REF!,IF(#REF!="x",#REF!,IF(#REF!="x",#REF!,IF(#REF!="x",#REF!,IF(#REF!="x",#REF!,IF(#REF!="x",#REF!,AD50))))))))</f>
        <v>#REF!</v>
      </c>
      <c r="AD50" s="202" t="e">
        <f>IF(#REF!="x",#REF!,"   ")</f>
        <v>#REF!</v>
      </c>
      <c r="AE50" s="202" t="e">
        <f>IF(#REF!="x",#REF!,IF(#REF!="x",#REF!,IF(#REF!="x",#REF!,IF(#REF!="x",#REF!,IF(#REF!="x",#REF!,IF(#REF!="x",#REF!,IF(#REF!="x",#REF!,IF(#REF!="x",#REF!,AF50))))))))</f>
        <v>#REF!</v>
      </c>
      <c r="AF50" s="202" t="e">
        <f>IF(#REF!="x",#REF!,IF(T50="x",$T$10,IF(S50="x",$S$10,IF(R50="x",$R$10,IF(Q50="x",$Q$10,IF(P50="x",$P$10,IF(O50="x",$O$10,IF(N50="x",$N$10,AG50))))))))</f>
        <v>#REF!</v>
      </c>
      <c r="AG50" s="202" t="str">
        <f t="shared" si="9"/>
        <v xml:space="preserve">    </v>
      </c>
      <c r="AH50" s="202" t="str">
        <f t="shared" si="10"/>
        <v xml:space="preserve">    </v>
      </c>
      <c r="AI50" s="224">
        <f t="shared" si="11"/>
        <v>114</v>
      </c>
    </row>
    <row r="51" spans="1:35" s="12" customFormat="1" ht="15.75" x14ac:dyDescent="0.2">
      <c r="A51" s="17">
        <v>37</v>
      </c>
      <c r="B51" s="25" t="str">
        <f>inf!B38</f>
        <v>مديحه عاصم كامل "جلال التميمي"</v>
      </c>
      <c r="C51" s="1314">
        <f>inf!C38</f>
        <v>859846206</v>
      </c>
      <c r="D51" s="1291"/>
      <c r="E51" s="223">
        <f>dwam1!D51-dwam1!C51</f>
        <v>0.3125</v>
      </c>
      <c r="F51" s="223">
        <f>dwam1!F51-dwam1!E51</f>
        <v>0.3125</v>
      </c>
      <c r="G51" s="223">
        <f>dwam1!H51-dwam1!G51</f>
        <v>0.3125</v>
      </c>
      <c r="H51" s="223">
        <f>dwam1!J51-dwam1!I51</f>
        <v>0.3125</v>
      </c>
      <c r="I51" s="223">
        <f>dwam1!L51-dwam1!K51</f>
        <v>0.3125</v>
      </c>
      <c r="J51" s="223">
        <f>dwam1!N51-dwam1!M51</f>
        <v>0.3125</v>
      </c>
      <c r="K51" s="223">
        <f>dwam1!P51-dwam1!O51</f>
        <v>0.3125</v>
      </c>
      <c r="L51" s="223">
        <f>dwam1!R51-dwam1!Q51</f>
        <v>0.3125</v>
      </c>
      <c r="M51" s="223">
        <f>dwam1!T51-dwam1!S51</f>
        <v>0.3125</v>
      </c>
      <c r="N51" s="223">
        <f>dwam1!V51-dwam1!U51</f>
        <v>0.3125</v>
      </c>
      <c r="O51" s="223">
        <f>dwam1!X51-dwam1!W51</f>
        <v>0.3125</v>
      </c>
      <c r="P51" s="223">
        <f>dwam1!Z51-dwam1!Y51</f>
        <v>0.3125</v>
      </c>
      <c r="Q51" s="223">
        <f>dwam1!AB51-dwam1!AA51</f>
        <v>0.3125</v>
      </c>
      <c r="R51" s="223">
        <f>dwam1!AD51-dwam1!AC51</f>
        <v>0.3125</v>
      </c>
      <c r="S51" s="223">
        <f>dwam1!AF51-dwam1!AE51</f>
        <v>0.3125</v>
      </c>
      <c r="T51" s="223">
        <f>dwam1!AH51-dwam1!AG51</f>
        <v>0.3125</v>
      </c>
      <c r="U51" s="223">
        <f>dwam1!AJ51-dwam1!AI51</f>
        <v>0</v>
      </c>
      <c r="V51" s="223">
        <f>dwam1!AL51-dwam1!AK51</f>
        <v>0</v>
      </c>
      <c r="W51" s="223">
        <f>dwam1!AN51-dwam1!AM51</f>
        <v>0</v>
      </c>
      <c r="X51" s="223">
        <f>dwam1!AP51-dwam1!AO51</f>
        <v>0</v>
      </c>
      <c r="Y51" s="205">
        <f t="shared" si="12"/>
        <v>120</v>
      </c>
      <c r="Z51" s="19" t="str">
        <f>Menu!$C$4</f>
        <v>الخليل</v>
      </c>
      <c r="AA51" s="202" t="e">
        <f t="shared" si="7"/>
        <v>#REF!</v>
      </c>
      <c r="AB51" s="202" t="e">
        <f t="shared" si="8"/>
        <v>#REF!</v>
      </c>
      <c r="AC51" s="202" t="e">
        <f>IF(#REF!="x",#REF!,IF(#REF!="x",#REF!,IF(#REF!="x",#REF!,IF(#REF!="x",#REF!,IF(#REF!="x",#REF!,IF(#REF!="x",#REF!,IF(#REF!="x",#REF!,IF(#REF!="x",#REF!,AD51))))))))</f>
        <v>#REF!</v>
      </c>
      <c r="AD51" s="202" t="e">
        <f>IF(#REF!="x",#REF!,"   ")</f>
        <v>#REF!</v>
      </c>
      <c r="AE51" s="202" t="e">
        <f>IF(#REF!="x",#REF!,IF(#REF!="x",#REF!,IF(#REF!="x",#REF!,IF(#REF!="x",#REF!,IF(#REF!="x",#REF!,IF(#REF!="x",#REF!,IF(#REF!="x",#REF!,IF(#REF!="x",#REF!,AF51))))))))</f>
        <v>#REF!</v>
      </c>
      <c r="AF51" s="202" t="e">
        <f>IF(#REF!="x",#REF!,IF(T51="x",$T$10,IF(S51="x",$S$10,IF(R51="x",$R$10,IF(Q51="x",$Q$10,IF(P51="x",$P$10,IF(O51="x",$O$10,IF(N51="x",$N$10,AG51))))))))</f>
        <v>#REF!</v>
      </c>
      <c r="AG51" s="202" t="str">
        <f t="shared" si="9"/>
        <v xml:space="preserve">    </v>
      </c>
      <c r="AH51" s="202" t="str">
        <f t="shared" si="10"/>
        <v xml:space="preserve">    </v>
      </c>
      <c r="AI51" s="224">
        <f t="shared" si="11"/>
        <v>120</v>
      </c>
    </row>
    <row r="52" spans="1:35" s="12" customFormat="1" ht="15.75" x14ac:dyDescent="0.2">
      <c r="A52" s="17">
        <v>38</v>
      </c>
      <c r="B52" s="25" t="str">
        <f>inf!B39</f>
        <v>مروان علي ابراهيم الرزيقات</v>
      </c>
      <c r="C52" s="1314" t="str">
        <f>inf!C39</f>
        <v>851847616</v>
      </c>
      <c r="D52" s="1291"/>
      <c r="E52" s="223">
        <f>dwam1!D52-dwam1!C52</f>
        <v>0.3125</v>
      </c>
      <c r="F52" s="223">
        <f>dwam1!F52-dwam1!E52</f>
        <v>0.3125</v>
      </c>
      <c r="G52" s="223">
        <f>dwam1!H52-dwam1!G52</f>
        <v>0.3125</v>
      </c>
      <c r="H52" s="223">
        <f>dwam1!J52-dwam1!I52</f>
        <v>0.3125</v>
      </c>
      <c r="I52" s="223">
        <f>dwam1!L52-dwam1!K52</f>
        <v>0.3125</v>
      </c>
      <c r="J52" s="223">
        <f>dwam1!N52-dwam1!M52</f>
        <v>0.3125</v>
      </c>
      <c r="K52" s="223">
        <f>dwam1!P52-dwam1!O52</f>
        <v>0.3125</v>
      </c>
      <c r="L52" s="223">
        <f>dwam1!R52-dwam1!Q52</f>
        <v>0.3125</v>
      </c>
      <c r="M52" s="223">
        <f>dwam1!T52-dwam1!S52</f>
        <v>0</v>
      </c>
      <c r="N52" s="223">
        <f>dwam1!V52-dwam1!U52</f>
        <v>0</v>
      </c>
      <c r="O52" s="223">
        <f>dwam1!X52-dwam1!W52</f>
        <v>0</v>
      </c>
      <c r="P52" s="223">
        <f>dwam1!Z52-dwam1!Y52</f>
        <v>0</v>
      </c>
      <c r="Q52" s="223">
        <f>dwam1!AB52-dwam1!AA52</f>
        <v>0</v>
      </c>
      <c r="R52" s="223">
        <f>dwam1!AD52-dwam1!AC52</f>
        <v>0</v>
      </c>
      <c r="S52" s="223">
        <f>dwam1!AF52-dwam1!AE52</f>
        <v>0</v>
      </c>
      <c r="T52" s="223">
        <f>dwam1!AH52-dwam1!AG52</f>
        <v>0</v>
      </c>
      <c r="U52" s="223">
        <f>dwam1!AJ52-dwam1!AI52</f>
        <v>0</v>
      </c>
      <c r="V52" s="223">
        <f>dwam1!AL52-dwam1!AK52</f>
        <v>0</v>
      </c>
      <c r="W52" s="223">
        <f>dwam1!AN52-dwam1!AM52</f>
        <v>0</v>
      </c>
      <c r="X52" s="223">
        <f>dwam1!AP52-dwam1!AO52</f>
        <v>0</v>
      </c>
      <c r="Y52" s="205">
        <f t="shared" si="12"/>
        <v>60</v>
      </c>
      <c r="Z52" s="19" t="str">
        <f>Menu!$C$4</f>
        <v>الخليل</v>
      </c>
      <c r="AA52" s="202" t="e">
        <f t="shared" si="7"/>
        <v>#REF!</v>
      </c>
      <c r="AB52" s="202" t="e">
        <f t="shared" si="8"/>
        <v>#REF!</v>
      </c>
      <c r="AC52" s="202" t="e">
        <f>IF(#REF!="x",#REF!,IF(#REF!="x",#REF!,IF(#REF!="x",#REF!,IF(#REF!="x",#REF!,IF(#REF!="x",#REF!,IF(#REF!="x",#REF!,IF(#REF!="x",#REF!,IF(#REF!="x",#REF!,AD52))))))))</f>
        <v>#REF!</v>
      </c>
      <c r="AD52" s="202" t="e">
        <f>IF(#REF!="x",#REF!,"   ")</f>
        <v>#REF!</v>
      </c>
      <c r="AE52" s="202" t="e">
        <f>IF(#REF!="x",#REF!,IF(#REF!="x",#REF!,IF(#REF!="x",#REF!,IF(#REF!="x",#REF!,IF(#REF!="x",#REF!,IF(#REF!="x",#REF!,IF(#REF!="x",#REF!,IF(#REF!="x",#REF!,AF52))))))))</f>
        <v>#REF!</v>
      </c>
      <c r="AF52" s="202" t="e">
        <f>IF(#REF!="x",#REF!,IF(T52="x",$T$10,IF(S52="x",$S$10,IF(R52="x",$R$10,IF(Q52="x",$Q$10,IF(P52="x",$P$10,IF(O52="x",$O$10,IF(N52="x",$N$10,AG52))))))))</f>
        <v>#REF!</v>
      </c>
      <c r="AG52" s="202" t="str">
        <f t="shared" si="9"/>
        <v xml:space="preserve">    </v>
      </c>
      <c r="AH52" s="202" t="str">
        <f t="shared" si="10"/>
        <v xml:space="preserve">    </v>
      </c>
      <c r="AI52" s="224">
        <f t="shared" si="11"/>
        <v>60</v>
      </c>
    </row>
    <row r="53" spans="1:35" s="12" customFormat="1" ht="15.75" x14ac:dyDescent="0.2">
      <c r="A53" s="17">
        <v>39</v>
      </c>
      <c r="B53" s="25" t="str">
        <f>inf!B40</f>
        <v>معتصم زياد ربيع عيده</v>
      </c>
      <c r="C53" s="1314" t="str">
        <f>inf!C40</f>
        <v>850422858</v>
      </c>
      <c r="D53" s="1291"/>
      <c r="E53" s="223">
        <f>dwam1!D53-dwam1!C53</f>
        <v>0</v>
      </c>
      <c r="F53" s="223">
        <f>dwam1!F53-dwam1!E53</f>
        <v>0.3125</v>
      </c>
      <c r="G53" s="223">
        <f>dwam1!H53-dwam1!G53</f>
        <v>0.3125</v>
      </c>
      <c r="H53" s="223">
        <f>dwam1!J53-dwam1!I53</f>
        <v>0.3125</v>
      </c>
      <c r="I53" s="223">
        <f>dwam1!L53-dwam1!K53</f>
        <v>0.3125</v>
      </c>
      <c r="J53" s="223">
        <f>dwam1!N53-dwam1!M53</f>
        <v>0.3125</v>
      </c>
      <c r="K53" s="223">
        <f>dwam1!P53-dwam1!O53</f>
        <v>0.3125</v>
      </c>
      <c r="L53" s="223">
        <f>dwam1!R53-dwam1!Q53</f>
        <v>0.3125</v>
      </c>
      <c r="M53" s="223">
        <f>dwam1!T53-dwam1!S53</f>
        <v>0.3125</v>
      </c>
      <c r="N53" s="223">
        <f>dwam1!V53-dwam1!U53</f>
        <v>0.3125</v>
      </c>
      <c r="O53" s="223">
        <f>dwam1!X53-dwam1!W53</f>
        <v>0.3125</v>
      </c>
      <c r="P53" s="223">
        <f>dwam1!Z53-dwam1!Y53</f>
        <v>0.3125</v>
      </c>
      <c r="Q53" s="223">
        <f>dwam1!AB53-dwam1!AA53</f>
        <v>0.3125</v>
      </c>
      <c r="R53" s="223">
        <f>dwam1!AD53-dwam1!AC53</f>
        <v>0.3125</v>
      </c>
      <c r="S53" s="223">
        <f>dwam1!AF53-dwam1!AE53</f>
        <v>0.3125</v>
      </c>
      <c r="T53" s="223">
        <f>dwam1!AH53-dwam1!AG53</f>
        <v>0.3125</v>
      </c>
      <c r="U53" s="223">
        <f>dwam1!AJ53-dwam1!AI53</f>
        <v>0</v>
      </c>
      <c r="V53" s="223">
        <f>dwam1!AL53-dwam1!AK53</f>
        <v>0</v>
      </c>
      <c r="W53" s="223">
        <f>dwam1!AN53-dwam1!AM53</f>
        <v>0</v>
      </c>
      <c r="X53" s="223">
        <f>dwam1!AP53-dwam1!AO53</f>
        <v>0</v>
      </c>
      <c r="Y53" s="205">
        <f t="shared" si="12"/>
        <v>112.5</v>
      </c>
      <c r="Z53" s="19" t="str">
        <f>Menu!$C$4</f>
        <v>الخليل</v>
      </c>
      <c r="AA53" s="202" t="e">
        <f t="shared" si="7"/>
        <v>#REF!</v>
      </c>
      <c r="AB53" s="202" t="e">
        <f t="shared" si="8"/>
        <v>#REF!</v>
      </c>
      <c r="AC53" s="202" t="e">
        <f>IF(#REF!="x",#REF!,IF(#REF!="x",#REF!,IF(#REF!="x",#REF!,IF(#REF!="x",#REF!,IF(#REF!="x",#REF!,IF(#REF!="x",#REF!,IF(#REF!="x",#REF!,IF(#REF!="x",#REF!,AD53))))))))</f>
        <v>#REF!</v>
      </c>
      <c r="AD53" s="202" t="e">
        <f>IF(#REF!="x",#REF!,"   ")</f>
        <v>#REF!</v>
      </c>
      <c r="AE53" s="202" t="e">
        <f>IF(#REF!="x",#REF!,IF(#REF!="x",#REF!,IF(#REF!="x",#REF!,IF(#REF!="x",#REF!,IF(#REF!="x",#REF!,IF(#REF!="x",#REF!,IF(#REF!="x",#REF!,IF(#REF!="x",#REF!,AF53))))))))</f>
        <v>#REF!</v>
      </c>
      <c r="AF53" s="202" t="e">
        <f>IF(#REF!="x",#REF!,IF(T53="x",$T$10,IF(S53="x",$S$10,IF(R53="x",$R$10,IF(Q53="x",$Q$10,IF(P53="x",$P$10,IF(O53="x",$O$10,IF(N53="x",$N$10,AG53))))))))</f>
        <v>#REF!</v>
      </c>
      <c r="AG53" s="202" t="str">
        <f t="shared" si="9"/>
        <v xml:space="preserve">    </v>
      </c>
      <c r="AH53" s="202" t="str">
        <f t="shared" si="10"/>
        <v xml:space="preserve">    </v>
      </c>
      <c r="AI53" s="224">
        <f t="shared" si="11"/>
        <v>112.5</v>
      </c>
    </row>
    <row r="54" spans="1:35" s="12" customFormat="1" ht="15.75" x14ac:dyDescent="0.2">
      <c r="A54" s="17">
        <v>40</v>
      </c>
      <c r="B54" s="25" t="str">
        <f>inf!B41</f>
        <v>مهند سعدي أحمد عبد العزيز</v>
      </c>
      <c r="C54" s="1314">
        <f>inf!C41</f>
        <v>411483829</v>
      </c>
      <c r="D54" s="1291"/>
      <c r="E54" s="223">
        <f>dwam1!D54-dwam1!C54</f>
        <v>0</v>
      </c>
      <c r="F54" s="223">
        <f>dwam1!F54-dwam1!E54</f>
        <v>0.3125</v>
      </c>
      <c r="G54" s="223">
        <f>dwam1!H54-dwam1!G54</f>
        <v>0.3125</v>
      </c>
      <c r="H54" s="223">
        <f>dwam1!J54-dwam1!I54</f>
        <v>0.27083333333333331</v>
      </c>
      <c r="I54" s="223">
        <f>dwam1!L54-dwam1!K54</f>
        <v>0.3125</v>
      </c>
      <c r="J54" s="223">
        <f>dwam1!N54-dwam1!M54</f>
        <v>0.25</v>
      </c>
      <c r="K54" s="223">
        <f>dwam1!P54-dwam1!O54</f>
        <v>0.3125</v>
      </c>
      <c r="L54" s="223">
        <f>dwam1!R54-dwam1!Q54</f>
        <v>0.3125</v>
      </c>
      <c r="M54" s="223">
        <f>dwam1!T54-dwam1!S54</f>
        <v>0.27083333333333331</v>
      </c>
      <c r="N54" s="223">
        <f>dwam1!V54-dwam1!U54</f>
        <v>0.3125</v>
      </c>
      <c r="O54" s="223">
        <f>dwam1!X54-dwam1!W54</f>
        <v>0.3125</v>
      </c>
      <c r="P54" s="223">
        <f>dwam1!Z54-dwam1!Y54</f>
        <v>0.3125</v>
      </c>
      <c r="Q54" s="223">
        <f>dwam1!AB54-dwam1!AA54</f>
        <v>0.3125</v>
      </c>
      <c r="R54" s="223">
        <f>dwam1!AD54-dwam1!AC54</f>
        <v>0.3125</v>
      </c>
      <c r="S54" s="223">
        <f>dwam1!AF54-dwam1!AE54</f>
        <v>0.3125</v>
      </c>
      <c r="T54" s="223">
        <f>dwam1!AH54-dwam1!AG54</f>
        <v>0</v>
      </c>
      <c r="U54" s="223">
        <f>dwam1!AJ54-dwam1!AI54</f>
        <v>0</v>
      </c>
      <c r="V54" s="223">
        <f>dwam1!AL54-dwam1!AK54</f>
        <v>0</v>
      </c>
      <c r="W54" s="223">
        <f>dwam1!AN54-dwam1!AM54</f>
        <v>0</v>
      </c>
      <c r="X54" s="223">
        <f>dwam1!AP54-dwam1!AO54</f>
        <v>0</v>
      </c>
      <c r="Y54" s="205">
        <f t="shared" si="12"/>
        <v>101.5</v>
      </c>
      <c r="Z54" s="19" t="str">
        <f>Menu!$C$4</f>
        <v>الخليل</v>
      </c>
      <c r="AA54" s="202" t="e">
        <f t="shared" si="7"/>
        <v>#REF!</v>
      </c>
      <c r="AB54" s="202" t="e">
        <f t="shared" si="8"/>
        <v>#REF!</v>
      </c>
      <c r="AC54" s="202" t="e">
        <f>IF(#REF!="x",#REF!,IF(#REF!="x",#REF!,IF(#REF!="x",#REF!,IF(#REF!="x",#REF!,IF(#REF!="x",#REF!,IF(#REF!="x",#REF!,IF(#REF!="x",#REF!,IF(#REF!="x",#REF!,AD54))))))))</f>
        <v>#REF!</v>
      </c>
      <c r="AD54" s="202" t="e">
        <f>IF(#REF!="x",#REF!,"   ")</f>
        <v>#REF!</v>
      </c>
      <c r="AE54" s="202" t="e">
        <f>IF(#REF!="x",#REF!,IF(#REF!="x",#REF!,IF(#REF!="x",#REF!,IF(#REF!="x",#REF!,IF(#REF!="x",#REF!,IF(#REF!="x",#REF!,IF(#REF!="x",#REF!,IF(#REF!="x",#REF!,AF54))))))))</f>
        <v>#REF!</v>
      </c>
      <c r="AF54" s="202" t="e">
        <f>IF(#REF!="x",#REF!,IF(T54="x",$T$10,IF(S54="x",$S$10,IF(R54="x",$R$10,IF(Q54="x",$Q$10,IF(P54="x",$P$10,IF(O54="x",$O$10,IF(N54="x",$N$10,AG54))))))))</f>
        <v>#REF!</v>
      </c>
      <c r="AG54" s="202" t="str">
        <f t="shared" si="9"/>
        <v xml:space="preserve">    </v>
      </c>
      <c r="AH54" s="202" t="str">
        <f t="shared" si="10"/>
        <v xml:space="preserve">    </v>
      </c>
      <c r="AI54" s="224">
        <f t="shared" si="11"/>
        <v>101.5</v>
      </c>
    </row>
    <row r="55" spans="1:35" s="12" customFormat="1" ht="15.75" x14ac:dyDescent="0.2">
      <c r="A55" s="17">
        <v>41</v>
      </c>
      <c r="B55" s="25" t="str">
        <f>inf!B42</f>
        <v>مؤيد كرامة محمد أبو سنينة</v>
      </c>
      <c r="C55" s="1314">
        <f>inf!C42</f>
        <v>404710196</v>
      </c>
      <c r="D55" s="1291"/>
      <c r="E55" s="223">
        <f>dwam1!D55-dwam1!C55</f>
        <v>0.3125</v>
      </c>
      <c r="F55" s="223">
        <f>dwam1!F55-dwam1!E55</f>
        <v>0.3125</v>
      </c>
      <c r="G55" s="223">
        <f>dwam1!H55-dwam1!G55</f>
        <v>0.3125</v>
      </c>
      <c r="H55" s="223">
        <f>dwam1!J55-dwam1!I55</f>
        <v>0.3125</v>
      </c>
      <c r="I55" s="223">
        <f>dwam1!L55-dwam1!K55</f>
        <v>0.3125</v>
      </c>
      <c r="J55" s="223">
        <f>dwam1!N55-dwam1!M55</f>
        <v>0.3125</v>
      </c>
      <c r="K55" s="223">
        <f>dwam1!P55-dwam1!O55</f>
        <v>0.3125</v>
      </c>
      <c r="L55" s="223">
        <f>dwam1!R55-dwam1!Q55</f>
        <v>0.3125</v>
      </c>
      <c r="M55" s="223">
        <f>dwam1!T55-dwam1!S55</f>
        <v>0.22916666666666663</v>
      </c>
      <c r="N55" s="223">
        <f>dwam1!V55-dwam1!U55</f>
        <v>0.3125</v>
      </c>
      <c r="O55" s="223">
        <f>dwam1!X55-dwam1!W55</f>
        <v>0.3125</v>
      </c>
      <c r="P55" s="223">
        <f>dwam1!Z55-dwam1!Y55</f>
        <v>0.3125</v>
      </c>
      <c r="Q55" s="223">
        <f>dwam1!AB55-dwam1!AA55</f>
        <v>0.3125</v>
      </c>
      <c r="R55" s="223">
        <f>dwam1!AD55-dwam1!AC55</f>
        <v>0.3125</v>
      </c>
      <c r="S55" s="223">
        <f>dwam1!AF55-dwam1!AE55</f>
        <v>0.3125</v>
      </c>
      <c r="T55" s="223">
        <f>dwam1!AH55-dwam1!AG55</f>
        <v>0.3125</v>
      </c>
      <c r="U55" s="223">
        <f>dwam1!AJ55-dwam1!AI55</f>
        <v>0</v>
      </c>
      <c r="V55" s="223">
        <f>dwam1!AL55-dwam1!AK55</f>
        <v>0</v>
      </c>
      <c r="W55" s="223">
        <f>dwam1!AN55-dwam1!AM55</f>
        <v>0</v>
      </c>
      <c r="X55" s="223">
        <f>dwam1!AP55-dwam1!AO55</f>
        <v>0</v>
      </c>
      <c r="Y55" s="205">
        <f t="shared" si="12"/>
        <v>118</v>
      </c>
      <c r="Z55" s="19" t="str">
        <f>Menu!$C$4</f>
        <v>الخليل</v>
      </c>
      <c r="AA55" s="202" t="e">
        <f t="shared" si="7"/>
        <v>#REF!</v>
      </c>
      <c r="AB55" s="202" t="e">
        <f t="shared" si="8"/>
        <v>#REF!</v>
      </c>
      <c r="AC55" s="202" t="e">
        <f>IF(#REF!="x",#REF!,IF(#REF!="x",#REF!,IF(#REF!="x",#REF!,IF(#REF!="x",#REF!,IF(#REF!="x",#REF!,IF(#REF!="x",#REF!,IF(#REF!="x",#REF!,IF(#REF!="x",#REF!,AD55))))))))</f>
        <v>#REF!</v>
      </c>
      <c r="AD55" s="202" t="e">
        <f>IF(#REF!="x",#REF!,"   ")</f>
        <v>#REF!</v>
      </c>
      <c r="AE55" s="202" t="e">
        <f>IF(#REF!="x",#REF!,IF(#REF!="x",#REF!,IF(#REF!="x",#REF!,IF(#REF!="x",#REF!,IF(#REF!="x",#REF!,IF(#REF!="x",#REF!,IF(#REF!="x",#REF!,IF(#REF!="x",#REF!,AF55))))))))</f>
        <v>#REF!</v>
      </c>
      <c r="AF55" s="202" t="e">
        <f>IF(#REF!="x",#REF!,IF(T55="x",$T$10,IF(S55="x",$S$10,IF(R55="x",$R$10,IF(Q55="x",$Q$10,IF(P55="x",$P$10,IF(O55="x",$O$10,IF(N55="x",$N$10,AG55))))))))</f>
        <v>#REF!</v>
      </c>
      <c r="AG55" s="202" t="str">
        <f t="shared" si="9"/>
        <v xml:space="preserve">    </v>
      </c>
      <c r="AH55" s="202" t="str">
        <f t="shared" si="10"/>
        <v xml:space="preserve">    </v>
      </c>
      <c r="AI55" s="224">
        <f t="shared" si="11"/>
        <v>118</v>
      </c>
    </row>
    <row r="56" spans="1:35" s="12" customFormat="1" ht="15.75" x14ac:dyDescent="0.2">
      <c r="A56" s="17">
        <v>42</v>
      </c>
      <c r="B56" s="25" t="str">
        <f>inf!B43</f>
        <v>نضال سالم ابراهيم ابو سباع</v>
      </c>
      <c r="C56" s="1314">
        <f>inf!C43</f>
        <v>852038959</v>
      </c>
      <c r="D56" s="1291"/>
      <c r="E56" s="223">
        <f>dwam1!D56-dwam1!C56</f>
        <v>0.3125</v>
      </c>
      <c r="F56" s="223">
        <f>dwam1!F56-dwam1!E56</f>
        <v>0.3125</v>
      </c>
      <c r="G56" s="223">
        <f>dwam1!H56-dwam1!G56</f>
        <v>0.3125</v>
      </c>
      <c r="H56" s="223">
        <f>dwam1!J56-dwam1!I56</f>
        <v>0.3125</v>
      </c>
      <c r="I56" s="223">
        <f>dwam1!L56-dwam1!K56</f>
        <v>0.3125</v>
      </c>
      <c r="J56" s="223">
        <f>dwam1!N56-dwam1!M56</f>
        <v>0.3125</v>
      </c>
      <c r="K56" s="223">
        <f>dwam1!P56-dwam1!O56</f>
        <v>0.3125</v>
      </c>
      <c r="L56" s="223">
        <f>dwam1!R56-dwam1!Q56</f>
        <v>0.3125</v>
      </c>
      <c r="M56" s="223">
        <f>dwam1!T56-dwam1!S56</f>
        <v>0.3125</v>
      </c>
      <c r="N56" s="223">
        <f>dwam1!V56-dwam1!U56</f>
        <v>0.3125</v>
      </c>
      <c r="O56" s="223">
        <f>dwam1!X56-dwam1!W56</f>
        <v>0.3125</v>
      </c>
      <c r="P56" s="223">
        <f>dwam1!Z56-dwam1!Y56</f>
        <v>0.3125</v>
      </c>
      <c r="Q56" s="223">
        <f>dwam1!AB56-dwam1!AA56</f>
        <v>0.3125</v>
      </c>
      <c r="R56" s="223">
        <f>dwam1!AD56-dwam1!AC56</f>
        <v>0.3125</v>
      </c>
      <c r="S56" s="223">
        <f>dwam1!AF56-dwam1!AE56</f>
        <v>0.3125</v>
      </c>
      <c r="T56" s="223">
        <f>dwam1!AH56-dwam1!AG56</f>
        <v>0.3125</v>
      </c>
      <c r="U56" s="223">
        <f>dwam1!AJ56-dwam1!AI56</f>
        <v>0</v>
      </c>
      <c r="V56" s="223">
        <f>dwam1!AL56-dwam1!AK56</f>
        <v>0</v>
      </c>
      <c r="W56" s="223">
        <f>dwam1!AN56-dwam1!AM56</f>
        <v>0</v>
      </c>
      <c r="X56" s="223">
        <f>dwam1!AP56-dwam1!AO56</f>
        <v>0</v>
      </c>
      <c r="Y56" s="205">
        <f t="shared" si="12"/>
        <v>120</v>
      </c>
      <c r="Z56" s="19" t="str">
        <f>Menu!$C$4</f>
        <v>الخليل</v>
      </c>
      <c r="AA56" s="202" t="e">
        <f t="shared" si="7"/>
        <v>#REF!</v>
      </c>
      <c r="AB56" s="202" t="e">
        <f t="shared" si="8"/>
        <v>#REF!</v>
      </c>
      <c r="AC56" s="202" t="e">
        <f>IF(#REF!="x",#REF!,IF(#REF!="x",#REF!,IF(#REF!="x",#REF!,IF(#REF!="x",#REF!,IF(#REF!="x",#REF!,IF(#REF!="x",#REF!,IF(#REF!="x",#REF!,IF(#REF!="x",#REF!,AD56))))))))</f>
        <v>#REF!</v>
      </c>
      <c r="AD56" s="202" t="e">
        <f>IF(#REF!="x",#REF!,"   ")</f>
        <v>#REF!</v>
      </c>
      <c r="AE56" s="202" t="e">
        <f>IF(#REF!="x",#REF!,IF(#REF!="x",#REF!,IF(#REF!="x",#REF!,IF(#REF!="x",#REF!,IF(#REF!="x",#REF!,IF(#REF!="x",#REF!,IF(#REF!="x",#REF!,IF(#REF!="x",#REF!,AF56))))))))</f>
        <v>#REF!</v>
      </c>
      <c r="AF56" s="202" t="e">
        <f>IF(#REF!="x",#REF!,IF(T56="x",$T$10,IF(S56="x",$S$10,IF(R56="x",$R$10,IF(Q56="x",$Q$10,IF(P56="x",$P$10,IF(O56="x",$O$10,IF(N56="x",$N$10,AG56))))))))</f>
        <v>#REF!</v>
      </c>
      <c r="AG56" s="202" t="str">
        <f t="shared" si="9"/>
        <v xml:space="preserve">    </v>
      </c>
      <c r="AH56" s="202" t="str">
        <f t="shared" si="10"/>
        <v xml:space="preserve">    </v>
      </c>
      <c r="AI56" s="224">
        <f t="shared" si="11"/>
        <v>120</v>
      </c>
    </row>
    <row r="57" spans="1:35" s="12" customFormat="1" ht="15.75" x14ac:dyDescent="0.2">
      <c r="A57" s="17">
        <v>43</v>
      </c>
      <c r="B57" s="25" t="str">
        <f>inf!B44</f>
        <v>نهى موسى عيسى ديكه</v>
      </c>
      <c r="C57" s="1314" t="str">
        <f>inf!C44</f>
        <v>904892882</v>
      </c>
      <c r="D57" s="1291"/>
      <c r="E57" s="223">
        <f>dwam1!D57-dwam1!C57</f>
        <v>0</v>
      </c>
      <c r="F57" s="223">
        <f>dwam1!F57-dwam1!E57</f>
        <v>0.3125</v>
      </c>
      <c r="G57" s="223">
        <f>dwam1!H57-dwam1!G57</f>
        <v>0.3125</v>
      </c>
      <c r="H57" s="223">
        <f>dwam1!J57-dwam1!I57</f>
        <v>0.3125</v>
      </c>
      <c r="I57" s="223">
        <f>dwam1!L57-dwam1!K57</f>
        <v>0.3125</v>
      </c>
      <c r="J57" s="223">
        <f>dwam1!N57-dwam1!M57</f>
        <v>0.3125</v>
      </c>
      <c r="K57" s="223">
        <f>dwam1!P57-dwam1!O57</f>
        <v>0.3125</v>
      </c>
      <c r="L57" s="223">
        <f>dwam1!R57-dwam1!Q57</f>
        <v>0.3125</v>
      </c>
      <c r="M57" s="223">
        <f>dwam1!T57-dwam1!S57</f>
        <v>0.3125</v>
      </c>
      <c r="N57" s="223">
        <f>dwam1!V57-dwam1!U57</f>
        <v>0.3125</v>
      </c>
      <c r="O57" s="223">
        <f>dwam1!X57-dwam1!W57</f>
        <v>0.3125</v>
      </c>
      <c r="P57" s="223">
        <f>dwam1!Z57-dwam1!Y57</f>
        <v>0.3125</v>
      </c>
      <c r="Q57" s="223">
        <f>dwam1!AB57-dwam1!AA57</f>
        <v>0.3125</v>
      </c>
      <c r="R57" s="223">
        <f>dwam1!AD57-dwam1!AC57</f>
        <v>0.3125</v>
      </c>
      <c r="S57" s="223">
        <f>dwam1!AF57-dwam1!AE57</f>
        <v>0.3125</v>
      </c>
      <c r="T57" s="223">
        <f>dwam1!AH57-dwam1!AG57</f>
        <v>0</v>
      </c>
      <c r="U57" s="223">
        <f>dwam1!AJ57-dwam1!AI57</f>
        <v>0</v>
      </c>
      <c r="V57" s="223">
        <f>dwam1!AL57-dwam1!AK57</f>
        <v>0</v>
      </c>
      <c r="W57" s="223">
        <f>dwam1!AN57-dwam1!AM57</f>
        <v>0</v>
      </c>
      <c r="X57" s="223">
        <f>dwam1!AP57-dwam1!AO57</f>
        <v>0</v>
      </c>
      <c r="Y57" s="205">
        <f t="shared" si="12"/>
        <v>105</v>
      </c>
      <c r="Z57" s="19" t="str">
        <f>Menu!$C$4</f>
        <v>الخليل</v>
      </c>
      <c r="AA57" s="202" t="e">
        <f t="shared" si="7"/>
        <v>#REF!</v>
      </c>
      <c r="AB57" s="202" t="e">
        <f t="shared" si="8"/>
        <v>#REF!</v>
      </c>
      <c r="AC57" s="202" t="e">
        <f>IF(#REF!="x",#REF!,IF(#REF!="x",#REF!,IF(#REF!="x",#REF!,IF(#REF!="x",#REF!,IF(#REF!="x",#REF!,IF(#REF!="x",#REF!,IF(#REF!="x",#REF!,IF(#REF!="x",#REF!,AD57))))))))</f>
        <v>#REF!</v>
      </c>
      <c r="AD57" s="202" t="e">
        <f>IF(#REF!="x",#REF!,"   ")</f>
        <v>#REF!</v>
      </c>
      <c r="AE57" s="202" t="e">
        <f>IF(#REF!="x",#REF!,IF(#REF!="x",#REF!,IF(#REF!="x",#REF!,IF(#REF!="x",#REF!,IF(#REF!="x",#REF!,IF(#REF!="x",#REF!,IF(#REF!="x",#REF!,IF(#REF!="x",#REF!,AF57))))))))</f>
        <v>#REF!</v>
      </c>
      <c r="AF57" s="202" t="e">
        <f>IF(#REF!="x",#REF!,IF(T57="x",$T$10,IF(S57="x",$S$10,IF(R57="x",$R$10,IF(Q57="x",$Q$10,IF(P57="x",$P$10,IF(O57="x",$O$10,IF(N57="x",$N$10,AG57))))))))</f>
        <v>#REF!</v>
      </c>
      <c r="AG57" s="202" t="str">
        <f t="shared" si="9"/>
        <v xml:space="preserve">    </v>
      </c>
      <c r="AH57" s="202" t="str">
        <f t="shared" si="10"/>
        <v xml:space="preserve">    </v>
      </c>
      <c r="AI57" s="224">
        <f t="shared" si="11"/>
        <v>105</v>
      </c>
    </row>
    <row r="58" spans="1:35" s="12" customFormat="1" ht="15.75" x14ac:dyDescent="0.2">
      <c r="A58" s="17">
        <v>44</v>
      </c>
      <c r="B58" s="25" t="str">
        <f>inf!B45</f>
        <v>هنيه نعيم ديب نتشه</v>
      </c>
      <c r="C58" s="1314" t="str">
        <f>inf!C45</f>
        <v>850422882</v>
      </c>
      <c r="D58" s="1291"/>
      <c r="E58" s="223">
        <f>dwam1!D58-dwam1!C58</f>
        <v>0.3125</v>
      </c>
      <c r="F58" s="223">
        <f>dwam1!F58-dwam1!E58</f>
        <v>0.3125</v>
      </c>
      <c r="G58" s="223">
        <f>dwam1!H58-dwam1!G58</f>
        <v>0.3125</v>
      </c>
      <c r="H58" s="223">
        <f>dwam1!J58-dwam1!I58</f>
        <v>0.3125</v>
      </c>
      <c r="I58" s="223">
        <f>dwam1!L58-dwam1!K58</f>
        <v>0.3125</v>
      </c>
      <c r="J58" s="223">
        <f>dwam1!N58-dwam1!M58</f>
        <v>0.3125</v>
      </c>
      <c r="K58" s="223">
        <f>dwam1!P58-dwam1!O58</f>
        <v>0.3125</v>
      </c>
      <c r="L58" s="223">
        <f>dwam1!R58-dwam1!Q58</f>
        <v>0.3125</v>
      </c>
      <c r="M58" s="223">
        <f>dwam1!T58-dwam1!S58</f>
        <v>0.3125</v>
      </c>
      <c r="N58" s="223">
        <f>dwam1!V58-dwam1!U58</f>
        <v>0.3125</v>
      </c>
      <c r="O58" s="223">
        <f>dwam1!X58-dwam1!W58</f>
        <v>0</v>
      </c>
      <c r="P58" s="223">
        <f>dwam1!Z58-dwam1!Y58</f>
        <v>0.3125</v>
      </c>
      <c r="Q58" s="223">
        <f>dwam1!AB58-dwam1!AA58</f>
        <v>0.3125</v>
      </c>
      <c r="R58" s="223">
        <f>dwam1!AD58-dwam1!AC58</f>
        <v>0.3125</v>
      </c>
      <c r="S58" s="223">
        <f>dwam1!AF58-dwam1!AE58</f>
        <v>0.3125</v>
      </c>
      <c r="T58" s="223">
        <f>dwam1!AH58-dwam1!AG58</f>
        <v>0</v>
      </c>
      <c r="U58" s="223">
        <f>dwam1!AJ58-dwam1!AI58</f>
        <v>0</v>
      </c>
      <c r="V58" s="223">
        <f>dwam1!AL58-dwam1!AK58</f>
        <v>0</v>
      </c>
      <c r="W58" s="223">
        <f>dwam1!AN58-dwam1!AM58</f>
        <v>0</v>
      </c>
      <c r="X58" s="223">
        <f>dwam1!AP58-dwam1!AO58</f>
        <v>0</v>
      </c>
      <c r="Y58" s="205">
        <f t="shared" si="12"/>
        <v>105</v>
      </c>
      <c r="Z58" s="19" t="str">
        <f>Menu!$C$4</f>
        <v>الخليل</v>
      </c>
      <c r="AA58" s="202" t="e">
        <f t="shared" si="7"/>
        <v>#REF!</v>
      </c>
      <c r="AB58" s="202" t="e">
        <f t="shared" si="8"/>
        <v>#REF!</v>
      </c>
      <c r="AC58" s="202" t="e">
        <f>IF(#REF!="x",#REF!,IF(#REF!="x",#REF!,IF(#REF!="x",#REF!,IF(#REF!="x",#REF!,IF(#REF!="x",#REF!,IF(#REF!="x",#REF!,IF(#REF!="x",#REF!,IF(#REF!="x",#REF!,AD58))))))))</f>
        <v>#REF!</v>
      </c>
      <c r="AD58" s="202" t="e">
        <f>IF(#REF!="x",#REF!,"   ")</f>
        <v>#REF!</v>
      </c>
      <c r="AE58" s="202" t="e">
        <f>IF(#REF!="x",#REF!,IF(#REF!="x",#REF!,IF(#REF!="x",#REF!,IF(#REF!="x",#REF!,IF(#REF!="x",#REF!,IF(#REF!="x",#REF!,IF(#REF!="x",#REF!,IF(#REF!="x",#REF!,AF58))))))))</f>
        <v>#REF!</v>
      </c>
      <c r="AF58" s="202" t="e">
        <f>IF(#REF!="x",#REF!,IF(T58="x",$T$10,IF(S58="x",$S$10,IF(R58="x",$R$10,IF(Q58="x",$Q$10,IF(P58="x",$P$10,IF(O58="x",$O$10,IF(N58="x",$N$10,AG58))))))))</f>
        <v>#REF!</v>
      </c>
      <c r="AG58" s="202" t="str">
        <f t="shared" si="9"/>
        <v xml:space="preserve">    </v>
      </c>
      <c r="AH58" s="202" t="str">
        <f t="shared" si="10"/>
        <v xml:space="preserve">    </v>
      </c>
      <c r="AI58" s="224">
        <f t="shared" si="11"/>
        <v>105</v>
      </c>
    </row>
    <row r="59" spans="1:35" s="12" customFormat="1" ht="15.75" x14ac:dyDescent="0.2">
      <c r="A59" s="17">
        <v>45</v>
      </c>
      <c r="B59" s="25" t="str">
        <f>inf!B46</f>
        <v>هيثم يسري محمد جعبري</v>
      </c>
      <c r="C59" s="1314">
        <f>inf!C46</f>
        <v>404336059</v>
      </c>
      <c r="D59" s="1291"/>
      <c r="E59" s="223">
        <f>dwam1!D59-dwam1!C59</f>
        <v>0.3125</v>
      </c>
      <c r="F59" s="223">
        <f>dwam1!F59-dwam1!E59</f>
        <v>0.3125</v>
      </c>
      <c r="G59" s="223">
        <f>dwam1!H59-dwam1!G59</f>
        <v>0.3125</v>
      </c>
      <c r="H59" s="223">
        <f>dwam1!J59-dwam1!I59</f>
        <v>0.3125</v>
      </c>
      <c r="I59" s="223">
        <f>dwam1!L59-dwam1!K59</f>
        <v>0.3125</v>
      </c>
      <c r="J59" s="223">
        <f>dwam1!N59-dwam1!M59</f>
        <v>0.3125</v>
      </c>
      <c r="K59" s="223">
        <f>dwam1!P59-dwam1!O59</f>
        <v>0.3125</v>
      </c>
      <c r="L59" s="223">
        <f>dwam1!R59-dwam1!Q59</f>
        <v>0.3125</v>
      </c>
      <c r="M59" s="223">
        <f>dwam1!T59-dwam1!S59</f>
        <v>0.3125</v>
      </c>
      <c r="N59" s="223">
        <f>dwam1!V59-dwam1!U59</f>
        <v>0.3125</v>
      </c>
      <c r="O59" s="223">
        <f>dwam1!X59-dwam1!W59</f>
        <v>0.3125</v>
      </c>
      <c r="P59" s="223">
        <f>dwam1!Z59-dwam1!Y59</f>
        <v>0.3125</v>
      </c>
      <c r="Q59" s="223">
        <f>dwam1!AB59-dwam1!AA59</f>
        <v>0.3125</v>
      </c>
      <c r="R59" s="223">
        <f>dwam1!AD59-dwam1!AC59</f>
        <v>0.3125</v>
      </c>
      <c r="S59" s="223">
        <f>dwam1!AF59-dwam1!AE59</f>
        <v>0.3125</v>
      </c>
      <c r="T59" s="223">
        <f>dwam1!AH59-dwam1!AG59</f>
        <v>0.3125</v>
      </c>
      <c r="U59" s="223">
        <f>dwam1!AJ59-dwam1!AI59</f>
        <v>0</v>
      </c>
      <c r="V59" s="223">
        <f>dwam1!AL59-dwam1!AK59</f>
        <v>0</v>
      </c>
      <c r="W59" s="223">
        <f>dwam1!AN59-dwam1!AM59</f>
        <v>0</v>
      </c>
      <c r="X59" s="223">
        <f>dwam1!AP59-dwam1!AO59</f>
        <v>0</v>
      </c>
      <c r="Y59" s="205">
        <f t="shared" si="12"/>
        <v>120</v>
      </c>
      <c r="Z59" s="19" t="str">
        <f>Menu!$C$4</f>
        <v>الخليل</v>
      </c>
      <c r="AA59" s="202" t="e">
        <f t="shared" si="7"/>
        <v>#REF!</v>
      </c>
      <c r="AB59" s="202" t="e">
        <f t="shared" si="8"/>
        <v>#REF!</v>
      </c>
      <c r="AC59" s="202" t="e">
        <f>IF(#REF!="x",#REF!,IF(#REF!="x",#REF!,IF(#REF!="x",#REF!,IF(#REF!="x",#REF!,IF(#REF!="x",#REF!,IF(#REF!="x",#REF!,IF(#REF!="x",#REF!,IF(#REF!="x",#REF!,AD59))))))))</f>
        <v>#REF!</v>
      </c>
      <c r="AD59" s="202" t="e">
        <f>IF(#REF!="x",#REF!,"   ")</f>
        <v>#REF!</v>
      </c>
      <c r="AE59" s="202" t="e">
        <f>IF(#REF!="x",#REF!,IF(#REF!="x",#REF!,IF(#REF!="x",#REF!,IF(#REF!="x",#REF!,IF(#REF!="x",#REF!,IF(#REF!="x",#REF!,IF(#REF!="x",#REF!,IF(#REF!="x",#REF!,AF59))))))))</f>
        <v>#REF!</v>
      </c>
      <c r="AF59" s="202" t="e">
        <f>IF(#REF!="x",#REF!,IF(T59="x",$T$10,IF(S59="x",$S$10,IF(R59="x",$R$10,IF(Q59="x",$Q$10,IF(P59="x",$P$10,IF(O59="x",$O$10,IF(N59="x",$N$10,AG59))))))))</f>
        <v>#REF!</v>
      </c>
      <c r="AG59" s="202" t="str">
        <f t="shared" si="9"/>
        <v xml:space="preserve">    </v>
      </c>
      <c r="AH59" s="202" t="str">
        <f t="shared" si="10"/>
        <v xml:space="preserve">    </v>
      </c>
      <c r="AI59" s="224">
        <f t="shared" si="11"/>
        <v>120</v>
      </c>
    </row>
    <row r="60" spans="1:35" s="12" customFormat="1" ht="15.75" x14ac:dyDescent="0.2">
      <c r="A60" s="17">
        <v>46</v>
      </c>
      <c r="B60" s="25" t="str">
        <f>inf!B47</f>
        <v>يسرى خليل عبد الرحمن سلامه</v>
      </c>
      <c r="C60" s="1314">
        <f>inf!C47</f>
        <v>902754027</v>
      </c>
      <c r="D60" s="1291"/>
      <c r="E60" s="223">
        <f>dwam1!D60-dwam1!C60</f>
        <v>0.3125</v>
      </c>
      <c r="F60" s="223">
        <f>dwam1!F60-dwam1!E60</f>
        <v>0.3125</v>
      </c>
      <c r="G60" s="223">
        <f>dwam1!H60-dwam1!G60</f>
        <v>0.3125</v>
      </c>
      <c r="H60" s="223">
        <f>dwam1!J60-dwam1!I60</f>
        <v>0.3125</v>
      </c>
      <c r="I60" s="223">
        <f>dwam1!L60-dwam1!K60</f>
        <v>0.3125</v>
      </c>
      <c r="J60" s="223">
        <f>dwam1!N60-dwam1!M60</f>
        <v>0.3125</v>
      </c>
      <c r="K60" s="223">
        <f>dwam1!P60-dwam1!O60</f>
        <v>0.3125</v>
      </c>
      <c r="L60" s="223">
        <f>dwam1!R60-dwam1!Q60</f>
        <v>0.3125</v>
      </c>
      <c r="M60" s="223">
        <f>dwam1!T60-dwam1!S60</f>
        <v>0.3125</v>
      </c>
      <c r="N60" s="223">
        <f>dwam1!V60-dwam1!U60</f>
        <v>0.3125</v>
      </c>
      <c r="O60" s="223">
        <f>dwam1!X60-dwam1!W60</f>
        <v>0.3125</v>
      </c>
      <c r="P60" s="223">
        <f>dwam1!Z60-dwam1!Y60</f>
        <v>0.3125</v>
      </c>
      <c r="Q60" s="223">
        <f>dwam1!AB60-dwam1!AA60</f>
        <v>0.3125</v>
      </c>
      <c r="R60" s="223">
        <f>dwam1!AD60-dwam1!AC60</f>
        <v>0.3125</v>
      </c>
      <c r="S60" s="223">
        <f>dwam1!AF60-dwam1!AE60</f>
        <v>0.3125</v>
      </c>
      <c r="T60" s="223">
        <f>dwam1!AH60-dwam1!AG60</f>
        <v>0.3125</v>
      </c>
      <c r="U60" s="223">
        <f>dwam1!AJ60-dwam1!AI60</f>
        <v>0</v>
      </c>
      <c r="V60" s="223">
        <f>dwam1!AL60-dwam1!AK60</f>
        <v>0</v>
      </c>
      <c r="W60" s="223">
        <f>dwam1!AN60-dwam1!AM60</f>
        <v>0</v>
      </c>
      <c r="X60" s="223">
        <f>dwam1!AP60-dwam1!AO60</f>
        <v>0</v>
      </c>
      <c r="Y60" s="205">
        <f t="shared" si="12"/>
        <v>120</v>
      </c>
      <c r="Z60" s="19" t="str">
        <f>Menu!$C$4</f>
        <v>الخليل</v>
      </c>
      <c r="AA60" s="202" t="e">
        <f t="shared" si="7"/>
        <v>#REF!</v>
      </c>
      <c r="AB60" s="202" t="e">
        <f t="shared" si="8"/>
        <v>#REF!</v>
      </c>
      <c r="AC60" s="202" t="e">
        <f>IF(#REF!="x",#REF!,IF(#REF!="x",#REF!,IF(#REF!="x",#REF!,IF(#REF!="x",#REF!,IF(#REF!="x",#REF!,IF(#REF!="x",#REF!,IF(#REF!="x",#REF!,IF(#REF!="x",#REF!,AD60))))))))</f>
        <v>#REF!</v>
      </c>
      <c r="AD60" s="202" t="e">
        <f>IF(#REF!="x",#REF!,"   ")</f>
        <v>#REF!</v>
      </c>
      <c r="AE60" s="202" t="e">
        <f>IF(#REF!="x",#REF!,IF(#REF!="x",#REF!,IF(#REF!="x",#REF!,IF(#REF!="x",#REF!,IF(#REF!="x",#REF!,IF(#REF!="x",#REF!,IF(#REF!="x",#REF!,IF(#REF!="x",#REF!,AF60))))))))</f>
        <v>#REF!</v>
      </c>
      <c r="AF60" s="202" t="e">
        <f>IF(#REF!="x",#REF!,IF(T60="x",$T$10,IF(S60="x",$S$10,IF(R60="x",$R$10,IF(Q60="x",$Q$10,IF(P60="x",$P$10,IF(O60="x",$O$10,IF(N60="x",$N$10,AG60))))))))</f>
        <v>#REF!</v>
      </c>
      <c r="AG60" s="202" t="str">
        <f t="shared" si="9"/>
        <v xml:space="preserve">    </v>
      </c>
      <c r="AH60" s="202" t="str">
        <f t="shared" si="10"/>
        <v xml:space="preserve">    </v>
      </c>
      <c r="AI60" s="224">
        <f t="shared" si="11"/>
        <v>120</v>
      </c>
    </row>
    <row r="61" spans="1:35" s="12" customFormat="1" ht="15.75" x14ac:dyDescent="0.2">
      <c r="A61" s="17"/>
      <c r="B61" s="25"/>
      <c r="C61" s="1314"/>
      <c r="D61" s="1291"/>
      <c r="E61" s="223"/>
      <c r="F61" s="223"/>
      <c r="G61" s="223"/>
      <c r="H61" s="223"/>
      <c r="I61" s="223"/>
      <c r="J61" s="223"/>
      <c r="K61" s="223"/>
      <c r="L61" s="223"/>
      <c r="M61" s="223"/>
      <c r="N61" s="223"/>
      <c r="O61" s="223"/>
      <c r="P61" s="223"/>
      <c r="Q61" s="223"/>
      <c r="R61" s="223"/>
      <c r="S61" s="223"/>
      <c r="T61" s="223"/>
      <c r="U61" s="223"/>
      <c r="V61" s="223"/>
      <c r="W61" s="223"/>
      <c r="X61" s="223"/>
      <c r="Y61" s="205"/>
      <c r="Z61" s="19"/>
      <c r="AA61" s="202" t="e">
        <f t="shared" si="7"/>
        <v>#REF!</v>
      </c>
      <c r="AB61" s="202" t="e">
        <f t="shared" si="8"/>
        <v>#REF!</v>
      </c>
      <c r="AC61" s="202" t="e">
        <f>IF(#REF!="x",#REF!,IF(#REF!="x",#REF!,IF(#REF!="x",#REF!,IF(#REF!="x",#REF!,IF(#REF!="x",#REF!,IF(#REF!="x",#REF!,IF(#REF!="x",#REF!,IF(#REF!="x",#REF!,AD61))))))))</f>
        <v>#REF!</v>
      </c>
      <c r="AD61" s="202" t="e">
        <f>IF(#REF!="x",#REF!,"   ")</f>
        <v>#REF!</v>
      </c>
      <c r="AE61" s="202" t="e">
        <f>IF(#REF!="x",#REF!,IF(#REF!="x",#REF!,IF(#REF!="x",#REF!,IF(#REF!="x",#REF!,IF(#REF!="x",#REF!,IF(#REF!="x",#REF!,IF(#REF!="x",#REF!,IF(#REF!="x",#REF!,AF61))))))))</f>
        <v>#REF!</v>
      </c>
      <c r="AF61" s="202" t="e">
        <f>IF(#REF!="x",#REF!,IF(T61="x",$T$10,IF(S61="x",$S$10,IF(R61="x",$R$10,IF(Q61="x",$Q$10,IF(P61="x",$P$10,IF(O61="x",$O$10,IF(N61="x",$N$10,AG61))))))))</f>
        <v>#REF!</v>
      </c>
      <c r="AG61" s="202" t="str">
        <f t="shared" si="9"/>
        <v xml:space="preserve">    </v>
      </c>
      <c r="AH61" s="202" t="str">
        <f t="shared" si="10"/>
        <v xml:space="preserve">    </v>
      </c>
      <c r="AI61" s="224"/>
    </row>
    <row r="62" spans="1:35" s="12" customFormat="1" ht="15.75" x14ac:dyDescent="0.2">
      <c r="A62" s="17"/>
      <c r="B62" s="25"/>
      <c r="C62" s="1314"/>
      <c r="D62" s="1291"/>
      <c r="E62" s="223"/>
      <c r="F62" s="223"/>
      <c r="G62" s="223"/>
      <c r="H62" s="223"/>
      <c r="I62" s="223"/>
      <c r="J62" s="223"/>
      <c r="K62" s="223"/>
      <c r="L62" s="223"/>
      <c r="M62" s="223"/>
      <c r="N62" s="223"/>
      <c r="O62" s="223"/>
      <c r="P62" s="223"/>
      <c r="Q62" s="223"/>
      <c r="R62" s="223"/>
      <c r="S62" s="223"/>
      <c r="T62" s="223"/>
      <c r="U62" s="223"/>
      <c r="V62" s="223"/>
      <c r="W62" s="223"/>
      <c r="X62" s="223"/>
      <c r="Y62" s="205"/>
      <c r="Z62" s="19"/>
      <c r="AA62" s="202" t="e">
        <f t="shared" si="7"/>
        <v>#REF!</v>
      </c>
      <c r="AB62" s="202" t="e">
        <f t="shared" si="8"/>
        <v>#REF!</v>
      </c>
      <c r="AC62" s="202" t="e">
        <f>IF(#REF!="x",#REF!,IF(#REF!="x",#REF!,IF(#REF!="x",#REF!,IF(#REF!="x",#REF!,IF(#REF!="x",#REF!,IF(#REF!="x",#REF!,IF(#REF!="x",#REF!,IF(#REF!="x",#REF!,AD62))))))))</f>
        <v>#REF!</v>
      </c>
      <c r="AD62" s="202" t="e">
        <f>IF(#REF!="x",#REF!,"   ")</f>
        <v>#REF!</v>
      </c>
      <c r="AE62" s="202" t="e">
        <f>IF(#REF!="x",#REF!,IF(#REF!="x",#REF!,IF(#REF!="x",#REF!,IF(#REF!="x",#REF!,IF(#REF!="x",#REF!,IF(#REF!="x",#REF!,IF(#REF!="x",#REF!,IF(#REF!="x",#REF!,AF62))))))))</f>
        <v>#REF!</v>
      </c>
      <c r="AF62" s="202" t="e">
        <f>IF(#REF!="x",#REF!,IF(T62="x",$T$10,IF(S62="x",$S$10,IF(R62="x",$R$10,IF(Q62="x",$Q$10,IF(P62="x",$P$10,IF(O62="x",$O$10,IF(N62="x",$N$10,AG62))))))))</f>
        <v>#REF!</v>
      </c>
      <c r="AG62" s="202" t="str">
        <f t="shared" si="9"/>
        <v xml:space="preserve">    </v>
      </c>
      <c r="AH62" s="202" t="str">
        <f t="shared" si="10"/>
        <v xml:space="preserve">    </v>
      </c>
      <c r="AI62" s="224"/>
    </row>
    <row r="63" spans="1:35" s="12" customFormat="1" ht="15.75" x14ac:dyDescent="0.2">
      <c r="A63" s="17"/>
      <c r="B63" s="25"/>
      <c r="C63" s="1314"/>
      <c r="D63" s="1291"/>
      <c r="E63" s="223"/>
      <c r="F63" s="223"/>
      <c r="G63" s="223"/>
      <c r="H63" s="223"/>
      <c r="I63" s="223"/>
      <c r="J63" s="223"/>
      <c r="K63" s="223"/>
      <c r="L63" s="223"/>
      <c r="M63" s="223"/>
      <c r="N63" s="223"/>
      <c r="O63" s="223"/>
      <c r="P63" s="223"/>
      <c r="Q63" s="223"/>
      <c r="R63" s="223"/>
      <c r="S63" s="223"/>
      <c r="T63" s="223"/>
      <c r="U63" s="223"/>
      <c r="V63" s="223"/>
      <c r="W63" s="223"/>
      <c r="X63" s="223"/>
      <c r="Y63" s="205"/>
      <c r="Z63" s="19"/>
      <c r="AA63" s="202" t="e">
        <f t="shared" si="7"/>
        <v>#REF!</v>
      </c>
      <c r="AB63" s="202" t="e">
        <f t="shared" si="8"/>
        <v>#REF!</v>
      </c>
      <c r="AC63" s="202" t="e">
        <f>IF(#REF!="x",#REF!,IF(#REF!="x",#REF!,IF(#REF!="x",#REF!,IF(#REF!="x",#REF!,IF(#REF!="x",#REF!,IF(#REF!="x",#REF!,IF(#REF!="x",#REF!,IF(#REF!="x",#REF!,AD63))))))))</f>
        <v>#REF!</v>
      </c>
      <c r="AD63" s="202" t="e">
        <f>IF(#REF!="x",#REF!,"   ")</f>
        <v>#REF!</v>
      </c>
      <c r="AE63" s="202" t="e">
        <f>IF(#REF!="x",#REF!,IF(#REF!="x",#REF!,IF(#REF!="x",#REF!,IF(#REF!="x",#REF!,IF(#REF!="x",#REF!,IF(#REF!="x",#REF!,IF(#REF!="x",#REF!,IF(#REF!="x",#REF!,AF63))))))))</f>
        <v>#REF!</v>
      </c>
      <c r="AF63" s="202" t="e">
        <f>IF(#REF!="x",#REF!,IF(T63="x",$T$10,IF(S63="x",$S$10,IF(R63="x",$R$10,IF(Q63="x",$Q$10,IF(P63="x",$P$10,IF(O63="x",$O$10,IF(N63="x",$N$10,AG63))))))))</f>
        <v>#REF!</v>
      </c>
      <c r="AG63" s="202" t="str">
        <f t="shared" si="9"/>
        <v xml:space="preserve">    </v>
      </c>
      <c r="AH63" s="202" t="str">
        <f t="shared" si="10"/>
        <v xml:space="preserve">    </v>
      </c>
      <c r="AI63" s="224"/>
    </row>
    <row r="64" spans="1:35" s="12" customFormat="1" ht="15.75" x14ac:dyDescent="0.2">
      <c r="A64" s="17"/>
      <c r="B64" s="25"/>
      <c r="C64" s="1314"/>
      <c r="D64" s="1291"/>
      <c r="E64" s="223"/>
      <c r="F64" s="223"/>
      <c r="G64" s="223"/>
      <c r="H64" s="223"/>
      <c r="I64" s="223"/>
      <c r="J64" s="223"/>
      <c r="K64" s="223"/>
      <c r="L64" s="223"/>
      <c r="M64" s="223"/>
      <c r="N64" s="223"/>
      <c r="O64" s="223"/>
      <c r="P64" s="223"/>
      <c r="Q64" s="223"/>
      <c r="R64" s="223"/>
      <c r="S64" s="223"/>
      <c r="T64" s="223"/>
      <c r="U64" s="223"/>
      <c r="V64" s="223"/>
      <c r="W64" s="223"/>
      <c r="X64" s="223"/>
      <c r="Y64" s="205"/>
      <c r="Z64" s="19"/>
      <c r="AA64" s="202" t="e">
        <f t="shared" si="7"/>
        <v>#REF!</v>
      </c>
      <c r="AB64" s="202" t="e">
        <f t="shared" si="8"/>
        <v>#REF!</v>
      </c>
      <c r="AC64" s="202" t="e">
        <f>IF(#REF!="x",#REF!,IF(#REF!="x",#REF!,IF(#REF!="x",#REF!,IF(#REF!="x",#REF!,IF(#REF!="x",#REF!,IF(#REF!="x",#REF!,IF(#REF!="x",#REF!,IF(#REF!="x",#REF!,AD64))))))))</f>
        <v>#REF!</v>
      </c>
      <c r="AD64" s="202" t="e">
        <f>IF(#REF!="x",#REF!,"   ")</f>
        <v>#REF!</v>
      </c>
      <c r="AE64" s="202" t="e">
        <f>IF(#REF!="x",#REF!,IF(#REF!="x",#REF!,IF(#REF!="x",#REF!,IF(#REF!="x",#REF!,IF(#REF!="x",#REF!,IF(#REF!="x",#REF!,IF(#REF!="x",#REF!,IF(#REF!="x",#REF!,AF64))))))))</f>
        <v>#REF!</v>
      </c>
      <c r="AF64" s="202" t="e">
        <f>IF(#REF!="x",#REF!,IF(T64="x",$T$10,IF(S64="x",$S$10,IF(R64="x",$R$10,IF(Q64="x",$Q$10,IF(P64="x",$P$10,IF(O64="x",$O$10,IF(N64="x",$N$10,AG64))))))))</f>
        <v>#REF!</v>
      </c>
      <c r="AG64" s="202" t="str">
        <f t="shared" si="9"/>
        <v xml:space="preserve">    </v>
      </c>
      <c r="AH64" s="202" t="str">
        <f t="shared" si="10"/>
        <v xml:space="preserve">    </v>
      </c>
      <c r="AI64" s="224"/>
    </row>
    <row r="65" spans="1:35" s="12" customFormat="1" ht="15.75" x14ac:dyDescent="0.2">
      <c r="A65" s="17"/>
      <c r="B65" s="25"/>
      <c r="C65" s="1314"/>
      <c r="D65" s="1291"/>
      <c r="E65" s="223"/>
      <c r="F65" s="223"/>
      <c r="G65" s="223"/>
      <c r="H65" s="223"/>
      <c r="I65" s="223"/>
      <c r="J65" s="223"/>
      <c r="K65" s="223"/>
      <c r="L65" s="223"/>
      <c r="M65" s="223"/>
      <c r="N65" s="223"/>
      <c r="O65" s="223"/>
      <c r="P65" s="223"/>
      <c r="Q65" s="223"/>
      <c r="R65" s="223"/>
      <c r="S65" s="223"/>
      <c r="T65" s="223"/>
      <c r="U65" s="223"/>
      <c r="V65" s="223"/>
      <c r="W65" s="223"/>
      <c r="X65" s="223"/>
      <c r="Y65" s="205"/>
      <c r="Z65" s="19"/>
      <c r="AA65" s="202" t="e">
        <f t="shared" si="7"/>
        <v>#REF!</v>
      </c>
      <c r="AB65" s="202" t="e">
        <f t="shared" si="8"/>
        <v>#REF!</v>
      </c>
      <c r="AC65" s="202" t="e">
        <f>IF(#REF!="x",#REF!,IF(#REF!="x",#REF!,IF(#REF!="x",#REF!,IF(#REF!="x",#REF!,IF(#REF!="x",#REF!,IF(#REF!="x",#REF!,IF(#REF!="x",#REF!,IF(#REF!="x",#REF!,AD65))))))))</f>
        <v>#REF!</v>
      </c>
      <c r="AD65" s="202" t="e">
        <f>IF(#REF!="x",#REF!,"   ")</f>
        <v>#REF!</v>
      </c>
      <c r="AE65" s="202" t="e">
        <f>IF(#REF!="x",#REF!,IF(#REF!="x",#REF!,IF(#REF!="x",#REF!,IF(#REF!="x",#REF!,IF(#REF!="x",#REF!,IF(#REF!="x",#REF!,IF(#REF!="x",#REF!,IF(#REF!="x",#REF!,AF65))))))))</f>
        <v>#REF!</v>
      </c>
      <c r="AF65" s="202" t="e">
        <f>IF(#REF!="x",#REF!,IF(T65="x",$T$10,IF(S65="x",$S$10,IF(R65="x",$R$10,IF(Q65="x",$Q$10,IF(P65="x",$P$10,IF(O65="x",$O$10,IF(N65="x",$N$10,AG65))))))))</f>
        <v>#REF!</v>
      </c>
      <c r="AG65" s="202" t="str">
        <f t="shared" si="9"/>
        <v xml:space="preserve">    </v>
      </c>
      <c r="AH65" s="202" t="str">
        <f t="shared" si="10"/>
        <v xml:space="preserve">    </v>
      </c>
      <c r="AI65" s="224"/>
    </row>
    <row r="66" spans="1:35" s="12" customFormat="1" ht="15.75" x14ac:dyDescent="0.2">
      <c r="A66" s="17"/>
      <c r="B66" s="25"/>
      <c r="C66" s="1314"/>
      <c r="D66" s="1291"/>
      <c r="E66" s="223"/>
      <c r="F66" s="223"/>
      <c r="G66" s="223"/>
      <c r="H66" s="223"/>
      <c r="I66" s="223"/>
      <c r="J66" s="223"/>
      <c r="K66" s="223"/>
      <c r="L66" s="223"/>
      <c r="M66" s="223"/>
      <c r="N66" s="223"/>
      <c r="O66" s="223"/>
      <c r="P66" s="223"/>
      <c r="Q66" s="223"/>
      <c r="R66" s="223"/>
      <c r="S66" s="223"/>
      <c r="T66" s="223"/>
      <c r="U66" s="223"/>
      <c r="V66" s="223"/>
      <c r="W66" s="223"/>
      <c r="X66" s="223"/>
      <c r="Y66" s="205"/>
      <c r="Z66" s="19"/>
      <c r="AA66" s="202" t="e">
        <f t="shared" si="7"/>
        <v>#REF!</v>
      </c>
      <c r="AB66" s="202" t="e">
        <f t="shared" si="8"/>
        <v>#REF!</v>
      </c>
      <c r="AC66" s="202" t="e">
        <f>IF(#REF!="x",#REF!,IF(#REF!="x",#REF!,IF(#REF!="x",#REF!,IF(#REF!="x",#REF!,IF(#REF!="x",#REF!,IF(#REF!="x",#REF!,IF(#REF!="x",#REF!,IF(#REF!="x",#REF!,AD66))))))))</f>
        <v>#REF!</v>
      </c>
      <c r="AD66" s="202" t="e">
        <f>IF(#REF!="x",#REF!,"   ")</f>
        <v>#REF!</v>
      </c>
      <c r="AE66" s="202" t="e">
        <f>IF(#REF!="x",#REF!,IF(#REF!="x",#REF!,IF(#REF!="x",#REF!,IF(#REF!="x",#REF!,IF(#REF!="x",#REF!,IF(#REF!="x",#REF!,IF(#REF!="x",#REF!,IF(#REF!="x",#REF!,AF66))))))))</f>
        <v>#REF!</v>
      </c>
      <c r="AF66" s="202" t="e">
        <f>IF(#REF!="x",#REF!,IF(T66="x",$T$10,IF(S66="x",$S$10,IF(R66="x",$R$10,IF(Q66="x",$Q$10,IF(P66="x",$P$10,IF(O66="x",$O$10,IF(N66="x",$N$10,AG66))))))))</f>
        <v>#REF!</v>
      </c>
      <c r="AG66" s="202" t="str">
        <f t="shared" si="9"/>
        <v xml:space="preserve">    </v>
      </c>
      <c r="AH66" s="202" t="str">
        <f t="shared" si="10"/>
        <v xml:space="preserve">    </v>
      </c>
      <c r="AI66" s="224"/>
    </row>
    <row r="67" spans="1:35" s="12" customFormat="1" ht="15.75" x14ac:dyDescent="0.2">
      <c r="A67" s="17"/>
      <c r="B67" s="25"/>
      <c r="C67" s="1314"/>
      <c r="D67" s="1291"/>
      <c r="E67" s="223"/>
      <c r="F67" s="223"/>
      <c r="G67" s="223"/>
      <c r="H67" s="223"/>
      <c r="I67" s="223"/>
      <c r="J67" s="223"/>
      <c r="K67" s="223"/>
      <c r="L67" s="223"/>
      <c r="M67" s="223"/>
      <c r="N67" s="223"/>
      <c r="O67" s="223"/>
      <c r="P67" s="223"/>
      <c r="Q67" s="223"/>
      <c r="R67" s="223"/>
      <c r="S67" s="223"/>
      <c r="T67" s="223"/>
      <c r="U67" s="223"/>
      <c r="V67" s="223"/>
      <c r="W67" s="223"/>
      <c r="X67" s="223"/>
      <c r="Y67" s="205"/>
      <c r="Z67" s="19"/>
      <c r="AA67" s="202" t="e">
        <f t="shared" si="7"/>
        <v>#REF!</v>
      </c>
      <c r="AB67" s="202" t="e">
        <f t="shared" si="8"/>
        <v>#REF!</v>
      </c>
      <c r="AC67" s="202" t="e">
        <f>IF(#REF!="x",#REF!,IF(#REF!="x",#REF!,IF(#REF!="x",#REF!,IF(#REF!="x",#REF!,IF(#REF!="x",#REF!,IF(#REF!="x",#REF!,IF(#REF!="x",#REF!,IF(#REF!="x",#REF!,AD67))))))))</f>
        <v>#REF!</v>
      </c>
      <c r="AD67" s="202" t="e">
        <f>IF(#REF!="x",#REF!,"   ")</f>
        <v>#REF!</v>
      </c>
      <c r="AE67" s="202" t="e">
        <f>IF(#REF!="x",#REF!,IF(#REF!="x",#REF!,IF(#REF!="x",#REF!,IF(#REF!="x",#REF!,IF(#REF!="x",#REF!,IF(#REF!="x",#REF!,IF(#REF!="x",#REF!,IF(#REF!="x",#REF!,AF67))))))))</f>
        <v>#REF!</v>
      </c>
      <c r="AF67" s="202" t="e">
        <f>IF(#REF!="x",#REF!,IF(T67="x",$T$10,IF(S67="x",$S$10,IF(R67="x",$R$10,IF(Q67="x",$Q$10,IF(P67="x",$P$10,IF(O67="x",$O$10,IF(N67="x",$N$10,AG67))))))))</f>
        <v>#REF!</v>
      </c>
      <c r="AG67" s="202" t="str">
        <f t="shared" si="9"/>
        <v xml:space="preserve">    </v>
      </c>
      <c r="AH67" s="202" t="str">
        <f t="shared" si="10"/>
        <v xml:space="preserve">    </v>
      </c>
      <c r="AI67" s="224"/>
    </row>
    <row r="68" spans="1:35" s="12" customFormat="1" ht="15.75" x14ac:dyDescent="0.2">
      <c r="A68" s="17"/>
      <c r="B68" s="25"/>
      <c r="C68" s="1314"/>
      <c r="D68" s="1291"/>
      <c r="E68" s="223"/>
      <c r="F68" s="223"/>
      <c r="G68" s="223"/>
      <c r="H68" s="223"/>
      <c r="I68" s="223"/>
      <c r="J68" s="223"/>
      <c r="K68" s="223"/>
      <c r="L68" s="223"/>
      <c r="M68" s="223"/>
      <c r="N68" s="223"/>
      <c r="O68" s="223"/>
      <c r="P68" s="223"/>
      <c r="Q68" s="223"/>
      <c r="R68" s="223"/>
      <c r="S68" s="223"/>
      <c r="T68" s="223"/>
      <c r="U68" s="223"/>
      <c r="V68" s="223"/>
      <c r="W68" s="223"/>
      <c r="X68" s="223"/>
      <c r="Y68" s="205"/>
      <c r="Z68" s="19"/>
      <c r="AA68" s="202" t="e">
        <f t="shared" si="7"/>
        <v>#REF!</v>
      </c>
      <c r="AB68" s="202" t="e">
        <f t="shared" si="8"/>
        <v>#REF!</v>
      </c>
      <c r="AC68" s="202" t="e">
        <f>IF(#REF!="x",#REF!,IF(#REF!="x",#REF!,IF(#REF!="x",#REF!,IF(#REF!="x",#REF!,IF(#REF!="x",#REF!,IF(#REF!="x",#REF!,IF(#REF!="x",#REF!,IF(#REF!="x",#REF!,AD68))))))))</f>
        <v>#REF!</v>
      </c>
      <c r="AD68" s="202" t="e">
        <f>IF(#REF!="x",#REF!,"   ")</f>
        <v>#REF!</v>
      </c>
      <c r="AE68" s="202" t="e">
        <f>IF(#REF!="x",#REF!,IF(#REF!="x",#REF!,IF(#REF!="x",#REF!,IF(#REF!="x",#REF!,IF(#REF!="x",#REF!,IF(#REF!="x",#REF!,IF(#REF!="x",#REF!,IF(#REF!="x",#REF!,AF68))))))))</f>
        <v>#REF!</v>
      </c>
      <c r="AF68" s="202" t="e">
        <f>IF(#REF!="x",#REF!,IF(T68="x",$T$10,IF(S68="x",$S$10,IF(R68="x",$R$10,IF(Q68="x",$Q$10,IF(P68="x",$P$10,IF(O68="x",$O$10,IF(N68="x",$N$10,AG68))))))))</f>
        <v>#REF!</v>
      </c>
      <c r="AG68" s="202" t="str">
        <f t="shared" si="9"/>
        <v xml:space="preserve">    </v>
      </c>
      <c r="AH68" s="202" t="str">
        <f t="shared" si="10"/>
        <v xml:space="preserve">    </v>
      </c>
      <c r="AI68" s="224"/>
    </row>
    <row r="69" spans="1:35" s="12" customFormat="1" ht="15.75" x14ac:dyDescent="0.2">
      <c r="A69" s="17"/>
      <c r="B69" s="25"/>
      <c r="C69" s="1314"/>
      <c r="D69" s="1291"/>
      <c r="E69" s="223"/>
      <c r="F69" s="223"/>
      <c r="G69" s="223"/>
      <c r="H69" s="223"/>
      <c r="I69" s="223"/>
      <c r="J69" s="223"/>
      <c r="K69" s="223"/>
      <c r="L69" s="223"/>
      <c r="M69" s="223"/>
      <c r="N69" s="223"/>
      <c r="O69" s="223"/>
      <c r="P69" s="223"/>
      <c r="Q69" s="223"/>
      <c r="R69" s="223"/>
      <c r="S69" s="223"/>
      <c r="T69" s="223"/>
      <c r="U69" s="223"/>
      <c r="V69" s="223"/>
      <c r="W69" s="223"/>
      <c r="X69" s="223"/>
      <c r="Y69" s="205"/>
      <c r="Z69" s="19"/>
      <c r="AA69" s="202" t="e">
        <f t="shared" si="7"/>
        <v>#REF!</v>
      </c>
      <c r="AB69" s="202" t="e">
        <f t="shared" si="8"/>
        <v>#REF!</v>
      </c>
      <c r="AC69" s="202" t="e">
        <f>IF(#REF!="x",#REF!,IF(#REF!="x",#REF!,IF(#REF!="x",#REF!,IF(#REF!="x",#REF!,IF(#REF!="x",#REF!,IF(#REF!="x",#REF!,IF(#REF!="x",#REF!,IF(#REF!="x",#REF!,AD69))))))))</f>
        <v>#REF!</v>
      </c>
      <c r="AD69" s="202" t="e">
        <f>IF(#REF!="x",#REF!,"   ")</f>
        <v>#REF!</v>
      </c>
      <c r="AE69" s="202" t="e">
        <f>IF(#REF!="x",#REF!,IF(#REF!="x",#REF!,IF(#REF!="x",#REF!,IF(#REF!="x",#REF!,IF(#REF!="x",#REF!,IF(#REF!="x",#REF!,IF(#REF!="x",#REF!,IF(#REF!="x",#REF!,AF69))))))))</f>
        <v>#REF!</v>
      </c>
      <c r="AF69" s="202" t="e">
        <f>IF(#REF!="x",#REF!,IF(T69="x",$T$10,IF(S69="x",$S$10,IF(R69="x",$R$10,IF(Q69="x",$Q$10,IF(P69="x",$P$10,IF(O69="x",$O$10,IF(N69="x",$N$10,AG69))))))))</f>
        <v>#REF!</v>
      </c>
      <c r="AG69" s="202" t="str">
        <f t="shared" si="9"/>
        <v xml:space="preserve">    </v>
      </c>
      <c r="AH69" s="202" t="str">
        <f t="shared" si="10"/>
        <v xml:space="preserve">    </v>
      </c>
      <c r="AI69" s="224"/>
    </row>
    <row r="70" spans="1:35" s="12" customFormat="1" ht="15.75" x14ac:dyDescent="0.2">
      <c r="A70" s="17"/>
      <c r="B70" s="25"/>
      <c r="C70" s="1314"/>
      <c r="D70" s="1291"/>
      <c r="E70" s="223"/>
      <c r="F70" s="223"/>
      <c r="G70" s="223"/>
      <c r="H70" s="223"/>
      <c r="I70" s="223"/>
      <c r="J70" s="223"/>
      <c r="K70" s="223"/>
      <c r="L70" s="223"/>
      <c r="M70" s="223"/>
      <c r="N70" s="223"/>
      <c r="O70" s="223"/>
      <c r="P70" s="223"/>
      <c r="Q70" s="223"/>
      <c r="R70" s="223"/>
      <c r="S70" s="223"/>
      <c r="T70" s="223"/>
      <c r="U70" s="223"/>
      <c r="V70" s="223"/>
      <c r="W70" s="223"/>
      <c r="X70" s="223"/>
      <c r="Y70" s="205"/>
      <c r="Z70" s="19"/>
      <c r="AA70" s="202" t="e">
        <f t="shared" si="7"/>
        <v>#REF!</v>
      </c>
      <c r="AB70" s="202" t="e">
        <f t="shared" si="8"/>
        <v>#REF!</v>
      </c>
      <c r="AC70" s="202" t="e">
        <f>IF(#REF!="x",#REF!,IF(#REF!="x",#REF!,IF(#REF!="x",#REF!,IF(#REF!="x",#REF!,IF(#REF!="x",#REF!,IF(#REF!="x",#REF!,IF(#REF!="x",#REF!,IF(#REF!="x",#REF!,AD70))))))))</f>
        <v>#REF!</v>
      </c>
      <c r="AD70" s="202" t="e">
        <f>IF(#REF!="x",#REF!,"   ")</f>
        <v>#REF!</v>
      </c>
      <c r="AE70" s="202" t="e">
        <f>IF(#REF!="x",#REF!,IF(#REF!="x",#REF!,IF(#REF!="x",#REF!,IF(#REF!="x",#REF!,IF(#REF!="x",#REF!,IF(#REF!="x",#REF!,IF(#REF!="x",#REF!,IF(#REF!="x",#REF!,AF70))))))))</f>
        <v>#REF!</v>
      </c>
      <c r="AF70" s="202" t="e">
        <f>IF(#REF!="x",#REF!,IF(T70="x",$T$10,IF(S70="x",$S$10,IF(R70="x",$R$10,IF(Q70="x",$Q$10,IF(P70="x",$P$10,IF(O70="x",$O$10,IF(N70="x",$N$10,AG70))))))))</f>
        <v>#REF!</v>
      </c>
      <c r="AG70" s="202" t="str">
        <f t="shared" si="9"/>
        <v xml:space="preserve">    </v>
      </c>
      <c r="AH70" s="202" t="str">
        <f t="shared" si="10"/>
        <v xml:space="preserve">    </v>
      </c>
      <c r="AI70" s="224"/>
    </row>
    <row r="71" spans="1:35" s="12" customFormat="1" ht="15.75" x14ac:dyDescent="0.2">
      <c r="A71" s="17"/>
      <c r="B71" s="25"/>
      <c r="C71" s="1314"/>
      <c r="D71" s="1291"/>
      <c r="E71" s="223"/>
      <c r="F71" s="223"/>
      <c r="G71" s="223"/>
      <c r="H71" s="223"/>
      <c r="I71" s="223"/>
      <c r="J71" s="223"/>
      <c r="K71" s="223"/>
      <c r="L71" s="223"/>
      <c r="M71" s="223"/>
      <c r="N71" s="223"/>
      <c r="O71" s="223"/>
      <c r="P71" s="223"/>
      <c r="Q71" s="223"/>
      <c r="R71" s="223"/>
      <c r="S71" s="223"/>
      <c r="T71" s="223"/>
      <c r="U71" s="223"/>
      <c r="V71" s="223"/>
      <c r="W71" s="223"/>
      <c r="X71" s="223"/>
      <c r="Y71" s="205"/>
      <c r="Z71" s="19"/>
      <c r="AA71" s="202" t="e">
        <f t="shared" si="7"/>
        <v>#REF!</v>
      </c>
      <c r="AB71" s="202" t="e">
        <f t="shared" si="8"/>
        <v>#REF!</v>
      </c>
      <c r="AC71" s="202" t="e">
        <f>IF(#REF!="x",#REF!,IF(#REF!="x",#REF!,IF(#REF!="x",#REF!,IF(#REF!="x",#REF!,IF(#REF!="x",#REF!,IF(#REF!="x",#REF!,IF(#REF!="x",#REF!,IF(#REF!="x",#REF!,AD71))))))))</f>
        <v>#REF!</v>
      </c>
      <c r="AD71" s="202" t="e">
        <f>IF(#REF!="x",#REF!,"   ")</f>
        <v>#REF!</v>
      </c>
      <c r="AE71" s="202" t="e">
        <f>IF(#REF!="x",#REF!,IF(#REF!="x",#REF!,IF(#REF!="x",#REF!,IF(#REF!="x",#REF!,IF(#REF!="x",#REF!,IF(#REF!="x",#REF!,IF(#REF!="x",#REF!,IF(#REF!="x",#REF!,AF71))))))))</f>
        <v>#REF!</v>
      </c>
      <c r="AF71" s="202" t="e">
        <f>IF(#REF!="x",#REF!,IF(T71="x",$T$10,IF(S71="x",$S$10,IF(R71="x",$R$10,IF(Q71="x",$Q$10,IF(P71="x",$P$10,IF(O71="x",$O$10,IF(N71="x",$N$10,AG71))))))))</f>
        <v>#REF!</v>
      </c>
      <c r="AG71" s="202" t="str">
        <f t="shared" si="9"/>
        <v xml:space="preserve">    </v>
      </c>
      <c r="AH71" s="202" t="str">
        <f t="shared" si="10"/>
        <v xml:space="preserve">    </v>
      </c>
      <c r="AI71" s="224"/>
    </row>
    <row r="72" spans="1:35" s="12" customFormat="1" ht="15.75" x14ac:dyDescent="0.2">
      <c r="A72" s="17"/>
      <c r="B72" s="25"/>
      <c r="C72" s="1314"/>
      <c r="D72" s="1291"/>
      <c r="E72" s="223"/>
      <c r="F72" s="223"/>
      <c r="G72" s="223"/>
      <c r="H72" s="223"/>
      <c r="I72" s="223"/>
      <c r="J72" s="223"/>
      <c r="K72" s="223"/>
      <c r="L72" s="223"/>
      <c r="M72" s="223"/>
      <c r="N72" s="223"/>
      <c r="O72" s="223"/>
      <c r="P72" s="223"/>
      <c r="Q72" s="223"/>
      <c r="R72" s="223"/>
      <c r="S72" s="223"/>
      <c r="T72" s="223"/>
      <c r="U72" s="223"/>
      <c r="V72" s="223"/>
      <c r="W72" s="223"/>
      <c r="X72" s="223"/>
      <c r="Y72" s="205"/>
      <c r="Z72" s="19"/>
      <c r="AA72" s="202" t="e">
        <f t="shared" si="7"/>
        <v>#REF!</v>
      </c>
      <c r="AB72" s="202" t="e">
        <f t="shared" si="8"/>
        <v>#REF!</v>
      </c>
      <c r="AC72" s="202" t="e">
        <f>IF(#REF!="x",#REF!,IF(#REF!="x",#REF!,IF(#REF!="x",#REF!,IF(#REF!="x",#REF!,IF(#REF!="x",#REF!,IF(#REF!="x",#REF!,IF(#REF!="x",#REF!,IF(#REF!="x",#REF!,AD72))))))))</f>
        <v>#REF!</v>
      </c>
      <c r="AD72" s="202" t="e">
        <f>IF(#REF!="x",#REF!,"   ")</f>
        <v>#REF!</v>
      </c>
      <c r="AE72" s="202" t="e">
        <f>IF(#REF!="x",#REF!,IF(#REF!="x",#REF!,IF(#REF!="x",#REF!,IF(#REF!="x",#REF!,IF(#REF!="x",#REF!,IF(#REF!="x",#REF!,IF(#REF!="x",#REF!,IF(#REF!="x",#REF!,AF72))))))))</f>
        <v>#REF!</v>
      </c>
      <c r="AF72" s="202" t="e">
        <f>IF(#REF!="x",#REF!,IF(T72="x",$T$10,IF(S72="x",$S$10,IF(R72="x",$R$10,IF(Q72="x",$Q$10,IF(P72="x",$P$10,IF(O72="x",$O$10,IF(N72="x",$N$10,AG72))))))))</f>
        <v>#REF!</v>
      </c>
      <c r="AG72" s="202" t="str">
        <f t="shared" si="9"/>
        <v xml:space="preserve">    </v>
      </c>
      <c r="AH72" s="202" t="str">
        <f t="shared" si="10"/>
        <v xml:space="preserve">    </v>
      </c>
      <c r="AI72" s="224"/>
    </row>
    <row r="73" spans="1:35" s="12" customFormat="1" ht="15.75" x14ac:dyDescent="0.2">
      <c r="A73" s="17"/>
      <c r="B73" s="25"/>
      <c r="C73" s="1314"/>
      <c r="D73" s="1291"/>
      <c r="E73" s="223"/>
      <c r="F73" s="223"/>
      <c r="G73" s="223"/>
      <c r="H73" s="223"/>
      <c r="I73" s="223"/>
      <c r="J73" s="223"/>
      <c r="K73" s="223"/>
      <c r="L73" s="223"/>
      <c r="M73" s="223"/>
      <c r="N73" s="223"/>
      <c r="O73" s="223"/>
      <c r="P73" s="223"/>
      <c r="Q73" s="223"/>
      <c r="R73" s="223"/>
      <c r="S73" s="223"/>
      <c r="T73" s="223"/>
      <c r="U73" s="223"/>
      <c r="V73" s="223"/>
      <c r="W73" s="223"/>
      <c r="X73" s="223"/>
      <c r="Y73" s="205"/>
      <c r="Z73" s="19"/>
      <c r="AA73" s="202" t="e">
        <f t="shared" si="7"/>
        <v>#REF!</v>
      </c>
      <c r="AB73" s="202" t="e">
        <f t="shared" si="8"/>
        <v>#REF!</v>
      </c>
      <c r="AC73" s="202" t="e">
        <f>IF(#REF!="x",#REF!,IF(#REF!="x",#REF!,IF(#REF!="x",#REF!,IF(#REF!="x",#REF!,IF(#REF!="x",#REF!,IF(#REF!="x",#REF!,IF(#REF!="x",#REF!,IF(#REF!="x",#REF!,AD73))))))))</f>
        <v>#REF!</v>
      </c>
      <c r="AD73" s="202" t="e">
        <f>IF(#REF!="x",#REF!,"   ")</f>
        <v>#REF!</v>
      </c>
      <c r="AE73" s="202" t="e">
        <f>IF(#REF!="x",#REF!,IF(#REF!="x",#REF!,IF(#REF!="x",#REF!,IF(#REF!="x",#REF!,IF(#REF!="x",#REF!,IF(#REF!="x",#REF!,IF(#REF!="x",#REF!,IF(#REF!="x",#REF!,AF73))))))))</f>
        <v>#REF!</v>
      </c>
      <c r="AF73" s="202" t="e">
        <f>IF(#REF!="x",#REF!,IF(T73="x",$T$10,IF(S73="x",$S$10,IF(R73="x",$R$10,IF(Q73="x",$Q$10,IF(P73="x",$P$10,IF(O73="x",$O$10,IF(N73="x",$N$10,AG73))))))))</f>
        <v>#REF!</v>
      </c>
      <c r="AG73" s="202" t="str">
        <f t="shared" si="9"/>
        <v xml:space="preserve">    </v>
      </c>
      <c r="AH73" s="202" t="str">
        <f t="shared" si="10"/>
        <v xml:space="preserve">    </v>
      </c>
      <c r="AI73" s="224"/>
    </row>
    <row r="74" spans="1:35" s="12" customFormat="1" ht="15.75" x14ac:dyDescent="0.2">
      <c r="A74" s="17"/>
      <c r="B74" s="25"/>
      <c r="C74" s="1314"/>
      <c r="D74" s="1291"/>
      <c r="E74" s="223"/>
      <c r="F74" s="223"/>
      <c r="G74" s="223"/>
      <c r="H74" s="223"/>
      <c r="I74" s="223"/>
      <c r="J74" s="223"/>
      <c r="K74" s="223"/>
      <c r="L74" s="223"/>
      <c r="M74" s="223"/>
      <c r="N74" s="223"/>
      <c r="O74" s="223"/>
      <c r="P74" s="223"/>
      <c r="Q74" s="223"/>
      <c r="R74" s="223"/>
      <c r="S74" s="223"/>
      <c r="T74" s="223"/>
      <c r="U74" s="223"/>
      <c r="V74" s="223"/>
      <c r="W74" s="223"/>
      <c r="X74" s="223"/>
      <c r="Y74" s="205"/>
      <c r="Z74" s="19"/>
      <c r="AA74" s="202" t="e">
        <f t="shared" si="7"/>
        <v>#REF!</v>
      </c>
      <c r="AB74" s="202" t="e">
        <f t="shared" si="8"/>
        <v>#REF!</v>
      </c>
      <c r="AC74" s="202" t="e">
        <f>IF(#REF!="x",#REF!,IF(#REF!="x",#REF!,IF(#REF!="x",#REF!,IF(#REF!="x",#REF!,IF(#REF!="x",#REF!,IF(#REF!="x",#REF!,IF(#REF!="x",#REF!,IF(#REF!="x",#REF!,AD74))))))))</f>
        <v>#REF!</v>
      </c>
      <c r="AD74" s="202" t="e">
        <f>IF(#REF!="x",#REF!,"   ")</f>
        <v>#REF!</v>
      </c>
      <c r="AE74" s="202" t="e">
        <f>IF(#REF!="x",#REF!,IF(#REF!="x",#REF!,IF(#REF!="x",#REF!,IF(#REF!="x",#REF!,IF(#REF!="x",#REF!,IF(#REF!="x",#REF!,IF(#REF!="x",#REF!,IF(#REF!="x",#REF!,AF74))))))))</f>
        <v>#REF!</v>
      </c>
      <c r="AF74" s="202" t="e">
        <f>IF(#REF!="x",#REF!,IF(T74="x",$T$10,IF(S74="x",$S$10,IF(R74="x",$R$10,IF(Q74="x",$Q$10,IF(P74="x",$P$10,IF(O74="x",$O$10,IF(N74="x",$N$10,AG74))))))))</f>
        <v>#REF!</v>
      </c>
      <c r="AG74" s="202" t="str">
        <f t="shared" si="9"/>
        <v xml:space="preserve">    </v>
      </c>
      <c r="AH74" s="202" t="str">
        <f t="shared" si="10"/>
        <v xml:space="preserve">    </v>
      </c>
      <c r="AI74" s="224"/>
    </row>
    <row r="75" spans="1:35" s="12" customFormat="1" ht="15.75" x14ac:dyDescent="0.2">
      <c r="Y75" s="273">
        <f>SUM(Y45:Y74)</f>
        <v>1636.5</v>
      </c>
      <c r="Z75" s="273">
        <f>Y75+Y41</f>
        <v>4936.5</v>
      </c>
      <c r="AA75" s="273"/>
      <c r="AB75" s="273"/>
      <c r="AC75" s="273"/>
      <c r="AD75" s="273"/>
      <c r="AE75" s="273"/>
      <c r="AF75" s="273"/>
      <c r="AG75" s="273"/>
      <c r="AH75" s="273"/>
      <c r="AI75" s="274">
        <f t="shared" si="11"/>
        <v>1636.5</v>
      </c>
    </row>
    <row r="76" spans="1:35" ht="23.25" customHeight="1" x14ac:dyDescent="0.2">
      <c r="A76" s="1330" t="s">
        <v>426</v>
      </c>
      <c r="B76" s="1330"/>
      <c r="C76" s="1330"/>
      <c r="D76" s="3" t="s">
        <v>20</v>
      </c>
      <c r="E76" s="1331"/>
      <c r="F76" s="1331"/>
      <c r="G76" s="60"/>
      <c r="H76" s="60"/>
      <c r="I76" s="60"/>
      <c r="J76" s="60"/>
      <c r="K76" s="60" t="s">
        <v>21</v>
      </c>
      <c r="L76" s="61"/>
      <c r="M76" s="61"/>
      <c r="N76" s="61"/>
      <c r="O76" s="61"/>
      <c r="P76" s="61"/>
      <c r="Q76" s="61"/>
      <c r="R76" s="61"/>
      <c r="S76" s="61"/>
      <c r="T76" s="61"/>
      <c r="U76" s="61"/>
      <c r="V76" s="61"/>
      <c r="W76" s="61"/>
      <c r="X76" s="61"/>
      <c r="Y76" s="35"/>
      <c r="AI76" s="1">
        <f>AI41+AI75</f>
        <v>4936.5</v>
      </c>
    </row>
    <row r="77" spans="1:35" ht="15.75" x14ac:dyDescent="0.2">
      <c r="A77" s="1332" t="s">
        <v>23</v>
      </c>
      <c r="B77" s="1332"/>
      <c r="C77" s="1332"/>
      <c r="D77" s="1332"/>
      <c r="E77" s="1332"/>
      <c r="F77" s="1332"/>
      <c r="G77" s="1332"/>
      <c r="H77" s="1332"/>
      <c r="I77" s="1332"/>
      <c r="T77" s="12" t="s">
        <v>22</v>
      </c>
      <c r="X77" s="12" t="s">
        <v>22</v>
      </c>
      <c r="Y77" s="12"/>
      <c r="Z77" s="15"/>
    </row>
    <row r="78" spans="1:35" x14ac:dyDescent="0.2">
      <c r="A78" s="3"/>
      <c r="B78" s="1329" t="s">
        <v>24</v>
      </c>
      <c r="C78" s="1329"/>
      <c r="D78" s="1329"/>
      <c r="E78" s="1329"/>
      <c r="F78" s="1329"/>
      <c r="G78" s="16"/>
      <c r="H78" s="16"/>
      <c r="I78" s="3"/>
    </row>
  </sheetData>
  <mergeCells count="80">
    <mergeCell ref="C57:D57"/>
    <mergeCell ref="C66:D66"/>
    <mergeCell ref="C67:D67"/>
    <mergeCell ref="C65:D65"/>
    <mergeCell ref="C61:D61"/>
    <mergeCell ref="C62:D62"/>
    <mergeCell ref="C64:D64"/>
    <mergeCell ref="C60:D60"/>
    <mergeCell ref="C48:D48"/>
    <mergeCell ref="C55:D55"/>
    <mergeCell ref="C51:D51"/>
    <mergeCell ref="C52:D52"/>
    <mergeCell ref="C34:D34"/>
    <mergeCell ref="C39:D39"/>
    <mergeCell ref="B44:F44"/>
    <mergeCell ref="C45:D45"/>
    <mergeCell ref="A43:I43"/>
    <mergeCell ref="A42:C42"/>
    <mergeCell ref="C53:D53"/>
    <mergeCell ref="E42:F42"/>
    <mergeCell ref="C46:D46"/>
    <mergeCell ref="C47:D47"/>
    <mergeCell ref="C50:D50"/>
    <mergeCell ref="C49:D49"/>
    <mergeCell ref="C27:D27"/>
    <mergeCell ref="C29:D29"/>
    <mergeCell ref="C35:D35"/>
    <mergeCell ref="C31:D31"/>
    <mergeCell ref="C40:D40"/>
    <mergeCell ref="C38:D38"/>
    <mergeCell ref="C37:D37"/>
    <mergeCell ref="C36:D36"/>
    <mergeCell ref="C30:D30"/>
    <mergeCell ref="C32:D32"/>
    <mergeCell ref="C33:D33"/>
    <mergeCell ref="B78:F78"/>
    <mergeCell ref="A76:C76"/>
    <mergeCell ref="E76:F76"/>
    <mergeCell ref="A77:I77"/>
    <mergeCell ref="C54:D54"/>
    <mergeCell ref="C73:D73"/>
    <mergeCell ref="C74:D74"/>
    <mergeCell ref="C69:D69"/>
    <mergeCell ref="C70:D70"/>
    <mergeCell ref="C71:D71"/>
    <mergeCell ref="C72:D72"/>
    <mergeCell ref="C59:D59"/>
    <mergeCell ref="C58:D58"/>
    <mergeCell ref="C68:D68"/>
    <mergeCell ref="C56:D56"/>
    <mergeCell ref="C63:D63"/>
    <mergeCell ref="C3:T4"/>
    <mergeCell ref="A9:A10"/>
    <mergeCell ref="Y9:Y10"/>
    <mergeCell ref="J8:L8"/>
    <mergeCell ref="C5:T5"/>
    <mergeCell ref="M8:Q8"/>
    <mergeCell ref="D8:G8"/>
    <mergeCell ref="B8:C8"/>
    <mergeCell ref="C20:D20"/>
    <mergeCell ref="C25:D25"/>
    <mergeCell ref="C26:D26"/>
    <mergeCell ref="AI9:AI10"/>
    <mergeCell ref="C28:D28"/>
    <mergeCell ref="C24:D24"/>
    <mergeCell ref="C22:D22"/>
    <mergeCell ref="C23:D23"/>
    <mergeCell ref="C21:D21"/>
    <mergeCell ref="C11:D11"/>
    <mergeCell ref="C12:D12"/>
    <mergeCell ref="C13:D13"/>
    <mergeCell ref="C17:D17"/>
    <mergeCell ref="C19:D19"/>
    <mergeCell ref="AE9:AE10"/>
    <mergeCell ref="AB9:AB10"/>
    <mergeCell ref="C14:D14"/>
    <mergeCell ref="C15:D15"/>
    <mergeCell ref="AA9:AA10"/>
    <mergeCell ref="C16:D16"/>
    <mergeCell ref="C18:D18"/>
  </mergeCells>
  <phoneticPr fontId="0" type="noConversion"/>
  <conditionalFormatting sqref="E11:X40">
    <cfRule type="cellIs" dxfId="47" priority="3" stopIfTrue="1" operator="equal">
      <formula>0</formula>
    </cfRule>
    <cfRule type="cellIs" dxfId="46" priority="5" stopIfTrue="1" operator="between">
      <formula>0.0347222222222222</formula>
      <formula>0.270833333333333</formula>
    </cfRule>
  </conditionalFormatting>
  <conditionalFormatting sqref="E45:X60">
    <cfRule type="cellIs" dxfId="45" priority="1" stopIfTrue="1" operator="equal">
      <formula>0</formula>
    </cfRule>
    <cfRule type="cellIs" dxfId="44" priority="2" stopIfTrue="1" operator="between">
      <formula>0.0347222222222222</formula>
      <formula>0.284722222222222</formula>
    </cfRule>
    <cfRule type="cellIs" dxfId="43" priority="4" stopIfTrue="1" operator="lessThan">
      <formula>0.291666666666667</formula>
    </cfRule>
  </conditionalFormatting>
  <printOptions headings="1"/>
  <pageMargins left="0.19685039370078741" right="0.62992125984251968" top="0.11811023622047245" bottom="0.51181102362204722" header="0.3" footer="0.51181102362204722"/>
  <pageSetup paperSize="9" scale="49" orientation="landscape" r:id="rId1"/>
  <headerFooter alignWithMargins="0"/>
  <rowBreaks count="1" manualBreakCount="1">
    <brk id="44" max="16383" man="1"/>
  </rowBreaks>
  <ignoredErrors>
    <ignoredError sqref="U11:W11" formula="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A5F6-B500-4F57-AD08-7E0E82F48DF8}">
  <sheetPr codeName="ورقة12">
    <tabColor rgb="FFFFFF00"/>
  </sheetPr>
  <dimension ref="A3:AE78"/>
  <sheetViews>
    <sheetView rightToLeft="1" zoomScale="70" zoomScaleNormal="70" zoomScaleSheetLayoutView="100" workbookViewId="0">
      <pane xSplit="2" ySplit="10" topLeftCell="C25" activePane="bottomRight" state="frozen"/>
      <selection pane="topRight" activeCell="C1" sqref="C1"/>
      <selection pane="bottomLeft" activeCell="A11" sqref="A11"/>
      <selection pane="bottomRight" activeCell="E25" sqref="E25"/>
    </sheetView>
  </sheetViews>
  <sheetFormatPr defaultColWidth="9.28515625" defaultRowHeight="12.75" x14ac:dyDescent="0.2"/>
  <cols>
    <col min="1" max="1" width="5.28515625" style="1" customWidth="1"/>
    <col min="2" max="2" width="30.28515625" style="1" customWidth="1"/>
    <col min="3" max="3" width="17.42578125" style="1" customWidth="1"/>
    <col min="4" max="4" width="6.42578125" style="1" bestFit="1" customWidth="1"/>
    <col min="5" max="20" width="5.7109375" style="1" customWidth="1"/>
    <col min="21" max="21" width="8" style="1" customWidth="1"/>
    <col min="22" max="22" width="11.7109375" style="1" bestFit="1" customWidth="1"/>
    <col min="23" max="23" width="13.7109375" style="1" customWidth="1"/>
    <col min="24" max="24" width="15.42578125" style="1" hidden="1" customWidth="1"/>
    <col min="25" max="26" width="9.28515625" style="1" hidden="1" customWidth="1"/>
    <col min="27" max="27" width="13.28515625" style="1" bestFit="1" customWidth="1"/>
    <col min="28" max="30" width="13.28515625" style="1" customWidth="1"/>
    <col min="31" max="31" width="13.28515625" style="1" bestFit="1" customWidth="1"/>
    <col min="32" max="16384" width="9.28515625" style="1"/>
  </cols>
  <sheetData>
    <row r="3" spans="1:31" ht="12.75" customHeight="1" x14ac:dyDescent="0.2">
      <c r="C3" s="1319" t="s">
        <v>413</v>
      </c>
      <c r="D3" s="1319"/>
      <c r="E3" s="1319"/>
      <c r="F3" s="1319"/>
      <c r="G3" s="1319"/>
      <c r="H3" s="1319"/>
      <c r="I3" s="1319"/>
      <c r="J3" s="1319"/>
      <c r="K3" s="1319"/>
      <c r="L3" s="1319"/>
      <c r="M3" s="1319"/>
      <c r="N3" s="1319"/>
      <c r="O3" s="1319"/>
      <c r="P3" s="1319"/>
      <c r="Q3" s="1319"/>
      <c r="R3" s="1319"/>
      <c r="S3" s="1319"/>
      <c r="T3" s="1319"/>
      <c r="U3" s="73"/>
      <c r="V3" s="73"/>
    </row>
    <row r="4" spans="1:31" ht="12.75" customHeight="1" x14ac:dyDescent="0.2">
      <c r="C4" s="1319"/>
      <c r="D4" s="1319"/>
      <c r="E4" s="1319"/>
      <c r="F4" s="1319"/>
      <c r="G4" s="1319"/>
      <c r="H4" s="1319"/>
      <c r="I4" s="1319"/>
      <c r="J4" s="1319"/>
      <c r="K4" s="1319"/>
      <c r="L4" s="1319"/>
      <c r="M4" s="1319"/>
      <c r="N4" s="1319"/>
      <c r="O4" s="1319"/>
      <c r="P4" s="1319"/>
      <c r="Q4" s="1319"/>
      <c r="R4" s="1319"/>
      <c r="S4" s="1319"/>
      <c r="T4" s="1319"/>
      <c r="U4" s="73"/>
      <c r="V4" s="73"/>
      <c r="X4" s="73">
        <v>33</v>
      </c>
      <c r="Y4" s="1">
        <v>34</v>
      </c>
      <c r="Z4" s="73">
        <v>35</v>
      </c>
      <c r="AB4" s="73">
        <v>37</v>
      </c>
      <c r="AC4" s="1">
        <v>38</v>
      </c>
      <c r="AD4" s="73">
        <v>39</v>
      </c>
    </row>
    <row r="5" spans="1:31" ht="21" customHeight="1" x14ac:dyDescent="0.2">
      <c r="C5" s="1335" t="s">
        <v>17</v>
      </c>
      <c r="D5" s="1335"/>
      <c r="E5" s="1335"/>
      <c r="F5" s="1335"/>
      <c r="G5" s="1335"/>
      <c r="H5" s="1335"/>
      <c r="I5" s="1335"/>
      <c r="J5" s="1335"/>
      <c r="K5" s="1335"/>
      <c r="L5" s="1335"/>
      <c r="M5" s="1335"/>
      <c r="N5" s="1335"/>
      <c r="O5" s="1335"/>
      <c r="P5" s="1335"/>
      <c r="Q5" s="1335"/>
      <c r="R5" s="1335"/>
      <c r="S5" s="1335"/>
      <c r="T5" s="1335"/>
    </row>
    <row r="6" spans="1:31" ht="18" x14ac:dyDescent="0.2">
      <c r="B6" s="2" t="s">
        <v>15</v>
      </c>
    </row>
    <row r="7" spans="1:31" ht="15.75" x14ac:dyDescent="0.2">
      <c r="B7" s="12" t="s">
        <v>16</v>
      </c>
    </row>
    <row r="8" spans="1:31" ht="24" customHeight="1" thickBot="1" x14ac:dyDescent="0.25">
      <c r="B8" s="1328" t="s">
        <v>18</v>
      </c>
      <c r="C8" s="1328"/>
      <c r="D8" s="1336" t="str">
        <f>Menu!$C$3</f>
        <v>محمد علي المحتسب</v>
      </c>
      <c r="E8" s="1336"/>
      <c r="F8" s="1336"/>
      <c r="G8" s="1336"/>
      <c r="H8" s="14"/>
      <c r="I8" s="14"/>
      <c r="J8" s="1324" t="s">
        <v>55</v>
      </c>
      <c r="K8" s="1324"/>
      <c r="L8" s="1324"/>
      <c r="M8" s="1326" t="str">
        <f>Menu!$C$2</f>
        <v>اللغة العربية</v>
      </c>
      <c r="N8" s="1326"/>
      <c r="O8" s="1326"/>
      <c r="P8" s="1326"/>
      <c r="Q8" s="1326"/>
      <c r="R8" s="12"/>
      <c r="S8" s="12"/>
      <c r="T8" s="12"/>
      <c r="U8" s="12"/>
      <c r="V8" s="23" t="str">
        <f>Menu!$C$4</f>
        <v>الخليل</v>
      </c>
      <c r="W8" s="12">
        <v>32</v>
      </c>
      <c r="AA8" s="1">
        <v>36</v>
      </c>
      <c r="AB8" s="1">
        <v>36</v>
      </c>
      <c r="AC8" s="1">
        <v>36</v>
      </c>
      <c r="AD8" s="1">
        <v>36</v>
      </c>
      <c r="AE8" s="1">
        <v>40</v>
      </c>
    </row>
    <row r="9" spans="1:31" ht="39.75" customHeight="1" x14ac:dyDescent="0.25">
      <c r="A9" s="1320" t="s">
        <v>0</v>
      </c>
      <c r="B9" s="8" t="s">
        <v>1</v>
      </c>
      <c r="C9" s="9" t="s">
        <v>3</v>
      </c>
      <c r="D9" s="4" t="s">
        <v>5</v>
      </c>
      <c r="E9" s="231" t="s">
        <v>406</v>
      </c>
      <c r="F9" s="231" t="s">
        <v>412</v>
      </c>
      <c r="G9" s="231" t="s">
        <v>8</v>
      </c>
      <c r="H9" s="231" t="s">
        <v>407</v>
      </c>
      <c r="I9" s="231" t="s">
        <v>9</v>
      </c>
      <c r="J9" s="231" t="s">
        <v>609</v>
      </c>
      <c r="K9" s="231" t="s">
        <v>7</v>
      </c>
      <c r="L9" s="231" t="s">
        <v>406</v>
      </c>
      <c r="M9" s="231" t="s">
        <v>412</v>
      </c>
      <c r="N9" s="231" t="s">
        <v>8</v>
      </c>
      <c r="O9" s="231" t="s">
        <v>407</v>
      </c>
      <c r="P9" s="231" t="s">
        <v>9</v>
      </c>
      <c r="Q9" s="231" t="s">
        <v>609</v>
      </c>
      <c r="R9" s="231" t="s">
        <v>7</v>
      </c>
      <c r="S9" s="231" t="s">
        <v>406</v>
      </c>
      <c r="T9" s="231" t="s">
        <v>412</v>
      </c>
      <c r="U9" s="1322" t="s">
        <v>10</v>
      </c>
      <c r="V9" s="7" t="s">
        <v>12</v>
      </c>
      <c r="W9" s="1337" t="s">
        <v>626</v>
      </c>
      <c r="X9" s="1318"/>
      <c r="AA9" s="1337" t="s">
        <v>627</v>
      </c>
      <c r="AE9" s="1316" t="s">
        <v>259</v>
      </c>
    </row>
    <row r="10" spans="1:31" ht="84" customHeight="1" x14ac:dyDescent="0.2">
      <c r="A10" s="1321"/>
      <c r="B10" s="10" t="s">
        <v>2</v>
      </c>
      <c r="C10" s="11" t="s">
        <v>4</v>
      </c>
      <c r="D10" s="5" t="s">
        <v>6</v>
      </c>
      <c r="E10" s="211">
        <v>43261</v>
      </c>
      <c r="F10" s="211">
        <v>43262</v>
      </c>
      <c r="G10" s="211">
        <v>43263</v>
      </c>
      <c r="H10" s="211">
        <v>43264</v>
      </c>
      <c r="I10" s="211">
        <v>43265</v>
      </c>
      <c r="J10" s="211">
        <v>43266</v>
      </c>
      <c r="K10" s="211">
        <v>43267</v>
      </c>
      <c r="L10" s="211">
        <v>43268</v>
      </c>
      <c r="M10" s="211">
        <v>43269</v>
      </c>
      <c r="N10" s="211">
        <v>43270</v>
      </c>
      <c r="O10" s="211">
        <v>43271</v>
      </c>
      <c r="P10" s="211">
        <v>43272</v>
      </c>
      <c r="Q10" s="211">
        <v>43273</v>
      </c>
      <c r="R10" s="211">
        <v>43274</v>
      </c>
      <c r="S10" s="211">
        <v>43275</v>
      </c>
      <c r="T10" s="211">
        <v>43276</v>
      </c>
      <c r="U10" s="1323"/>
      <c r="V10" s="6" t="s">
        <v>13</v>
      </c>
      <c r="W10" s="1337"/>
      <c r="X10" s="1318"/>
      <c r="AA10" s="1337"/>
      <c r="AE10" s="1316"/>
    </row>
    <row r="11" spans="1:31" s="12" customFormat="1" ht="18.75" x14ac:dyDescent="0.2">
      <c r="A11" s="17">
        <v>1</v>
      </c>
      <c r="B11" s="236" t="str">
        <f>inf!B2</f>
        <v>احلام عبد السلام عبد الموجود النتشة</v>
      </c>
      <c r="C11" s="1314">
        <f>inf!C2</f>
        <v>901145722</v>
      </c>
      <c r="D11" s="1291"/>
      <c r="E11" s="18" t="str">
        <f>IF(dwam1!C11&gt;0,"x","غ")</f>
        <v>x</v>
      </c>
      <c r="F11" s="18" t="str">
        <f>IF(dwam1!E11&gt;0,"x","غ")</f>
        <v>x</v>
      </c>
      <c r="G11" s="18" t="str">
        <f>IF(dwam1!G11&gt;0,"x","غ")</f>
        <v>x</v>
      </c>
      <c r="H11" s="18" t="str">
        <f>IF(dwam1!I11&gt;0,"x","غ")</f>
        <v>x</v>
      </c>
      <c r="I11" s="18" t="str">
        <f>IF(dwam1!K11&gt;0,"x","غ")</f>
        <v>x</v>
      </c>
      <c r="J11" s="18" t="str">
        <f>IF(dwam1!M11&gt;0,"x","غ")</f>
        <v>x</v>
      </c>
      <c r="K11" s="18" t="str">
        <f>IF(dwam1!O11&gt;0,"x","غ")</f>
        <v>غ</v>
      </c>
      <c r="L11" s="18" t="str">
        <f>IF(dwam1!Q11&gt;0,"x","غ")</f>
        <v>x</v>
      </c>
      <c r="M11" s="18" t="str">
        <f>IF(dwam1!S11&gt;0,"x","غ")</f>
        <v>x</v>
      </c>
      <c r="N11" s="18" t="str">
        <f>IF(dwam1!U11&gt;0,"x","غ")</f>
        <v>x</v>
      </c>
      <c r="O11" s="18" t="str">
        <f>IF(dwam1!W11&gt;0,"x","غ")</f>
        <v>x</v>
      </c>
      <c r="P11" s="18" t="str">
        <f>IF(dwam1!Y11&gt;0,"x","غ")</f>
        <v>x</v>
      </c>
      <c r="Q11" s="18" t="str">
        <f>IF(dwam1!AA11&gt;0,"x","غ")</f>
        <v>x</v>
      </c>
      <c r="R11" s="18" t="str">
        <f>IF(dwam1!AC11&gt;0,"x","غ")</f>
        <v>x</v>
      </c>
      <c r="S11" s="18" t="str">
        <f>IF(dwam1!AE11&gt;0,"x","غ")</f>
        <v>x</v>
      </c>
      <c r="T11" s="18" t="str">
        <f>IF(dwam1!AG11&gt;0,"x","غ")</f>
        <v>x</v>
      </c>
      <c r="U11" s="18">
        <f t="shared" ref="U11:U40" si="0">IF(OR(E11="x",E11="X",E11="غ"),(COUNTIF(E11:T11,"x"))," ")</f>
        <v>15</v>
      </c>
      <c r="V11" s="19" t="s">
        <v>11</v>
      </c>
      <c r="W11" s="202" t="e">
        <f>IF(#REF!="x",$E$10,IF(#REF!="x",$F$10,IF(#REF!="x",$G$10,IF(#REF!="x",$H$10,IF(#REF!="x",$I$10,IF(A11="x",$J$10,IF(B11="x",$K$10,IF(C11="x",$L$10,X11))))))))</f>
        <v>#REF!</v>
      </c>
      <c r="X11" s="202">
        <f t="shared" ref="X11:X40" si="1">IF(D11="x",$M$10,IF(E11="x",$N$10,IF(F11="x",$O$10,IF(G11="x",$P$10,IF(H11="x",$Q$10,IF(I11="x",$R$10,IF(J11="x",$S$10,IF(K11="x",$T$10,Y11))))))))</f>
        <v>43270</v>
      </c>
      <c r="Y11" s="202">
        <f t="shared" ref="Y11:Y40" si="2">IF(L11="x",$U$10,IF(M11="x",$V$10,IF(N11="x",$W$10,IF(O11="x",$X$10,IF(P11="x",$Y$10,IF(Q11="x",$Z$10,IF(R11="x",$AA$10,IF(S11="x",$AB$10,Z11))))))))</f>
        <v>0</v>
      </c>
      <c r="Z11" s="202">
        <f>IF(T11="x",$AC$10,"   ")</f>
        <v>0</v>
      </c>
      <c r="AA11" s="202">
        <f t="shared" ref="AA11:AA40" si="3">IF(T11="x",$AC$10,IF(S11="x",$AB$10,IF(R11="x",$AA$10,IF(Q11="x",$Z$10,IF(P11="x",$Y$10,IF(O11="x",$X$10,IF(N11="x",$W$10,IF(M11="x",$V$10,AB11))))))))</f>
        <v>0</v>
      </c>
      <c r="AB11" s="202" t="e">
        <f>IF(#REF!="x",#REF!,IF(T11="x",$T$10,IF(S11="x",$S$10,IF(R11="x",$R$10,IF(Q11="x",$Q$10,IF(P11="x",$P$10,IF(O11="x",$O$10,IF(N11="x",$N$10,AC11))))))))</f>
        <v>#REF!</v>
      </c>
      <c r="AC11" s="202">
        <f t="shared" ref="AC11:AC17" si="4">IF(M11="x",$M$10,IF(L11="x",$L$10,IF(K11="x",$K$10,IF(J11="x",$J$10,IF(I11="x",$I$10,IF(H11="x",$H$10,IF(G11="x",$G$10,IF(F11="x",$F$10,AD11))))))))</f>
        <v>43269</v>
      </c>
      <c r="AD11" s="202">
        <f>IF(E11="x",$E$10,"    ")</f>
        <v>43261</v>
      </c>
      <c r="AE11" s="12">
        <f>'num1'!Y11</f>
        <v>112.5</v>
      </c>
    </row>
    <row r="12" spans="1:31" s="12" customFormat="1" ht="18.75" x14ac:dyDescent="0.2">
      <c r="A12" s="17">
        <v>2</v>
      </c>
      <c r="B12" s="236" t="str">
        <f>inf!B3</f>
        <v>أحمد محمد أحمد الدباس</v>
      </c>
      <c r="C12" s="1314">
        <f>inf!C3</f>
        <v>929904969</v>
      </c>
      <c r="D12" s="1291"/>
      <c r="E12" s="18" t="str">
        <f>IF(dwam1!C12&gt;0,"x","غ")</f>
        <v>x</v>
      </c>
      <c r="F12" s="18" t="str">
        <f>IF(dwam1!E12&gt;0,"x","غ")</f>
        <v>x</v>
      </c>
      <c r="G12" s="18" t="str">
        <f>IF(dwam1!G12&gt;0,"x","غ")</f>
        <v>x</v>
      </c>
      <c r="H12" s="18" t="str">
        <f>IF(dwam1!I12&gt;0,"x","غ")</f>
        <v>x</v>
      </c>
      <c r="I12" s="18" t="str">
        <f>IF(dwam1!K12&gt;0,"x","غ")</f>
        <v>x</v>
      </c>
      <c r="J12" s="18" t="str">
        <f>IF(dwam1!M12&gt;0,"x","غ")</f>
        <v>x</v>
      </c>
      <c r="K12" s="18" t="str">
        <f>IF(dwam1!O12&gt;0,"x","غ")</f>
        <v>x</v>
      </c>
      <c r="L12" s="18" t="str">
        <f>IF(dwam1!Q12&gt;0,"x","غ")</f>
        <v>x</v>
      </c>
      <c r="M12" s="18" t="str">
        <f>IF(dwam1!S12&gt;0,"x","غ")</f>
        <v>x</v>
      </c>
      <c r="N12" s="18" t="str">
        <f>IF(dwam1!U12&gt;0,"x","غ")</f>
        <v>x</v>
      </c>
      <c r="O12" s="18" t="str">
        <f>IF(dwam1!W12&gt;0,"x","غ")</f>
        <v>x</v>
      </c>
      <c r="P12" s="18" t="str">
        <f>IF(dwam1!Y12&gt;0,"x","غ")</f>
        <v>x</v>
      </c>
      <c r="Q12" s="18" t="str">
        <f>IF(dwam1!AA12&gt;0,"x","غ")</f>
        <v>x</v>
      </c>
      <c r="R12" s="18" t="str">
        <f>IF(dwam1!AC12&gt;0,"x","غ")</f>
        <v>x</v>
      </c>
      <c r="S12" s="18" t="str">
        <f>IF(dwam1!AE12&gt;0,"x","غ")</f>
        <v>x</v>
      </c>
      <c r="T12" s="18" t="str">
        <f>IF(dwam1!AG12&gt;0,"x","غ")</f>
        <v>x</v>
      </c>
      <c r="U12" s="18">
        <f t="shared" si="0"/>
        <v>16</v>
      </c>
      <c r="V12" s="19" t="s">
        <v>11</v>
      </c>
      <c r="W12" s="202" t="e">
        <f>IF(#REF!="x",$E$10,IF(#REF!="x",$F$10,IF(#REF!="x",$G$10,IF(#REF!="x",$H$10,IF(#REF!="x",$I$10,IF(A12="x",$J$10,IF(B12="x",$K$10,IF(C12="x",$L$10,X12))))))))</f>
        <v>#REF!</v>
      </c>
      <c r="X12" s="202">
        <f t="shared" si="1"/>
        <v>43270</v>
      </c>
      <c r="Y12" s="202">
        <f t="shared" si="2"/>
        <v>0</v>
      </c>
      <c r="Z12" s="202">
        <f t="shared" ref="Z12:Z46" si="5">IF(T12="x",$AC$10,"   ")</f>
        <v>0</v>
      </c>
      <c r="AA12" s="202">
        <f t="shared" si="3"/>
        <v>0</v>
      </c>
      <c r="AB12" s="202" t="e">
        <f>IF(#REF!="x",#REF!,IF(T12="x",$T$10,IF(S12="x",$S$10,IF(R12="x",$R$10,IF(Q12="x",$Q$10,IF(P12="x",$P$10,IF(O12="x",$O$10,IF(N12="x",$N$10,AC12))))))))</f>
        <v>#REF!</v>
      </c>
      <c r="AC12" s="202">
        <f t="shared" si="4"/>
        <v>43269</v>
      </c>
      <c r="AD12" s="202">
        <f t="shared" ref="AD12:AD46" si="6">IF(E12="x",$E$10,"    ")</f>
        <v>43261</v>
      </c>
      <c r="AE12" s="12">
        <f>'num1'!Y12</f>
        <v>120</v>
      </c>
    </row>
    <row r="13" spans="1:31" s="12" customFormat="1" ht="18.75" x14ac:dyDescent="0.2">
      <c r="A13" s="17">
        <v>3</v>
      </c>
      <c r="B13" s="236" t="str">
        <f>inf!B4</f>
        <v>اريج محمد زهير محمد شفيق مسك</v>
      </c>
      <c r="C13" s="1314">
        <f>inf!C4</f>
        <v>913980496</v>
      </c>
      <c r="D13" s="1291"/>
      <c r="E13" s="18" t="str">
        <f>IF(dwam1!C13&gt;0,"x","غ")</f>
        <v>x</v>
      </c>
      <c r="F13" s="18" t="str">
        <f>IF(dwam1!E13&gt;0,"x","غ")</f>
        <v>x</v>
      </c>
      <c r="G13" s="18" t="str">
        <f>IF(dwam1!G13&gt;0,"x","غ")</f>
        <v>x</v>
      </c>
      <c r="H13" s="18" t="str">
        <f>IF(dwam1!I13&gt;0,"x","غ")</f>
        <v>x</v>
      </c>
      <c r="I13" s="18" t="str">
        <f>IF(dwam1!K13&gt;0,"x","غ")</f>
        <v>x</v>
      </c>
      <c r="J13" s="18" t="str">
        <f>IF(dwam1!M13&gt;0,"x","غ")</f>
        <v>x</v>
      </c>
      <c r="K13" s="18" t="str">
        <f>IF(dwam1!O13&gt;0,"x","غ")</f>
        <v>x</v>
      </c>
      <c r="L13" s="18" t="str">
        <f>IF(dwam1!Q13&gt;0,"x","غ")</f>
        <v>x</v>
      </c>
      <c r="M13" s="18" t="str">
        <f>IF(dwam1!S13&gt;0,"x","غ")</f>
        <v>x</v>
      </c>
      <c r="N13" s="18" t="str">
        <f>IF(dwam1!U13&gt;0,"x","غ")</f>
        <v>غ</v>
      </c>
      <c r="O13" s="18" t="str">
        <f>IF(dwam1!W13&gt;0,"x","غ")</f>
        <v>غ</v>
      </c>
      <c r="P13" s="18" t="str">
        <f>IF(dwam1!Y13&gt;0,"x","غ")</f>
        <v>x</v>
      </c>
      <c r="Q13" s="18" t="str">
        <f>IF(dwam1!AA13&gt;0,"x","غ")</f>
        <v>x</v>
      </c>
      <c r="R13" s="18" t="str">
        <f>IF(dwam1!AC13&gt;0,"x","غ")</f>
        <v>x</v>
      </c>
      <c r="S13" s="18" t="str">
        <f>IF(dwam1!AE13&gt;0,"x","غ")</f>
        <v>x</v>
      </c>
      <c r="T13" s="18" t="str">
        <f>IF(dwam1!AG13&gt;0,"x","غ")</f>
        <v>غ</v>
      </c>
      <c r="U13" s="18">
        <f t="shared" si="0"/>
        <v>13</v>
      </c>
      <c r="V13" s="19" t="s">
        <v>11</v>
      </c>
      <c r="W13" s="202" t="e">
        <f>IF(#REF!="x",$E$10,IF(#REF!="x",$F$10,IF(#REF!="x",$G$10,IF(#REF!="x",$H$10,IF(#REF!="x",$I$10,IF(A13="x",$J$10,IF(B13="x",$K$10,IF(C13="x",$L$10,X13))))))))</f>
        <v>#REF!</v>
      </c>
      <c r="X13" s="202">
        <f t="shared" si="1"/>
        <v>43270</v>
      </c>
      <c r="Y13" s="202">
        <f t="shared" si="2"/>
        <v>0</v>
      </c>
      <c r="Z13" s="202" t="str">
        <f t="shared" si="5"/>
        <v xml:space="preserve">   </v>
      </c>
      <c r="AA13" s="202">
        <f t="shared" si="3"/>
        <v>0</v>
      </c>
      <c r="AB13" s="202" t="e">
        <f>IF(#REF!="x",#REF!,IF(T13="x",$T$10,IF(S13="x",$S$10,IF(R13="x",$R$10,IF(Q13="x",$Q$10,IF(P13="x",$P$10,IF(O13="x",$O$10,IF(N13="x",$N$10,AC13))))))))</f>
        <v>#REF!</v>
      </c>
      <c r="AC13" s="202">
        <f t="shared" si="4"/>
        <v>43269</v>
      </c>
      <c r="AD13" s="202">
        <f t="shared" si="6"/>
        <v>43261</v>
      </c>
      <c r="AE13" s="12">
        <f>'num1'!Y13</f>
        <v>97.5</v>
      </c>
    </row>
    <row r="14" spans="1:31" s="12" customFormat="1" ht="18.75" x14ac:dyDescent="0.2">
      <c r="A14" s="17">
        <v>4</v>
      </c>
      <c r="B14" s="236" t="str">
        <f>inf!B5</f>
        <v>اسماء سعدي سليمان ادعيس</v>
      </c>
      <c r="C14" s="1314" t="str">
        <f>inf!C5</f>
        <v>852859685</v>
      </c>
      <c r="D14" s="1291"/>
      <c r="E14" s="18" t="str">
        <f>IF(dwam1!C14&gt;0,"x","غ")</f>
        <v>x</v>
      </c>
      <c r="F14" s="18" t="str">
        <f>IF(dwam1!E14&gt;0,"x","غ")</f>
        <v>x</v>
      </c>
      <c r="G14" s="18" t="str">
        <f>IF(dwam1!G14&gt;0,"x","غ")</f>
        <v>x</v>
      </c>
      <c r="H14" s="18" t="str">
        <f>IF(dwam1!I14&gt;0,"x","غ")</f>
        <v>x</v>
      </c>
      <c r="I14" s="18" t="str">
        <f>IF(dwam1!K14&gt;0,"x","غ")</f>
        <v>x</v>
      </c>
      <c r="J14" s="18" t="str">
        <f>IF(dwam1!M14&gt;0,"x","غ")</f>
        <v>x</v>
      </c>
      <c r="K14" s="18" t="str">
        <f>IF(dwam1!O14&gt;0,"x","غ")</f>
        <v>x</v>
      </c>
      <c r="L14" s="18" t="str">
        <f>IF(dwam1!Q14&gt;0,"x","غ")</f>
        <v>x</v>
      </c>
      <c r="M14" s="18" t="str">
        <f>IF(dwam1!S14&gt;0,"x","غ")</f>
        <v>x</v>
      </c>
      <c r="N14" s="18" t="str">
        <f>IF(dwam1!U14&gt;0,"x","غ")</f>
        <v>x</v>
      </c>
      <c r="O14" s="18" t="str">
        <f>IF(dwam1!W14&gt;0,"x","غ")</f>
        <v>x</v>
      </c>
      <c r="P14" s="18" t="str">
        <f>IF(dwam1!Y14&gt;0,"x","غ")</f>
        <v>x</v>
      </c>
      <c r="Q14" s="18" t="str">
        <f>IF(dwam1!AA14&gt;0,"x","غ")</f>
        <v>x</v>
      </c>
      <c r="R14" s="18" t="str">
        <f>IF(dwam1!AC14&gt;0,"x","غ")</f>
        <v>x</v>
      </c>
      <c r="S14" s="18" t="str">
        <f>IF(dwam1!AE14&gt;0,"x","غ")</f>
        <v>x</v>
      </c>
      <c r="T14" s="18" t="str">
        <f>IF(dwam1!AG14&gt;0,"x","غ")</f>
        <v>غ</v>
      </c>
      <c r="U14" s="18">
        <f t="shared" si="0"/>
        <v>15</v>
      </c>
      <c r="V14" s="19" t="s">
        <v>11</v>
      </c>
      <c r="W14" s="202" t="e">
        <f>IF(#REF!="x",$E$10,IF(#REF!="x",$F$10,IF(#REF!="x",$G$10,IF(#REF!="x",$H$10,IF(#REF!="x",$I$10,IF(A14="x",$J$10,IF(B14="x",$K$10,IF(C14="x",$L$10,X14))))))))</f>
        <v>#REF!</v>
      </c>
      <c r="X14" s="202">
        <f t="shared" si="1"/>
        <v>43270</v>
      </c>
      <c r="Y14" s="202">
        <f t="shared" si="2"/>
        <v>0</v>
      </c>
      <c r="Z14" s="202" t="str">
        <f t="shared" si="5"/>
        <v xml:space="preserve">   </v>
      </c>
      <c r="AA14" s="202">
        <f t="shared" si="3"/>
        <v>0</v>
      </c>
      <c r="AB14" s="202" t="e">
        <f>IF(#REF!="x",#REF!,IF(T14="x",$T$10,IF(S14="x",$S$10,IF(R14="x",$R$10,IF(Q14="x",$Q$10,IF(P14="x",$P$10,IF(O14="x",$O$10,IF(N14="x",$N$10,AC14))))))))</f>
        <v>#REF!</v>
      </c>
      <c r="AC14" s="202">
        <f t="shared" si="4"/>
        <v>43269</v>
      </c>
      <c r="AD14" s="202">
        <f t="shared" si="6"/>
        <v>43261</v>
      </c>
      <c r="AE14" s="12">
        <f>'num1'!Y14</f>
        <v>111.5</v>
      </c>
    </row>
    <row r="15" spans="1:31" s="12" customFormat="1" ht="18.75" x14ac:dyDescent="0.2">
      <c r="A15" s="17">
        <v>5</v>
      </c>
      <c r="B15" s="236" t="str">
        <f>inf!B6</f>
        <v>اماني " محمد عطيه " محمد زعتري</v>
      </c>
      <c r="C15" s="1314">
        <f>inf!C6</f>
        <v>908032758</v>
      </c>
      <c r="D15" s="1291"/>
      <c r="E15" s="18" t="str">
        <f>IF(dwam1!C15&gt;0,"x","غ")</f>
        <v>x</v>
      </c>
      <c r="F15" s="18" t="str">
        <f>IF(dwam1!E15&gt;0,"x","غ")</f>
        <v>x</v>
      </c>
      <c r="G15" s="18" t="str">
        <f>IF(dwam1!G15&gt;0,"x","غ")</f>
        <v>x</v>
      </c>
      <c r="H15" s="18" t="str">
        <f>IF(dwam1!I15&gt;0,"x","غ")</f>
        <v>x</v>
      </c>
      <c r="I15" s="18" t="str">
        <f>IF(dwam1!K15&gt;0,"x","غ")</f>
        <v>x</v>
      </c>
      <c r="J15" s="18" t="str">
        <f>IF(dwam1!M15&gt;0,"x","غ")</f>
        <v>x</v>
      </c>
      <c r="K15" s="18" t="str">
        <f>IF(dwam1!O15&gt;0,"x","غ")</f>
        <v>x</v>
      </c>
      <c r="L15" s="18" t="str">
        <f>IF(dwam1!Q15&gt;0,"x","غ")</f>
        <v>x</v>
      </c>
      <c r="M15" s="18" t="str">
        <f>IF(dwam1!S15&gt;0,"x","غ")</f>
        <v>x</v>
      </c>
      <c r="N15" s="18" t="str">
        <f>IF(dwam1!U15&gt;0,"x","غ")</f>
        <v>x</v>
      </c>
      <c r="O15" s="18" t="str">
        <f>IF(dwam1!W15&gt;0,"x","غ")</f>
        <v>x</v>
      </c>
      <c r="P15" s="18" t="str">
        <f>IF(dwam1!Y15&gt;0,"x","غ")</f>
        <v>x</v>
      </c>
      <c r="Q15" s="18" t="str">
        <f>IF(dwam1!AA15&gt;0,"x","غ")</f>
        <v>x</v>
      </c>
      <c r="R15" s="18" t="str">
        <f>IF(dwam1!AC15&gt;0,"x","غ")</f>
        <v>x</v>
      </c>
      <c r="S15" s="18" t="str">
        <f>IF(dwam1!AE15&gt;0,"x","غ")</f>
        <v>x</v>
      </c>
      <c r="T15" s="18" t="str">
        <f>IF(dwam1!AG15&gt;0,"x","غ")</f>
        <v>x</v>
      </c>
      <c r="U15" s="18">
        <f t="shared" si="0"/>
        <v>16</v>
      </c>
      <c r="V15" s="19" t="s">
        <v>11</v>
      </c>
      <c r="W15" s="202" t="e">
        <f>IF(#REF!="x",$E$10,IF(#REF!="x",$F$10,IF(#REF!="x",$G$10,IF(#REF!="x",$H$10,IF(#REF!="x",$I$10,IF(A15="x",$J$10,IF(B15="x",$K$10,IF(C15="x",$L$10,X15))))))))</f>
        <v>#REF!</v>
      </c>
      <c r="X15" s="202">
        <f t="shared" si="1"/>
        <v>43270</v>
      </c>
      <c r="Y15" s="202">
        <f t="shared" si="2"/>
        <v>0</v>
      </c>
      <c r="Z15" s="202">
        <f t="shared" si="5"/>
        <v>0</v>
      </c>
      <c r="AA15" s="202">
        <f t="shared" si="3"/>
        <v>0</v>
      </c>
      <c r="AB15" s="202" t="e">
        <f>IF(#REF!="x",#REF!,IF(T15="x",$T$10,IF(S15="x",$S$10,IF(R15="x",$R$10,IF(Q15="x",$Q$10,IF(P15="x",$P$10,IF(O15="x",$O$10,IF(N15="x",$N$10,AC15))))))))</f>
        <v>#REF!</v>
      </c>
      <c r="AC15" s="202">
        <f t="shared" si="4"/>
        <v>43269</v>
      </c>
      <c r="AD15" s="202">
        <f t="shared" si="6"/>
        <v>43261</v>
      </c>
      <c r="AE15" s="12">
        <f>'num1'!Y15</f>
        <v>120</v>
      </c>
    </row>
    <row r="16" spans="1:31" s="12" customFormat="1" ht="18.75" x14ac:dyDescent="0.2">
      <c r="A16" s="17">
        <v>6</v>
      </c>
      <c r="B16" s="236" t="str">
        <f>inf!B7</f>
        <v>اماني يسري يونس ناصر الدين</v>
      </c>
      <c r="C16" s="1314">
        <f>inf!C7</f>
        <v>850251729</v>
      </c>
      <c r="D16" s="1291"/>
      <c r="E16" s="18" t="str">
        <f>IF(dwam1!C16&gt;0,"x","غ")</f>
        <v>x</v>
      </c>
      <c r="F16" s="18" t="str">
        <f>IF(dwam1!E16&gt;0,"x","غ")</f>
        <v>x</v>
      </c>
      <c r="G16" s="18" t="str">
        <f>IF(dwam1!G16&gt;0,"x","غ")</f>
        <v>غ</v>
      </c>
      <c r="H16" s="18" t="str">
        <f>IF(dwam1!I16&gt;0,"x","غ")</f>
        <v>x</v>
      </c>
      <c r="I16" s="18" t="str">
        <f>IF(dwam1!K16&gt;0,"x","غ")</f>
        <v>x</v>
      </c>
      <c r="J16" s="18" t="str">
        <f>IF(dwam1!M16&gt;0,"x","غ")</f>
        <v>x</v>
      </c>
      <c r="K16" s="18" t="str">
        <f>IF(dwam1!O16&gt;0,"x","غ")</f>
        <v>x</v>
      </c>
      <c r="L16" s="18" t="str">
        <f>IF(dwam1!Q16&gt;0,"x","غ")</f>
        <v>x</v>
      </c>
      <c r="M16" s="18" t="str">
        <f>IF(dwam1!S16&gt;0,"x","غ")</f>
        <v>غ</v>
      </c>
      <c r="N16" s="18" t="str">
        <f>IF(dwam1!U16&gt;0,"x","غ")</f>
        <v>x</v>
      </c>
      <c r="O16" s="18" t="str">
        <f>IF(dwam1!W16&gt;0,"x","غ")</f>
        <v>x</v>
      </c>
      <c r="P16" s="18" t="str">
        <f>IF(dwam1!Y16&gt;0,"x","غ")</f>
        <v>x</v>
      </c>
      <c r="Q16" s="18" t="str">
        <f>IF(dwam1!AA16&gt;0,"x","غ")</f>
        <v>x</v>
      </c>
      <c r="R16" s="18" t="str">
        <f>IF(dwam1!AC16&gt;0,"x","غ")</f>
        <v>x</v>
      </c>
      <c r="S16" s="18" t="str">
        <f>IF(dwam1!AE16&gt;0,"x","غ")</f>
        <v>x</v>
      </c>
      <c r="T16" s="18" t="str">
        <f>IF(dwam1!AG16&gt;0,"x","غ")</f>
        <v>x</v>
      </c>
      <c r="U16" s="18">
        <f t="shared" si="0"/>
        <v>14</v>
      </c>
      <c r="V16" s="19" t="s">
        <v>11</v>
      </c>
      <c r="W16" s="202" t="e">
        <f>IF(#REF!="x",$E$10,IF(#REF!="x",$F$10,IF(#REF!="x",$G$10,IF(#REF!="x",$H$10,IF(#REF!="x",$I$10,IF(A16="x",$J$10,IF(B16="x",$K$10,IF(C16="x",$L$10,X16))))))))</f>
        <v>#REF!</v>
      </c>
      <c r="X16" s="202">
        <f t="shared" si="1"/>
        <v>43270</v>
      </c>
      <c r="Y16" s="202">
        <f t="shared" si="2"/>
        <v>0</v>
      </c>
      <c r="Z16" s="202">
        <f t="shared" si="5"/>
        <v>0</v>
      </c>
      <c r="AA16" s="202">
        <f t="shared" si="3"/>
        <v>0</v>
      </c>
      <c r="AB16" s="202" t="e">
        <f>IF(#REF!="x",#REF!,IF(T16="x",$T$10,IF(S16="x",$S$10,IF(R16="x",$R$10,IF(Q16="x",$Q$10,IF(P16="x",$P$10,IF(O16="x",$O$10,IF(N16="x",$N$10,AC16))))))))</f>
        <v>#REF!</v>
      </c>
      <c r="AC16" s="202">
        <f t="shared" si="4"/>
        <v>43268</v>
      </c>
      <c r="AD16" s="202">
        <f t="shared" si="6"/>
        <v>43261</v>
      </c>
      <c r="AE16" s="12">
        <f>'num1'!Y16</f>
        <v>105</v>
      </c>
    </row>
    <row r="17" spans="1:31" s="12" customFormat="1" ht="18.75" x14ac:dyDescent="0.2">
      <c r="A17" s="17">
        <v>7</v>
      </c>
      <c r="B17" s="236" t="str">
        <f>inf!B8</f>
        <v>امل اسماعيل ربيع الشرباتي</v>
      </c>
      <c r="C17" s="1314" t="str">
        <f>inf!C8</f>
        <v>901146670</v>
      </c>
      <c r="D17" s="1291"/>
      <c r="E17" s="18" t="str">
        <f>IF(dwam1!C17&gt;0,"x","غ")</f>
        <v>x</v>
      </c>
      <c r="F17" s="18" t="str">
        <f>IF(dwam1!E17&gt;0,"x","غ")</f>
        <v>x</v>
      </c>
      <c r="G17" s="18" t="str">
        <f>IF(dwam1!G17&gt;0,"x","غ")</f>
        <v>x</v>
      </c>
      <c r="H17" s="18" t="str">
        <f>IF(dwam1!I17&gt;0,"x","غ")</f>
        <v>x</v>
      </c>
      <c r="I17" s="18" t="str">
        <f>IF(dwam1!K17&gt;0,"x","غ")</f>
        <v>x</v>
      </c>
      <c r="J17" s="18" t="str">
        <f>IF(dwam1!M17&gt;0,"x","غ")</f>
        <v>غ</v>
      </c>
      <c r="K17" s="18" t="str">
        <f>IF(dwam1!O17&gt;0,"x","غ")</f>
        <v>x</v>
      </c>
      <c r="L17" s="18" t="str">
        <f>IF(dwam1!Q17&gt;0,"x","غ")</f>
        <v>x</v>
      </c>
      <c r="M17" s="18" t="str">
        <f>IF(dwam1!S17&gt;0,"x","غ")</f>
        <v>x</v>
      </c>
      <c r="N17" s="18" t="str">
        <f>IF(dwam1!U17&gt;0,"x","غ")</f>
        <v>x</v>
      </c>
      <c r="O17" s="18" t="str">
        <f>IF(dwam1!W17&gt;0,"x","غ")</f>
        <v>x</v>
      </c>
      <c r="P17" s="18" t="str">
        <f>IF(dwam1!Y17&gt;0,"x","غ")</f>
        <v>x</v>
      </c>
      <c r="Q17" s="18" t="str">
        <f>IF(dwam1!AA17&gt;0,"x","غ")</f>
        <v>x</v>
      </c>
      <c r="R17" s="18" t="str">
        <f>IF(dwam1!AC17&gt;0,"x","غ")</f>
        <v>x</v>
      </c>
      <c r="S17" s="18" t="str">
        <f>IF(dwam1!AE17&gt;0,"x","غ")</f>
        <v>x</v>
      </c>
      <c r="T17" s="18" t="str">
        <f>IF(dwam1!AG17&gt;0,"x","غ")</f>
        <v>غ</v>
      </c>
      <c r="U17" s="18">
        <f t="shared" si="0"/>
        <v>14</v>
      </c>
      <c r="V17" s="19" t="s">
        <v>11</v>
      </c>
      <c r="W17" s="202" t="e">
        <f>IF(#REF!="x",$E$10,IF(#REF!="x",$F$10,IF(#REF!="x",$G$10,IF(#REF!="x",$H$10,IF(#REF!="x",$I$10,IF(A17="x",$J$10,IF(B17="x",$K$10,IF(C17="x",$L$10,X17))))))))</f>
        <v>#REF!</v>
      </c>
      <c r="X17" s="202">
        <f t="shared" si="1"/>
        <v>43270</v>
      </c>
      <c r="Y17" s="202">
        <f t="shared" si="2"/>
        <v>0</v>
      </c>
      <c r="Z17" s="202" t="str">
        <f t="shared" si="5"/>
        <v xml:space="preserve">   </v>
      </c>
      <c r="AA17" s="202">
        <f t="shared" si="3"/>
        <v>0</v>
      </c>
      <c r="AB17" s="202" t="e">
        <f>IF(#REF!="x",#REF!,IF(T17="x",$T$10,IF(S17="x",$S$10,IF(R17="x",$R$10,IF(Q17="x",$Q$10,IF(P17="x",$P$10,IF(O17="x",$O$10,IF(N17="x",$N$10,AC17))))))))</f>
        <v>#REF!</v>
      </c>
      <c r="AC17" s="202">
        <f t="shared" si="4"/>
        <v>43269</v>
      </c>
      <c r="AD17" s="202">
        <f t="shared" si="6"/>
        <v>43261</v>
      </c>
      <c r="AE17" s="12">
        <f>'num1'!Y17</f>
        <v>103</v>
      </c>
    </row>
    <row r="18" spans="1:31" s="12" customFormat="1" ht="18.75" x14ac:dyDescent="0.2">
      <c r="A18" s="17">
        <v>8</v>
      </c>
      <c r="B18" s="236" t="str">
        <f>inf!B9</f>
        <v>انتصار عبد الحليم رشيد الحوشيه</v>
      </c>
      <c r="C18" s="1314" t="str">
        <f>inf!C9</f>
        <v>900077025</v>
      </c>
      <c r="D18" s="1291"/>
      <c r="E18" s="18" t="str">
        <f>IF(dwam1!C18&gt;0,"x","غ")</f>
        <v>x</v>
      </c>
      <c r="F18" s="18" t="str">
        <f>IF(dwam1!E18&gt;0,"x","غ")</f>
        <v>x</v>
      </c>
      <c r="G18" s="18" t="str">
        <f>IF(dwam1!G18&gt;0,"x","غ")</f>
        <v>x</v>
      </c>
      <c r="H18" s="18" t="str">
        <f>IF(dwam1!I18&gt;0,"x","غ")</f>
        <v>x</v>
      </c>
      <c r="I18" s="18" t="str">
        <f>IF(dwam1!K18&gt;0,"x","غ")</f>
        <v>x</v>
      </c>
      <c r="J18" s="18" t="str">
        <f>IF(dwam1!M18&gt;0,"x","غ")</f>
        <v>x</v>
      </c>
      <c r="K18" s="18" t="str">
        <f>IF(dwam1!O18&gt;0,"x","غ")</f>
        <v>x</v>
      </c>
      <c r="L18" s="18" t="str">
        <f>IF(dwam1!Q18&gt;0,"x","غ")</f>
        <v>x</v>
      </c>
      <c r="M18" s="18" t="str">
        <f>IF(dwam1!S18&gt;0,"x","غ")</f>
        <v>x</v>
      </c>
      <c r="N18" s="18" t="str">
        <f>IF(dwam1!U18&gt;0,"x","غ")</f>
        <v>x</v>
      </c>
      <c r="O18" s="18" t="str">
        <f>IF(dwam1!W18&gt;0,"x","غ")</f>
        <v>x</v>
      </c>
      <c r="P18" s="18" t="str">
        <f>IF(dwam1!Y18&gt;0,"x","غ")</f>
        <v>x</v>
      </c>
      <c r="Q18" s="18" t="str">
        <f>IF(dwam1!AA18&gt;0,"x","غ")</f>
        <v>x</v>
      </c>
      <c r="R18" s="18" t="str">
        <f>IF(dwam1!AC18&gt;0,"x","غ")</f>
        <v>x</v>
      </c>
      <c r="S18" s="18" t="str">
        <f>IF(dwam1!AE18&gt;0,"x","غ")</f>
        <v>x</v>
      </c>
      <c r="T18" s="18" t="str">
        <f>IF(dwam1!AG18&gt;0,"x","غ")</f>
        <v>x</v>
      </c>
      <c r="U18" s="18">
        <f t="shared" si="0"/>
        <v>16</v>
      </c>
      <c r="V18" s="19" t="s">
        <v>11</v>
      </c>
      <c r="W18" s="202" t="e">
        <f>IF(#REF!="x",$E$10,IF(#REF!="x",$F$10,IF(#REF!="x",$G$10,IF(#REF!="x",$H$10,IF(#REF!="x",$I$10,IF(A11="x",$J$10,IF(B18="x",$K$10,IF(C18="x",$L$10,X18))))))))</f>
        <v>#REF!</v>
      </c>
      <c r="X18" s="202">
        <f t="shared" si="1"/>
        <v>43270</v>
      </c>
      <c r="Y18" s="202">
        <f t="shared" si="2"/>
        <v>0</v>
      </c>
      <c r="Z18" s="202">
        <f t="shared" si="5"/>
        <v>0</v>
      </c>
      <c r="AA18" s="202">
        <f t="shared" si="3"/>
        <v>0</v>
      </c>
      <c r="AB18" s="202" t="e">
        <f>IF(#REF!="x",#REF!,IF(T18="x",$T$10,IF(S18="x",$S$10,IF(R18="x",$R$10,IF(Q18="x",$Q$10,IF(P18="x",$P$10,IF(O18="x",$O$10,IF(N18="x",$N$10,AC18))))))))</f>
        <v>#REF!</v>
      </c>
      <c r="AC18" s="202">
        <f>IF(M18="x",$M$10,IF(L18="x",$L$10,IF(K18="x",$K$10,IF(J11="x",$J$10,IF(I18="x",$I$10,IF(H18="x",$H$10,IF(G18="x",$G$10,IF(F18="x",$F$10,AD18))))))))</f>
        <v>43269</v>
      </c>
      <c r="AD18" s="202">
        <f t="shared" si="6"/>
        <v>43261</v>
      </c>
      <c r="AE18" s="12">
        <f>'num1'!Y18</f>
        <v>120</v>
      </c>
    </row>
    <row r="19" spans="1:31" s="12" customFormat="1" ht="18.75" x14ac:dyDescent="0.2">
      <c r="A19" s="17">
        <v>9</v>
      </c>
      <c r="B19" s="236" t="str">
        <f>inf!B10</f>
        <v>ايمان ماهر صبحي أبو شرخ</v>
      </c>
      <c r="C19" s="1314">
        <f>inf!C10</f>
        <v>950329227</v>
      </c>
      <c r="D19" s="1291"/>
      <c r="E19" s="18" t="str">
        <f>IF(dwam1!C19&gt;0,"x","غ")</f>
        <v>x</v>
      </c>
      <c r="F19" s="18" t="str">
        <f>IF(dwam1!E19&gt;0,"x","غ")</f>
        <v>x</v>
      </c>
      <c r="G19" s="18" t="str">
        <f>IF(dwam1!G19&gt;0,"x","غ")</f>
        <v>x</v>
      </c>
      <c r="H19" s="18" t="str">
        <f>IF(dwam1!I19&gt;0,"x","غ")</f>
        <v>x</v>
      </c>
      <c r="I19" s="18" t="str">
        <f>IF(dwam1!K19&gt;0,"x","غ")</f>
        <v>x</v>
      </c>
      <c r="J19" s="18" t="str">
        <f>IF(dwam1!M19&gt;0,"x","غ")</f>
        <v>x</v>
      </c>
      <c r="K19" s="18" t="str">
        <f>IF(dwam1!O19&gt;0,"x","غ")</f>
        <v>x</v>
      </c>
      <c r="L19" s="18" t="str">
        <f>IF(dwam1!Q19&gt;0,"x","غ")</f>
        <v>x</v>
      </c>
      <c r="M19" s="18" t="str">
        <f>IF(dwam1!S19&gt;0,"x","غ")</f>
        <v>x</v>
      </c>
      <c r="N19" s="18" t="str">
        <f>IF(dwam1!U19&gt;0,"x","غ")</f>
        <v>x</v>
      </c>
      <c r="O19" s="18" t="str">
        <f>IF(dwam1!W19&gt;0,"x","غ")</f>
        <v>x</v>
      </c>
      <c r="P19" s="18" t="str">
        <f>IF(dwam1!Y19&gt;0,"x","غ")</f>
        <v>x</v>
      </c>
      <c r="Q19" s="18" t="str">
        <f>IF(dwam1!AA19&gt;0,"x","غ")</f>
        <v>x</v>
      </c>
      <c r="R19" s="18" t="str">
        <f>IF(dwam1!AC19&gt;0,"x","غ")</f>
        <v>x</v>
      </c>
      <c r="S19" s="18" t="str">
        <f>IF(dwam1!AE19&gt;0,"x","غ")</f>
        <v>x</v>
      </c>
      <c r="T19" s="18" t="str">
        <f>IF(dwam1!AG19&gt;0,"x","غ")</f>
        <v>x</v>
      </c>
      <c r="U19" s="18">
        <f t="shared" si="0"/>
        <v>16</v>
      </c>
      <c r="V19" s="19" t="s">
        <v>11</v>
      </c>
      <c r="W19" s="202" t="e">
        <f>IF(#REF!="x",$E$10,IF(#REF!="x",$F$10,IF(#REF!="x",$G$10,IF(#REF!="x",$H$10,IF(#REF!="x",$I$10,IF(A19="x",$J$10,IF(B19="x",$K$10,IF(C19="x",$L$10,X19))))))))</f>
        <v>#REF!</v>
      </c>
      <c r="X19" s="202">
        <f t="shared" si="1"/>
        <v>43270</v>
      </c>
      <c r="Y19" s="202">
        <f t="shared" si="2"/>
        <v>0</v>
      </c>
      <c r="Z19" s="202">
        <f t="shared" si="5"/>
        <v>0</v>
      </c>
      <c r="AA19" s="202">
        <f t="shared" si="3"/>
        <v>0</v>
      </c>
      <c r="AB19" s="202" t="e">
        <f>IF(#REF!="x",#REF!,IF(T19="x",$T$10,IF(S19="x",$S$10,IF(R19="x",$R$10,IF(Q19="x",$Q$10,IF(P19="x",$P$10,IF(O19="x",$O$10,IF(N19="x",$N$10,AC19))))))))</f>
        <v>#REF!</v>
      </c>
      <c r="AC19" s="202">
        <f t="shared" ref="AC19:AC40" si="7">IF(M19="x",$M$10,IF(L19="x",$L$10,IF(K19="x",$K$10,IF(J19="x",$J$10,IF(I19="x",$I$10,IF(H19="x",$H$10,IF(G19="x",$G$10,IF(F19="x",$F$10,AD19))))))))</f>
        <v>43269</v>
      </c>
      <c r="AD19" s="202">
        <f t="shared" si="6"/>
        <v>43261</v>
      </c>
      <c r="AE19" s="12">
        <f>'num1'!Y19</f>
        <v>120</v>
      </c>
    </row>
    <row r="20" spans="1:31" s="12" customFormat="1" ht="18.75" x14ac:dyDescent="0.2">
      <c r="A20" s="17">
        <v>10</v>
      </c>
      <c r="B20" s="236" t="str">
        <f>inf!B11</f>
        <v>ايمان نعيم عبد الهادي أبو غليون</v>
      </c>
      <c r="C20" s="1314">
        <f>inf!C11</f>
        <v>911704443</v>
      </c>
      <c r="D20" s="1291"/>
      <c r="E20" s="18" t="str">
        <f>IF(dwam1!C20&gt;0,"x","غ")</f>
        <v>غ</v>
      </c>
      <c r="F20" s="18" t="str">
        <f>IF(dwam1!E20&gt;0,"x","غ")</f>
        <v>x</v>
      </c>
      <c r="G20" s="18" t="str">
        <f>IF(dwam1!G20&gt;0,"x","غ")</f>
        <v>x</v>
      </c>
      <c r="H20" s="18" t="str">
        <f>IF(dwam1!I20&gt;0,"x","غ")</f>
        <v>x</v>
      </c>
      <c r="I20" s="18" t="str">
        <f>IF(dwam1!K20&gt;0,"x","غ")</f>
        <v>x</v>
      </c>
      <c r="J20" s="18" t="str">
        <f>IF(dwam1!M20&gt;0,"x","غ")</f>
        <v>x</v>
      </c>
      <c r="K20" s="18" t="str">
        <f>IF(dwam1!O20&gt;0,"x","غ")</f>
        <v>x</v>
      </c>
      <c r="L20" s="18" t="str">
        <f>IF(dwam1!Q20&gt;0,"x","غ")</f>
        <v>x</v>
      </c>
      <c r="M20" s="18" t="str">
        <f>IF(dwam1!S20&gt;0,"x","غ")</f>
        <v>x</v>
      </c>
      <c r="N20" s="18" t="str">
        <f>IF(dwam1!U20&gt;0,"x","غ")</f>
        <v>x</v>
      </c>
      <c r="O20" s="18" t="str">
        <f>IF(dwam1!W20&gt;0,"x","غ")</f>
        <v>x</v>
      </c>
      <c r="P20" s="18" t="str">
        <f>IF(dwam1!Y20&gt;0,"x","غ")</f>
        <v>x</v>
      </c>
      <c r="Q20" s="18" t="str">
        <f>IF(dwam1!AA20&gt;0,"x","غ")</f>
        <v>x</v>
      </c>
      <c r="R20" s="18" t="str">
        <f>IF(dwam1!AC20&gt;0,"x","غ")</f>
        <v>x</v>
      </c>
      <c r="S20" s="18" t="str">
        <f>IF(dwam1!AE20&gt;0,"x","غ")</f>
        <v>x</v>
      </c>
      <c r="T20" s="18" t="str">
        <f>IF(dwam1!AG20&gt;0,"x","غ")</f>
        <v>غ</v>
      </c>
      <c r="U20" s="18">
        <f t="shared" si="0"/>
        <v>14</v>
      </c>
      <c r="V20" s="19" t="s">
        <v>11</v>
      </c>
      <c r="W20" s="202" t="e">
        <f>IF(#REF!="x",$E$10,IF(#REF!="x",$F$10,IF(#REF!="x",$G$10,IF(#REF!="x",$H$10,IF(#REF!="x",$I$10,IF(A20="x",$J$10,IF(B20="x",$K$10,IF(C20="x",$L$10,X20))))))))</f>
        <v>#REF!</v>
      </c>
      <c r="X20" s="202">
        <f t="shared" si="1"/>
        <v>43271</v>
      </c>
      <c r="Y20" s="202">
        <f t="shared" si="2"/>
        <v>0</v>
      </c>
      <c r="Z20" s="202" t="str">
        <f t="shared" si="5"/>
        <v xml:space="preserve">   </v>
      </c>
      <c r="AA20" s="202">
        <f t="shared" si="3"/>
        <v>0</v>
      </c>
      <c r="AB20" s="202" t="e">
        <f>IF(#REF!="x",#REF!,IF(T20="x",$T$10,IF(S20="x",$S$10,IF(R20="x",$R$10,IF(Q20="x",$Q$10,IF(P20="x",$P$10,IF(O20="x",$O$10,IF(N20="x",$N$10,AC20))))))))</f>
        <v>#REF!</v>
      </c>
      <c r="AC20" s="202">
        <f t="shared" si="7"/>
        <v>43269</v>
      </c>
      <c r="AD20" s="202" t="str">
        <f t="shared" si="6"/>
        <v xml:space="preserve">    </v>
      </c>
      <c r="AE20" s="12">
        <f>'num1'!Y20</f>
        <v>105</v>
      </c>
    </row>
    <row r="21" spans="1:31" s="12" customFormat="1" ht="18.75" x14ac:dyDescent="0.2">
      <c r="A21" s="17">
        <v>11</v>
      </c>
      <c r="B21" s="236" t="str">
        <f>inf!B12</f>
        <v>ايمان نعيم مرسي شيخ درة</v>
      </c>
      <c r="C21" s="1314">
        <f>inf!C12</f>
        <v>851586420</v>
      </c>
      <c r="D21" s="1291"/>
      <c r="E21" s="18" t="str">
        <f>IF(dwam1!C21&gt;0,"x","غ")</f>
        <v>x</v>
      </c>
      <c r="F21" s="18" t="str">
        <f>IF(dwam1!E21&gt;0,"x","غ")</f>
        <v>x</v>
      </c>
      <c r="G21" s="18" t="str">
        <f>IF(dwam1!G21&gt;0,"x","غ")</f>
        <v>x</v>
      </c>
      <c r="H21" s="18" t="str">
        <f>IF(dwam1!I21&gt;0,"x","غ")</f>
        <v>x</v>
      </c>
      <c r="I21" s="18" t="str">
        <f>IF(dwam1!K21&gt;0,"x","غ")</f>
        <v>x</v>
      </c>
      <c r="J21" s="18" t="str">
        <f>IF(dwam1!M21&gt;0,"x","غ")</f>
        <v>x</v>
      </c>
      <c r="K21" s="18" t="str">
        <f>IF(dwam1!O21&gt;0,"x","غ")</f>
        <v>x</v>
      </c>
      <c r="L21" s="18" t="str">
        <f>IF(dwam1!Q21&gt;0,"x","غ")</f>
        <v>x</v>
      </c>
      <c r="M21" s="18" t="str">
        <f>IF(dwam1!S21&gt;0,"x","غ")</f>
        <v>x</v>
      </c>
      <c r="N21" s="18" t="str">
        <f>IF(dwam1!U21&gt;0,"x","غ")</f>
        <v>x</v>
      </c>
      <c r="O21" s="18" t="str">
        <f>IF(dwam1!W21&gt;0,"x","غ")</f>
        <v>x</v>
      </c>
      <c r="P21" s="18" t="str">
        <f>IF(dwam1!Y21&gt;0,"x","غ")</f>
        <v>x</v>
      </c>
      <c r="Q21" s="18" t="str">
        <f>IF(dwam1!AA21&gt;0,"x","غ")</f>
        <v>x</v>
      </c>
      <c r="R21" s="18" t="str">
        <f>IF(dwam1!AC21&gt;0,"x","غ")</f>
        <v>x</v>
      </c>
      <c r="S21" s="18" t="str">
        <f>IF(dwam1!AE21&gt;0,"x","غ")</f>
        <v>x</v>
      </c>
      <c r="T21" s="18" t="str">
        <f>IF(dwam1!AG21&gt;0,"x","غ")</f>
        <v>x</v>
      </c>
      <c r="U21" s="18">
        <f t="shared" si="0"/>
        <v>16</v>
      </c>
      <c r="V21" s="19" t="s">
        <v>11</v>
      </c>
      <c r="W21" s="202" t="e">
        <f>IF(#REF!="x",$E$10,IF(#REF!="x",$F$10,IF(#REF!="x",$G$10,IF(#REF!="x",$H$10,IF(#REF!="x",$I$10,IF(A21="x",$J$10,IF(B21="x",$K$10,IF(C21="x",$L$10,X21))))))))</f>
        <v>#REF!</v>
      </c>
      <c r="X21" s="202">
        <f t="shared" si="1"/>
        <v>43270</v>
      </c>
      <c r="Y21" s="202">
        <f t="shared" si="2"/>
        <v>0</v>
      </c>
      <c r="Z21" s="202">
        <f t="shared" si="5"/>
        <v>0</v>
      </c>
      <c r="AA21" s="202">
        <f t="shared" si="3"/>
        <v>0</v>
      </c>
      <c r="AB21" s="202" t="e">
        <f>IF(#REF!="x",#REF!,IF(T21="x",$T$10,IF(S21="x",$S$10,IF(R21="x",$R$10,IF(Q21="x",$Q$10,IF(P21="x",$P$10,IF(O21="x",$O$10,IF(N21="x",$N$10,AC21))))))))</f>
        <v>#REF!</v>
      </c>
      <c r="AC21" s="202">
        <f t="shared" si="7"/>
        <v>43269</v>
      </c>
      <c r="AD21" s="202">
        <f t="shared" si="6"/>
        <v>43261</v>
      </c>
      <c r="AE21" s="12">
        <f>'num1'!Y21</f>
        <v>120</v>
      </c>
    </row>
    <row r="22" spans="1:31" s="12" customFormat="1" ht="18.75" x14ac:dyDescent="0.2">
      <c r="A22" s="17">
        <v>12</v>
      </c>
      <c r="B22" s="236" t="str">
        <f>inf!B13</f>
        <v>إسلام نضال محمد قاعود</v>
      </c>
      <c r="C22" s="1314">
        <f>inf!C13</f>
        <v>859113292</v>
      </c>
      <c r="D22" s="1291"/>
      <c r="E22" s="18" t="str">
        <f>IF(dwam1!C22&gt;0,"x","غ")</f>
        <v>x</v>
      </c>
      <c r="F22" s="18" t="str">
        <f>IF(dwam1!E22&gt;0,"x","غ")</f>
        <v>x</v>
      </c>
      <c r="G22" s="18" t="str">
        <f>IF(dwam1!G22&gt;0,"x","غ")</f>
        <v>x</v>
      </c>
      <c r="H22" s="18" t="str">
        <f>IF(dwam1!I22&gt;0,"x","غ")</f>
        <v>x</v>
      </c>
      <c r="I22" s="18" t="str">
        <f>IF(dwam1!K22&gt;0,"x","غ")</f>
        <v>x</v>
      </c>
      <c r="J22" s="18" t="str">
        <f>IF(dwam1!M22&gt;0,"x","غ")</f>
        <v>x</v>
      </c>
      <c r="K22" s="18" t="str">
        <f>IF(dwam1!O22&gt;0,"x","غ")</f>
        <v>x</v>
      </c>
      <c r="L22" s="18" t="str">
        <f>IF(dwam1!Q22&gt;0,"x","غ")</f>
        <v>x</v>
      </c>
      <c r="M22" s="18" t="str">
        <f>IF(dwam1!S22&gt;0,"x","غ")</f>
        <v>x</v>
      </c>
      <c r="N22" s="18" t="str">
        <f>IF(dwam1!U22&gt;0,"x","غ")</f>
        <v>x</v>
      </c>
      <c r="O22" s="18" t="str">
        <f>IF(dwam1!W22&gt;0,"x","غ")</f>
        <v>x</v>
      </c>
      <c r="P22" s="18" t="str">
        <f>IF(dwam1!Y22&gt;0,"x","غ")</f>
        <v>x</v>
      </c>
      <c r="Q22" s="18" t="str">
        <f>IF(dwam1!AA22&gt;0,"x","غ")</f>
        <v>x</v>
      </c>
      <c r="R22" s="18" t="str">
        <f>IF(dwam1!AC22&gt;0,"x","غ")</f>
        <v>x</v>
      </c>
      <c r="S22" s="18" t="str">
        <f>IF(dwam1!AE22&gt;0,"x","غ")</f>
        <v>x</v>
      </c>
      <c r="T22" s="18" t="str">
        <f>IF(dwam1!AG22&gt;0,"x","غ")</f>
        <v>x</v>
      </c>
      <c r="U22" s="18">
        <f t="shared" si="0"/>
        <v>16</v>
      </c>
      <c r="V22" s="19" t="s">
        <v>11</v>
      </c>
      <c r="W22" s="202" t="e">
        <f>IF(#REF!="x",$E$10,IF(#REF!="x",$F$10,IF(#REF!="x",$G$10,IF(#REF!="x",$H$10,IF(#REF!="x",$I$10,IF(A22="x",$J$10,IF(B22="x",$K$10,IF(C22="x",$L$10,X22))))))))</f>
        <v>#REF!</v>
      </c>
      <c r="X22" s="202">
        <f t="shared" si="1"/>
        <v>43270</v>
      </c>
      <c r="Y22" s="202">
        <f t="shared" si="2"/>
        <v>0</v>
      </c>
      <c r="Z22" s="202">
        <f t="shared" si="5"/>
        <v>0</v>
      </c>
      <c r="AA22" s="202">
        <f t="shared" si="3"/>
        <v>0</v>
      </c>
      <c r="AB22" s="202" t="e">
        <f>IF(#REF!="x",#REF!,IF(T22="x",$T$10,IF(S22="x",$S$10,IF(R22="x",$R$10,IF(Q22="x",$Q$10,IF(P22="x",$P$10,IF(O22="x",$O$10,IF(N22="x",$N$10,AC22))))))))</f>
        <v>#REF!</v>
      </c>
      <c r="AC22" s="202">
        <f t="shared" si="7"/>
        <v>43269</v>
      </c>
      <c r="AD22" s="202">
        <f t="shared" si="6"/>
        <v>43261</v>
      </c>
      <c r="AE22" s="12">
        <f>'num1'!Y22</f>
        <v>120</v>
      </c>
    </row>
    <row r="23" spans="1:31" s="12" customFormat="1" ht="18.75" x14ac:dyDescent="0.2">
      <c r="A23" s="17">
        <v>13</v>
      </c>
      <c r="B23" s="236" t="str">
        <f>inf!B14</f>
        <v>أحلام عزات ابراهيم الحليقاوي</v>
      </c>
      <c r="C23" s="1314">
        <f>inf!C14</f>
        <v>980600308</v>
      </c>
      <c r="D23" s="1291"/>
      <c r="E23" s="18" t="str">
        <f>IF(dwam1!C23&gt;0,"x","غ")</f>
        <v>x</v>
      </c>
      <c r="F23" s="18" t="str">
        <f>IF(dwam1!E23&gt;0,"x","غ")</f>
        <v>x</v>
      </c>
      <c r="G23" s="18" t="str">
        <f>IF(dwam1!G23&gt;0,"x","غ")</f>
        <v>x</v>
      </c>
      <c r="H23" s="18" t="str">
        <f>IF(dwam1!I23&gt;0,"x","غ")</f>
        <v>x</v>
      </c>
      <c r="I23" s="18" t="str">
        <f>IF(dwam1!K23&gt;0,"x","غ")</f>
        <v>x</v>
      </c>
      <c r="J23" s="18" t="str">
        <f>IF(dwam1!M23&gt;0,"x","غ")</f>
        <v>x</v>
      </c>
      <c r="K23" s="18" t="str">
        <f>IF(dwam1!O23&gt;0,"x","غ")</f>
        <v>x</v>
      </c>
      <c r="L23" s="18" t="str">
        <f>IF(dwam1!Q23&gt;0,"x","غ")</f>
        <v>x</v>
      </c>
      <c r="M23" s="18" t="str">
        <f>IF(dwam1!S23&gt;0,"x","غ")</f>
        <v>x</v>
      </c>
      <c r="N23" s="18" t="str">
        <f>IF(dwam1!U23&gt;0,"x","غ")</f>
        <v>x</v>
      </c>
      <c r="O23" s="18" t="str">
        <f>IF(dwam1!W23&gt;0,"x","غ")</f>
        <v>x</v>
      </c>
      <c r="P23" s="18" t="str">
        <f>IF(dwam1!Y23&gt;0,"x","غ")</f>
        <v>x</v>
      </c>
      <c r="Q23" s="18" t="str">
        <f>IF(dwam1!AA23&gt;0,"x","غ")</f>
        <v>x</v>
      </c>
      <c r="R23" s="18" t="str">
        <f>IF(dwam1!AC23&gt;0,"x","غ")</f>
        <v>x</v>
      </c>
      <c r="S23" s="18" t="str">
        <f>IF(dwam1!AE23&gt;0,"x","غ")</f>
        <v>غ</v>
      </c>
      <c r="T23" s="18" t="str">
        <f>IF(dwam1!AG23&gt;0,"x","غ")</f>
        <v>غ</v>
      </c>
      <c r="U23" s="18">
        <f t="shared" si="0"/>
        <v>14</v>
      </c>
      <c r="V23" s="19" t="s">
        <v>11</v>
      </c>
      <c r="W23" s="202" t="e">
        <f>IF(#REF!="x",$E$10,IF(#REF!="x",$F$10,IF(#REF!="x",$G$10,IF(#REF!="x",$H$10,IF(#REF!="x",$I$10,IF(A23="x",$J$10,IF(B23="x",$K$10,IF(C23="x",$L$10,X23))))))))</f>
        <v>#REF!</v>
      </c>
      <c r="X23" s="202">
        <f t="shared" si="1"/>
        <v>43270</v>
      </c>
      <c r="Y23" s="202">
        <f t="shared" si="2"/>
        <v>0</v>
      </c>
      <c r="Z23" s="202" t="str">
        <f t="shared" si="5"/>
        <v xml:space="preserve">   </v>
      </c>
      <c r="AA23" s="202">
        <f t="shared" si="3"/>
        <v>0</v>
      </c>
      <c r="AB23" s="202" t="e">
        <f>IF(#REF!="x",#REF!,IF(T23="x",$T$10,IF(S23="x",$S$10,IF(R23="x",$R$10,IF(Q23="x",$Q$10,IF(P23="x",$P$10,IF(O23="x",$O$10,IF(N23="x",$N$10,AC23))))))))</f>
        <v>#REF!</v>
      </c>
      <c r="AC23" s="202">
        <f t="shared" si="7"/>
        <v>43269</v>
      </c>
      <c r="AD23" s="202">
        <f t="shared" si="6"/>
        <v>43261</v>
      </c>
      <c r="AE23" s="12">
        <f>'num1'!Y23</f>
        <v>103</v>
      </c>
    </row>
    <row r="24" spans="1:31" s="12" customFormat="1" ht="18.75" x14ac:dyDescent="0.2">
      <c r="A24" s="17">
        <v>14</v>
      </c>
      <c r="B24" s="236" t="str">
        <f>inf!B15</f>
        <v>أنوار جهاد عز الدين عوده</v>
      </c>
      <c r="C24" s="1314">
        <f>inf!C15</f>
        <v>900474123</v>
      </c>
      <c r="D24" s="1291"/>
      <c r="E24" s="18" t="str">
        <f>IF(dwam1!C24&gt;0,"x","غ")</f>
        <v>x</v>
      </c>
      <c r="F24" s="18" t="str">
        <f>IF(dwam1!E24&gt;0,"x","غ")</f>
        <v>x</v>
      </c>
      <c r="G24" s="18" t="str">
        <f>IF(dwam1!G24&gt;0,"x","غ")</f>
        <v>x</v>
      </c>
      <c r="H24" s="18" t="str">
        <f>IF(dwam1!I24&gt;0,"x","غ")</f>
        <v>x</v>
      </c>
      <c r="I24" s="18" t="str">
        <f>IF(dwam1!K24&gt;0,"x","غ")</f>
        <v>x</v>
      </c>
      <c r="J24" s="18" t="str">
        <f>IF(dwam1!M24&gt;0,"x","غ")</f>
        <v>x</v>
      </c>
      <c r="K24" s="18" t="str">
        <f>IF(dwam1!O24&gt;0,"x","غ")</f>
        <v>x</v>
      </c>
      <c r="L24" s="18" t="str">
        <f>IF(dwam1!Q24&gt;0,"x","غ")</f>
        <v>x</v>
      </c>
      <c r="M24" s="18" t="str">
        <f>IF(dwam1!S24&gt;0,"x","غ")</f>
        <v>x</v>
      </c>
      <c r="N24" s="18" t="str">
        <f>IF(dwam1!U24&gt;0,"x","غ")</f>
        <v>x</v>
      </c>
      <c r="O24" s="18" t="str">
        <f>IF(dwam1!W24&gt;0,"x","غ")</f>
        <v>x</v>
      </c>
      <c r="P24" s="18" t="str">
        <f>IF(dwam1!Y24&gt;0,"x","غ")</f>
        <v>x</v>
      </c>
      <c r="Q24" s="18" t="str">
        <f>IF(dwam1!AA24&gt;0,"x","غ")</f>
        <v>x</v>
      </c>
      <c r="R24" s="18" t="str">
        <f>IF(dwam1!AC24&gt;0,"x","غ")</f>
        <v>x</v>
      </c>
      <c r="S24" s="18" t="str">
        <f>IF(dwam1!AE24&gt;0,"x","غ")</f>
        <v>x</v>
      </c>
      <c r="T24" s="18" t="str">
        <f>IF(dwam1!AG24&gt;0,"x","غ")</f>
        <v>غ</v>
      </c>
      <c r="U24" s="18">
        <f t="shared" si="0"/>
        <v>15</v>
      </c>
      <c r="V24" s="19" t="s">
        <v>11</v>
      </c>
      <c r="W24" s="202" t="e">
        <f>IF(#REF!="x",$E$10,IF(#REF!="x",$F$10,IF(#REF!="x",$G$10,IF(#REF!="x",$H$10,IF(#REF!="x",$I$10,IF(A24="x",$J$10,IF(B24="x",$K$10,IF(C24="x",$L$10,X24))))))))</f>
        <v>#REF!</v>
      </c>
      <c r="X24" s="202">
        <f t="shared" si="1"/>
        <v>43270</v>
      </c>
      <c r="Y24" s="202">
        <f t="shared" si="2"/>
        <v>0</v>
      </c>
      <c r="Z24" s="202" t="str">
        <f t="shared" si="5"/>
        <v xml:space="preserve">   </v>
      </c>
      <c r="AA24" s="202">
        <f t="shared" si="3"/>
        <v>0</v>
      </c>
      <c r="AB24" s="202" t="e">
        <f>IF(#REF!="x",#REF!,IF(T24="x",$T$10,IF(S24="x",$S$10,IF(R24="x",$R$10,IF(Q24="x",$Q$10,IF(P24="x",$P$10,IF(O24="x",$O$10,IF(N24="x",$N$10,AC24))))))))</f>
        <v>#REF!</v>
      </c>
      <c r="AC24" s="202">
        <f t="shared" si="7"/>
        <v>43269</v>
      </c>
      <c r="AD24" s="202">
        <f t="shared" si="6"/>
        <v>43261</v>
      </c>
      <c r="AE24" s="12">
        <f>'num1'!Y24</f>
        <v>112.5</v>
      </c>
    </row>
    <row r="25" spans="1:31" s="12" customFormat="1" ht="18.75" x14ac:dyDescent="0.2">
      <c r="A25" s="17">
        <v>15</v>
      </c>
      <c r="B25" s="236" t="str">
        <f>inf!B16</f>
        <v>بلال طعمه ذيب طرايره</v>
      </c>
      <c r="C25" s="1314">
        <f>inf!C16</f>
        <v>850578238</v>
      </c>
      <c r="D25" s="1291"/>
      <c r="E25" s="18" t="str">
        <f>IF(dwam1!C25&gt;0,"x","غ")</f>
        <v>غ</v>
      </c>
      <c r="F25" s="18" t="str">
        <f>IF(dwam1!E25&gt;0,"x","غ")</f>
        <v>x</v>
      </c>
      <c r="G25" s="18" t="str">
        <f>IF(dwam1!G25&gt;0,"x","غ")</f>
        <v>x</v>
      </c>
      <c r="H25" s="18" t="str">
        <f>IF(dwam1!I25&gt;0,"x","غ")</f>
        <v>x</v>
      </c>
      <c r="I25" s="18" t="str">
        <f>IF(dwam1!K25&gt;0,"x","غ")</f>
        <v>x</v>
      </c>
      <c r="J25" s="18" t="str">
        <f>IF(dwam1!M25&gt;0,"x","غ")</f>
        <v>x</v>
      </c>
      <c r="K25" s="18" t="str">
        <f>IF(dwam1!O25&gt;0,"x","غ")</f>
        <v>x</v>
      </c>
      <c r="L25" s="18" t="str">
        <f>IF(dwam1!Q25&gt;0,"x","غ")</f>
        <v>x</v>
      </c>
      <c r="M25" s="18" t="str">
        <f>IF(dwam1!S25&gt;0,"x","غ")</f>
        <v>x</v>
      </c>
      <c r="N25" s="18" t="str">
        <f>IF(dwam1!U25&gt;0,"x","غ")</f>
        <v>x</v>
      </c>
      <c r="O25" s="18" t="str">
        <f>IF(dwam1!W25&gt;0,"x","غ")</f>
        <v>غ</v>
      </c>
      <c r="P25" s="18" t="str">
        <f>IF(dwam1!Y25&gt;0,"x","غ")</f>
        <v>x</v>
      </c>
      <c r="Q25" s="18" t="str">
        <f>IF(dwam1!AA25&gt;0,"x","غ")</f>
        <v>x</v>
      </c>
      <c r="R25" s="18" t="str">
        <f>IF(dwam1!AC25&gt;0,"x","غ")</f>
        <v>غ</v>
      </c>
      <c r="S25" s="18" t="str">
        <f>IF(dwam1!AE25&gt;0,"x","غ")</f>
        <v>غ</v>
      </c>
      <c r="T25" s="18" t="str">
        <f>IF(dwam1!AG25&gt;0,"x","غ")</f>
        <v>غ</v>
      </c>
      <c r="U25" s="18">
        <f t="shared" si="0"/>
        <v>11</v>
      </c>
      <c r="V25" s="19" t="s">
        <v>11</v>
      </c>
      <c r="W25" s="202" t="e">
        <f>IF(#REF!="x",$E$10,IF(#REF!="x",$F$10,IF(#REF!="x",$G$10,IF(#REF!="x",$H$10,IF(#REF!="x",$I$10,IF(A25="x",$J$10,IF(B25="x",$K$10,IF(C25="x",$L$10,X25))))))))</f>
        <v>#REF!</v>
      </c>
      <c r="X25" s="202">
        <f t="shared" si="1"/>
        <v>43271</v>
      </c>
      <c r="Y25" s="202">
        <f t="shared" si="2"/>
        <v>0</v>
      </c>
      <c r="Z25" s="202" t="str">
        <f t="shared" si="5"/>
        <v xml:space="preserve">   </v>
      </c>
      <c r="AA25" s="202">
        <f t="shared" si="3"/>
        <v>0</v>
      </c>
      <c r="AB25" s="202" t="e">
        <f>IF(#REF!="x",#REF!,IF(T25="x",$T$10,IF(S25="x",$S$10,IF(R25="x",$R$10,IF(Q25="x",$Q$10,IF(P25="x",$P$10,IF(O25="x",$O$10,IF(N25="x",$N$10,AC25))))))))</f>
        <v>#REF!</v>
      </c>
      <c r="AC25" s="202">
        <f t="shared" si="7"/>
        <v>43269</v>
      </c>
      <c r="AD25" s="202" t="str">
        <f t="shared" si="6"/>
        <v xml:space="preserve">    </v>
      </c>
      <c r="AE25" s="12">
        <f>'num1'!Y25</f>
        <v>82.5</v>
      </c>
    </row>
    <row r="26" spans="1:31" s="12" customFormat="1" ht="18.75" x14ac:dyDescent="0.2">
      <c r="A26" s="17">
        <v>16</v>
      </c>
      <c r="B26" s="236" t="str">
        <f>inf!B17</f>
        <v>بيان يوسف مطاوع ترتوري</v>
      </c>
      <c r="C26" s="1314">
        <f>inf!C17</f>
        <v>854260940</v>
      </c>
      <c r="D26" s="1291"/>
      <c r="E26" s="18" t="str">
        <f>IF(dwam1!C26&gt;0,"x","غ")</f>
        <v>غ</v>
      </c>
      <c r="F26" s="18" t="str">
        <f>IF(dwam1!E26&gt;0,"x","غ")</f>
        <v>x</v>
      </c>
      <c r="G26" s="18" t="str">
        <f>IF(dwam1!G26&gt;0,"x","غ")</f>
        <v>x</v>
      </c>
      <c r="H26" s="18" t="str">
        <f>IF(dwam1!I26&gt;0,"x","غ")</f>
        <v>x</v>
      </c>
      <c r="I26" s="18" t="str">
        <f>IF(dwam1!K26&gt;0,"x","غ")</f>
        <v>غ</v>
      </c>
      <c r="J26" s="18" t="str">
        <f>IF(dwam1!M26&gt;0,"x","غ")</f>
        <v>x</v>
      </c>
      <c r="K26" s="18" t="str">
        <f>IF(dwam1!O26&gt;0,"x","غ")</f>
        <v>x</v>
      </c>
      <c r="L26" s="18" t="str">
        <f>IF(dwam1!Q26&gt;0,"x","غ")</f>
        <v>x</v>
      </c>
      <c r="M26" s="18" t="str">
        <f>IF(dwam1!S26&gt;0,"x","غ")</f>
        <v>x</v>
      </c>
      <c r="N26" s="18" t="str">
        <f>IF(dwam1!U26&gt;0,"x","غ")</f>
        <v>غ</v>
      </c>
      <c r="O26" s="18" t="str">
        <f>IF(dwam1!W26&gt;0,"x","غ")</f>
        <v>x</v>
      </c>
      <c r="P26" s="18" t="str">
        <f>IF(dwam1!Y26&gt;0,"x","غ")</f>
        <v>x</v>
      </c>
      <c r="Q26" s="18" t="str">
        <f>IF(dwam1!AA26&gt;0,"x","غ")</f>
        <v>x</v>
      </c>
      <c r="R26" s="18" t="str">
        <f>IF(dwam1!AC26&gt;0,"x","غ")</f>
        <v>x</v>
      </c>
      <c r="S26" s="18" t="str">
        <f>IF(dwam1!AE26&gt;0,"x","غ")</f>
        <v>غ</v>
      </c>
      <c r="T26" s="18" t="str">
        <f>IF(dwam1!AG26&gt;0,"x","غ")</f>
        <v>غ</v>
      </c>
      <c r="U26" s="18">
        <f t="shared" si="0"/>
        <v>11</v>
      </c>
      <c r="V26" s="19" t="s">
        <v>11</v>
      </c>
      <c r="W26" s="202" t="e">
        <f>IF(#REF!="x",$E$10,IF(#REF!="x",$F$10,IF(#REF!="x",$G$10,IF(#REF!="x",$H$10,IF(#REF!="x",$I$10,IF(A26="x",$J$10,IF(B26="x",$K$10,IF(C26="x",$L$10,X26))))))))</f>
        <v>#REF!</v>
      </c>
      <c r="X26" s="202">
        <f t="shared" si="1"/>
        <v>43271</v>
      </c>
      <c r="Y26" s="202">
        <f t="shared" si="2"/>
        <v>0</v>
      </c>
      <c r="Z26" s="202" t="str">
        <f t="shared" si="5"/>
        <v xml:space="preserve">   </v>
      </c>
      <c r="AA26" s="202">
        <f t="shared" si="3"/>
        <v>0</v>
      </c>
      <c r="AB26" s="202" t="e">
        <f>IF(#REF!="x",#REF!,IF(T26="x",$T$10,IF(S26="x",$S$10,IF(R26="x",$R$10,IF(Q26="x",$Q$10,IF(P26="x",$P$10,IF(O26="x",$O$10,IF(N26="x",$N$10,AC26))))))))</f>
        <v>#REF!</v>
      </c>
      <c r="AC26" s="202">
        <f t="shared" si="7"/>
        <v>43269</v>
      </c>
      <c r="AD26" s="202" t="str">
        <f t="shared" si="6"/>
        <v xml:space="preserve">    </v>
      </c>
      <c r="AE26" s="12">
        <f>'num1'!Y26</f>
        <v>72.5</v>
      </c>
    </row>
    <row r="27" spans="1:31" s="12" customFormat="1" ht="18.75" x14ac:dyDescent="0.2">
      <c r="A27" s="17">
        <v>17</v>
      </c>
      <c r="B27" s="236" t="str">
        <f>inf!B18</f>
        <v>ثروت حاتم أحمد بدر</v>
      </c>
      <c r="C27" s="1314" t="str">
        <f>inf!C18</f>
        <v>852020734</v>
      </c>
      <c r="D27" s="1291"/>
      <c r="E27" s="18" t="str">
        <f>IF(dwam1!C27&gt;0,"x","غ")</f>
        <v>x</v>
      </c>
      <c r="F27" s="18" t="str">
        <f>IF(dwam1!E27&gt;0,"x","غ")</f>
        <v>x</v>
      </c>
      <c r="G27" s="18" t="str">
        <f>IF(dwam1!G27&gt;0,"x","غ")</f>
        <v>x</v>
      </c>
      <c r="H27" s="18" t="str">
        <f>IF(dwam1!I27&gt;0,"x","غ")</f>
        <v>x</v>
      </c>
      <c r="I27" s="18" t="str">
        <f>IF(dwam1!K27&gt;0,"x","غ")</f>
        <v>x</v>
      </c>
      <c r="J27" s="18" t="str">
        <f>IF(dwam1!M27&gt;0,"x","غ")</f>
        <v>x</v>
      </c>
      <c r="K27" s="18" t="str">
        <f>IF(dwam1!O27&gt;0,"x","غ")</f>
        <v>x</v>
      </c>
      <c r="L27" s="18" t="str">
        <f>IF(dwam1!Q27&gt;0,"x","غ")</f>
        <v>x</v>
      </c>
      <c r="M27" s="18" t="str">
        <f>IF(dwam1!S27&gt;0,"x","غ")</f>
        <v>x</v>
      </c>
      <c r="N27" s="18" t="str">
        <f>IF(dwam1!U27&gt;0,"x","غ")</f>
        <v>x</v>
      </c>
      <c r="O27" s="18" t="str">
        <f>IF(dwam1!W27&gt;0,"x","غ")</f>
        <v>x</v>
      </c>
      <c r="P27" s="18" t="str">
        <f>IF(dwam1!Y27&gt;0,"x","غ")</f>
        <v>x</v>
      </c>
      <c r="Q27" s="18" t="str">
        <f>IF(dwam1!AA27&gt;0,"x","غ")</f>
        <v>x</v>
      </c>
      <c r="R27" s="18" t="str">
        <f>IF(dwam1!AC27&gt;0,"x","غ")</f>
        <v>x</v>
      </c>
      <c r="S27" s="18" t="str">
        <f>IF(dwam1!AE27&gt;0,"x","غ")</f>
        <v>x</v>
      </c>
      <c r="T27" s="18" t="str">
        <f>IF(dwam1!AG27&gt;0,"x","غ")</f>
        <v>x</v>
      </c>
      <c r="U27" s="18">
        <f t="shared" si="0"/>
        <v>16</v>
      </c>
      <c r="V27" s="19" t="s">
        <v>11</v>
      </c>
      <c r="W27" s="202" t="e">
        <f>IF(#REF!="x",$E$10,IF(#REF!="x",$F$10,IF(#REF!="x",$G$10,IF(#REF!="x",$H$10,IF(#REF!="x",$I$10,IF(A27="x",$J$10,IF(B27="x",$K$10,IF(C27="x",$L$10,X27))))))))</f>
        <v>#REF!</v>
      </c>
      <c r="X27" s="202">
        <f t="shared" si="1"/>
        <v>43270</v>
      </c>
      <c r="Y27" s="202">
        <f t="shared" si="2"/>
        <v>0</v>
      </c>
      <c r="Z27" s="202">
        <f t="shared" si="5"/>
        <v>0</v>
      </c>
      <c r="AA27" s="202">
        <f t="shared" si="3"/>
        <v>0</v>
      </c>
      <c r="AB27" s="202" t="e">
        <f>IF(#REF!="x",#REF!,IF(T27="x",$T$10,IF(S27="x",$S$10,IF(R27="x",$R$10,IF(Q27="x",$Q$10,IF(P27="x",$P$10,IF(O27="x",$O$10,IF(N27="x",$N$10,AC27))))))))</f>
        <v>#REF!</v>
      </c>
      <c r="AC27" s="202">
        <f t="shared" si="7"/>
        <v>43269</v>
      </c>
      <c r="AD27" s="202">
        <f t="shared" si="6"/>
        <v>43261</v>
      </c>
      <c r="AE27" s="12">
        <f>'num1'!Y27</f>
        <v>120</v>
      </c>
    </row>
    <row r="28" spans="1:31" s="12" customFormat="1" ht="18.75" x14ac:dyDescent="0.2">
      <c r="A28" s="17">
        <v>18</v>
      </c>
      <c r="B28" s="236" t="str">
        <f>inf!B19</f>
        <v>جمال نعيم احمد ابو فارة</v>
      </c>
      <c r="C28" s="1314">
        <f>inf!C19</f>
        <v>990400194</v>
      </c>
      <c r="D28" s="1291"/>
      <c r="E28" s="18" t="str">
        <f>IF(dwam1!C28&gt;0,"x","غ")</f>
        <v>x</v>
      </c>
      <c r="F28" s="18" t="str">
        <f>IF(dwam1!E28&gt;0,"x","غ")</f>
        <v>x</v>
      </c>
      <c r="G28" s="18" t="str">
        <f>IF(dwam1!G28&gt;0,"x","غ")</f>
        <v>x</v>
      </c>
      <c r="H28" s="18" t="str">
        <f>IF(dwam1!I28&gt;0,"x","غ")</f>
        <v>x</v>
      </c>
      <c r="I28" s="18" t="str">
        <f>IF(dwam1!K28&gt;0,"x","غ")</f>
        <v>x</v>
      </c>
      <c r="J28" s="18" t="str">
        <f>IF(dwam1!M28&gt;0,"x","غ")</f>
        <v>x</v>
      </c>
      <c r="K28" s="18" t="str">
        <f>IF(dwam1!O28&gt;0,"x","غ")</f>
        <v>x</v>
      </c>
      <c r="L28" s="18" t="str">
        <f>IF(dwam1!Q28&gt;0,"x","غ")</f>
        <v>x</v>
      </c>
      <c r="M28" s="18" t="str">
        <f>IF(dwam1!S28&gt;0,"x","غ")</f>
        <v>x</v>
      </c>
      <c r="N28" s="18" t="str">
        <f>IF(dwam1!U28&gt;0,"x","غ")</f>
        <v>x</v>
      </c>
      <c r="O28" s="18" t="str">
        <f>IF(dwam1!W28&gt;0,"x","غ")</f>
        <v>x</v>
      </c>
      <c r="P28" s="18" t="str">
        <f>IF(dwam1!Y28&gt;0,"x","غ")</f>
        <v>x</v>
      </c>
      <c r="Q28" s="18" t="str">
        <f>IF(dwam1!AA28&gt;0,"x","غ")</f>
        <v>x</v>
      </c>
      <c r="R28" s="18" t="str">
        <f>IF(dwam1!AC28&gt;0,"x","غ")</f>
        <v>x</v>
      </c>
      <c r="S28" s="18" t="str">
        <f>IF(dwam1!AE28&gt;0,"x","غ")</f>
        <v>x</v>
      </c>
      <c r="T28" s="18" t="str">
        <f>IF(dwam1!AG28&gt;0,"x","غ")</f>
        <v>x</v>
      </c>
      <c r="U28" s="18">
        <f t="shared" si="0"/>
        <v>16</v>
      </c>
      <c r="V28" s="19" t="s">
        <v>11</v>
      </c>
      <c r="W28" s="202" t="e">
        <f>IF(#REF!="x",$E$10,IF(#REF!="x",$F$10,IF(#REF!="x",$G$10,IF(#REF!="x",$H$10,IF(#REF!="x",$I$10,IF(A28="x",$J$10,IF(B28="x",$K$10,IF(C28="x",$L$10,X28))))))))</f>
        <v>#REF!</v>
      </c>
      <c r="X28" s="202">
        <f t="shared" si="1"/>
        <v>43270</v>
      </c>
      <c r="Y28" s="202">
        <f t="shared" si="2"/>
        <v>0</v>
      </c>
      <c r="Z28" s="202">
        <f t="shared" si="5"/>
        <v>0</v>
      </c>
      <c r="AA28" s="202">
        <f t="shared" si="3"/>
        <v>0</v>
      </c>
      <c r="AB28" s="202" t="e">
        <f>IF(#REF!="x",#REF!,IF(T28="x",$T$10,IF(S28="x",$S$10,IF(R28="x",$R$10,IF(Q28="x",$Q$10,IF(P28="x",$P$10,IF(O28="x",$O$10,IF(N28="x",$N$10,AC28))))))))</f>
        <v>#REF!</v>
      </c>
      <c r="AC28" s="202">
        <f t="shared" si="7"/>
        <v>43269</v>
      </c>
      <c r="AD28" s="202">
        <f t="shared" si="6"/>
        <v>43261</v>
      </c>
      <c r="AE28" s="12">
        <f>'num1'!Y28</f>
        <v>120</v>
      </c>
    </row>
    <row r="29" spans="1:31" s="12" customFormat="1" ht="18.75" x14ac:dyDescent="0.2">
      <c r="A29" s="17">
        <v>19</v>
      </c>
      <c r="B29" s="236" t="str">
        <f>inf!B20</f>
        <v>جميلة عماد جودت نتشه</v>
      </c>
      <c r="C29" s="1314" t="str">
        <f>inf!C20</f>
        <v>999853716</v>
      </c>
      <c r="D29" s="1291"/>
      <c r="E29" s="18" t="str">
        <f>IF(dwam1!C29&gt;0,"x","غ")</f>
        <v>x</v>
      </c>
      <c r="F29" s="18" t="str">
        <f>IF(dwam1!E29&gt;0,"x","غ")</f>
        <v>x</v>
      </c>
      <c r="G29" s="18" t="str">
        <f>IF(dwam1!G29&gt;0,"x","غ")</f>
        <v>x</v>
      </c>
      <c r="H29" s="18" t="str">
        <f>IF(dwam1!I29&gt;0,"x","غ")</f>
        <v>x</v>
      </c>
      <c r="I29" s="18" t="str">
        <f>IF(dwam1!K29&gt;0,"x","غ")</f>
        <v>x</v>
      </c>
      <c r="J29" s="18" t="str">
        <f>IF(dwam1!M29&gt;0,"x","غ")</f>
        <v>x</v>
      </c>
      <c r="K29" s="18" t="str">
        <f>IF(dwam1!O29&gt;0,"x","غ")</f>
        <v>x</v>
      </c>
      <c r="L29" s="18" t="str">
        <f>IF(dwam1!Q29&gt;0,"x","غ")</f>
        <v>x</v>
      </c>
      <c r="M29" s="18" t="str">
        <f>IF(dwam1!S29&gt;0,"x","غ")</f>
        <v>x</v>
      </c>
      <c r="N29" s="18" t="str">
        <f>IF(dwam1!U29&gt;0,"x","غ")</f>
        <v>x</v>
      </c>
      <c r="O29" s="18" t="str">
        <f>IF(dwam1!W29&gt;0,"x","غ")</f>
        <v>x</v>
      </c>
      <c r="P29" s="18" t="str">
        <f>IF(dwam1!Y29&gt;0,"x","غ")</f>
        <v>x</v>
      </c>
      <c r="Q29" s="18" t="str">
        <f>IF(dwam1!AA29&gt;0,"x","غ")</f>
        <v>x</v>
      </c>
      <c r="R29" s="18" t="str">
        <f>IF(dwam1!AC29&gt;0,"x","غ")</f>
        <v>x</v>
      </c>
      <c r="S29" s="18" t="str">
        <f>IF(dwam1!AE29&gt;0,"x","غ")</f>
        <v>x</v>
      </c>
      <c r="T29" s="18" t="str">
        <f>IF(dwam1!AG29&gt;0,"x","غ")</f>
        <v>x</v>
      </c>
      <c r="U29" s="18">
        <f t="shared" si="0"/>
        <v>16</v>
      </c>
      <c r="V29" s="19" t="s">
        <v>11</v>
      </c>
      <c r="W29" s="202" t="e">
        <f>IF(#REF!="x",$E$10,IF(#REF!="x",$F$10,IF(#REF!="x",$G$10,IF(#REF!="x",$H$10,IF(#REF!="x",$I$10,IF(A29="x",$J$10,IF(B29="x",$K$10,IF(C29="x",$L$10,X29))))))))</f>
        <v>#REF!</v>
      </c>
      <c r="X29" s="202">
        <f t="shared" si="1"/>
        <v>43270</v>
      </c>
      <c r="Y29" s="202">
        <f t="shared" si="2"/>
        <v>0</v>
      </c>
      <c r="Z29" s="202">
        <f t="shared" si="5"/>
        <v>0</v>
      </c>
      <c r="AA29" s="202">
        <f t="shared" si="3"/>
        <v>0</v>
      </c>
      <c r="AB29" s="202" t="e">
        <f>IF(#REF!="x",#REF!,IF(T29="x",$T$10,IF(S29="x",$S$10,IF(R29="x",$R$10,IF(Q29="x",$Q$10,IF(P29="x",$P$10,IF(O29="x",$O$10,IF(N29="x",$N$10,AC29))))))))</f>
        <v>#REF!</v>
      </c>
      <c r="AC29" s="202">
        <f t="shared" si="7"/>
        <v>43269</v>
      </c>
      <c r="AD29" s="202">
        <f t="shared" si="6"/>
        <v>43261</v>
      </c>
      <c r="AE29" s="12">
        <f>'num1'!Y29</f>
        <v>114</v>
      </c>
    </row>
    <row r="30" spans="1:31" s="12" customFormat="1" ht="18.75" x14ac:dyDescent="0.2">
      <c r="A30" s="17">
        <v>20</v>
      </c>
      <c r="B30" s="236" t="str">
        <f>inf!B21</f>
        <v>دعاء عبد الغفار عبد الرحمن الفاخوري</v>
      </c>
      <c r="C30" s="1314">
        <f>inf!C21</f>
        <v>854383031</v>
      </c>
      <c r="D30" s="1291"/>
      <c r="E30" s="18" t="str">
        <f>IF(dwam1!C30&gt;0,"x","غ")</f>
        <v>x</v>
      </c>
      <c r="F30" s="18" t="str">
        <f>IF(dwam1!E30&gt;0,"x","غ")</f>
        <v>x</v>
      </c>
      <c r="G30" s="18" t="str">
        <f>IF(dwam1!G30&gt;0,"x","غ")</f>
        <v>x</v>
      </c>
      <c r="H30" s="18" t="str">
        <f>IF(dwam1!I30&gt;0,"x","غ")</f>
        <v>x</v>
      </c>
      <c r="I30" s="18" t="str">
        <f>IF(dwam1!K30&gt;0,"x","غ")</f>
        <v>x</v>
      </c>
      <c r="J30" s="18" t="str">
        <f>IF(dwam1!M30&gt;0,"x","غ")</f>
        <v>x</v>
      </c>
      <c r="K30" s="18" t="str">
        <f>IF(dwam1!O30&gt;0,"x","غ")</f>
        <v>x</v>
      </c>
      <c r="L30" s="18" t="str">
        <f>IF(dwam1!Q30&gt;0,"x","غ")</f>
        <v>x</v>
      </c>
      <c r="M30" s="18" t="str">
        <f>IF(dwam1!S30&gt;0,"x","غ")</f>
        <v>x</v>
      </c>
      <c r="N30" s="18" t="str">
        <f>IF(dwam1!U30&gt;0,"x","غ")</f>
        <v>x</v>
      </c>
      <c r="O30" s="18" t="str">
        <f>IF(dwam1!W30&gt;0,"x","غ")</f>
        <v>x</v>
      </c>
      <c r="P30" s="18" t="str">
        <f>IF(dwam1!Y30&gt;0,"x","غ")</f>
        <v>x</v>
      </c>
      <c r="Q30" s="18" t="str">
        <f>IF(dwam1!AA30&gt;0,"x","غ")</f>
        <v>x</v>
      </c>
      <c r="R30" s="18" t="str">
        <f>IF(dwam1!AC30&gt;0,"x","غ")</f>
        <v>x</v>
      </c>
      <c r="S30" s="18" t="str">
        <f>IF(dwam1!AE30&gt;0,"x","غ")</f>
        <v>x</v>
      </c>
      <c r="T30" s="18" t="str">
        <f>IF(dwam1!AG30&gt;0,"x","غ")</f>
        <v>x</v>
      </c>
      <c r="U30" s="18">
        <f t="shared" si="0"/>
        <v>16</v>
      </c>
      <c r="V30" s="19" t="s">
        <v>11</v>
      </c>
      <c r="W30" s="202" t="e">
        <f>IF(#REF!="x",$E$10,IF(#REF!="x",$F$10,IF(#REF!="x",$G$10,IF(#REF!="x",$H$10,IF(#REF!="x",$I$10,IF(A30="x",$J$10,IF(B30="x",$K$10,IF(C30="x",$L$10,X30))))))))</f>
        <v>#REF!</v>
      </c>
      <c r="X30" s="202">
        <f t="shared" si="1"/>
        <v>43270</v>
      </c>
      <c r="Y30" s="202">
        <f t="shared" si="2"/>
        <v>0</v>
      </c>
      <c r="Z30" s="202">
        <f t="shared" si="5"/>
        <v>0</v>
      </c>
      <c r="AA30" s="202">
        <f t="shared" si="3"/>
        <v>0</v>
      </c>
      <c r="AB30" s="202" t="e">
        <f>IF(#REF!="x",#REF!,IF(T30="x",$T$10,IF(S30="x",$S$10,IF(R30="x",$R$10,IF(Q30="x",$Q$10,IF(P30="x",$P$10,IF(O30="x",$O$10,IF(N30="x",$N$10,AC30))))))))</f>
        <v>#REF!</v>
      </c>
      <c r="AC30" s="202">
        <f t="shared" si="7"/>
        <v>43269</v>
      </c>
      <c r="AD30" s="202">
        <f t="shared" si="6"/>
        <v>43261</v>
      </c>
      <c r="AE30" s="12">
        <f>'num1'!Y30</f>
        <v>118.5</v>
      </c>
    </row>
    <row r="31" spans="1:31" s="12" customFormat="1" ht="18.75" x14ac:dyDescent="0.2">
      <c r="A31" s="17">
        <v>21</v>
      </c>
      <c r="B31" s="236" t="str">
        <f>inf!B22</f>
        <v>روان وليد توفيق الأيوبي</v>
      </c>
      <c r="C31" s="1314">
        <f>inf!C22</f>
        <v>401377361</v>
      </c>
      <c r="D31" s="1291"/>
      <c r="E31" s="18" t="str">
        <f>IF(dwam1!C31&gt;0,"x","غ")</f>
        <v>x</v>
      </c>
      <c r="F31" s="18" t="str">
        <f>IF(dwam1!E31&gt;0,"x","غ")</f>
        <v>x</v>
      </c>
      <c r="G31" s="18" t="str">
        <f>IF(dwam1!G31&gt;0,"x","غ")</f>
        <v>x</v>
      </c>
      <c r="H31" s="18" t="str">
        <f>IF(dwam1!I31&gt;0,"x","غ")</f>
        <v>x</v>
      </c>
      <c r="I31" s="18" t="str">
        <f>IF(dwam1!K31&gt;0,"x","غ")</f>
        <v>x</v>
      </c>
      <c r="J31" s="18" t="str">
        <f>IF(dwam1!M31&gt;0,"x","غ")</f>
        <v>x</v>
      </c>
      <c r="K31" s="18" t="str">
        <f>IF(dwam1!O31&gt;0,"x","غ")</f>
        <v>x</v>
      </c>
      <c r="L31" s="18" t="str">
        <f>IF(dwam1!Q31&gt;0,"x","غ")</f>
        <v>x</v>
      </c>
      <c r="M31" s="18" t="str">
        <f>IF(dwam1!S31&gt;0,"x","غ")</f>
        <v>x</v>
      </c>
      <c r="N31" s="18" t="str">
        <f>IF(dwam1!U31&gt;0,"x","غ")</f>
        <v>x</v>
      </c>
      <c r="O31" s="18" t="str">
        <f>IF(dwam1!W31&gt;0,"x","غ")</f>
        <v>x</v>
      </c>
      <c r="P31" s="18" t="str">
        <f>IF(dwam1!Y31&gt;0,"x","غ")</f>
        <v>x</v>
      </c>
      <c r="Q31" s="18" t="str">
        <f>IF(dwam1!AA31&gt;0,"x","غ")</f>
        <v>x</v>
      </c>
      <c r="R31" s="18" t="str">
        <f>IF(dwam1!AC31&gt;0,"x","غ")</f>
        <v>غ</v>
      </c>
      <c r="S31" s="18" t="str">
        <f>IF(dwam1!AE31&gt;0,"x","غ")</f>
        <v>x</v>
      </c>
      <c r="T31" s="18" t="str">
        <f>IF(dwam1!AG31&gt;0,"x","غ")</f>
        <v>غ</v>
      </c>
      <c r="U31" s="18">
        <f t="shared" si="0"/>
        <v>14</v>
      </c>
      <c r="V31" s="19" t="s">
        <v>11</v>
      </c>
      <c r="W31" s="202" t="e">
        <f>IF(#REF!="x",$E$10,IF(#REF!="x",$F$10,IF(#REF!="x",$G$10,IF(#REF!="x",$H$10,IF(#REF!="x",$I$10,IF(A31="x",$J$10,IF(B31="x",$K$10,IF(C31="x",$L$10,X31))))))))</f>
        <v>#REF!</v>
      </c>
      <c r="X31" s="202">
        <f t="shared" si="1"/>
        <v>43270</v>
      </c>
      <c r="Y31" s="202">
        <f t="shared" si="2"/>
        <v>0</v>
      </c>
      <c r="Z31" s="202" t="str">
        <f t="shared" si="5"/>
        <v xml:space="preserve">   </v>
      </c>
      <c r="AA31" s="202">
        <f t="shared" si="3"/>
        <v>0</v>
      </c>
      <c r="AB31" s="202" t="e">
        <f>IF(#REF!="x",#REF!,IF(T31="x",$T$10,IF(S31="x",$S$10,IF(R31="x",$R$10,IF(Q31="x",$Q$10,IF(P31="x",$P$10,IF(O31="x",$O$10,IF(N31="x",$N$10,AC31))))))))</f>
        <v>#REF!</v>
      </c>
      <c r="AC31" s="202">
        <f t="shared" si="7"/>
        <v>43269</v>
      </c>
      <c r="AD31" s="202">
        <f t="shared" si="6"/>
        <v>43261</v>
      </c>
      <c r="AE31" s="12">
        <f>'num1'!Y31</f>
        <v>105</v>
      </c>
    </row>
    <row r="32" spans="1:31" s="12" customFormat="1" ht="18.75" x14ac:dyDescent="0.2">
      <c r="A32" s="17">
        <v>22</v>
      </c>
      <c r="B32" s="236" t="str">
        <f>inf!B23</f>
        <v>سامية محمد نمر غيث</v>
      </c>
      <c r="C32" s="1314">
        <f>inf!C23</f>
        <v>905056529</v>
      </c>
      <c r="D32" s="1291"/>
      <c r="E32" s="18" t="str">
        <f>IF(dwam1!C32&gt;0,"x","غ")</f>
        <v>x</v>
      </c>
      <c r="F32" s="18" t="str">
        <f>IF(dwam1!E32&gt;0,"x","غ")</f>
        <v>x</v>
      </c>
      <c r="G32" s="18" t="str">
        <f>IF(dwam1!G32&gt;0,"x","غ")</f>
        <v>x</v>
      </c>
      <c r="H32" s="18" t="str">
        <f>IF(dwam1!I32&gt;0,"x","غ")</f>
        <v>x</v>
      </c>
      <c r="I32" s="18" t="str">
        <f>IF(dwam1!K32&gt;0,"x","غ")</f>
        <v>x</v>
      </c>
      <c r="J32" s="18" t="str">
        <f>IF(dwam1!M32&gt;0,"x","غ")</f>
        <v>x</v>
      </c>
      <c r="K32" s="18" t="str">
        <f>IF(dwam1!O32&gt;0,"x","غ")</f>
        <v>x</v>
      </c>
      <c r="L32" s="18" t="str">
        <f>IF(dwam1!Q32&gt;0,"x","غ")</f>
        <v>x</v>
      </c>
      <c r="M32" s="18" t="str">
        <f>IF(dwam1!S32&gt;0,"x","غ")</f>
        <v>x</v>
      </c>
      <c r="N32" s="18" t="str">
        <f>IF(dwam1!U32&gt;0,"x","غ")</f>
        <v>x</v>
      </c>
      <c r="O32" s="18" t="str">
        <f>IF(dwam1!W32&gt;0,"x","غ")</f>
        <v>x</v>
      </c>
      <c r="P32" s="18" t="str">
        <f>IF(dwam1!Y32&gt;0,"x","غ")</f>
        <v>x</v>
      </c>
      <c r="Q32" s="18" t="str">
        <f>IF(dwam1!AA32&gt;0,"x","غ")</f>
        <v>x</v>
      </c>
      <c r="R32" s="18" t="str">
        <f>IF(dwam1!AC32&gt;0,"x","غ")</f>
        <v>x</v>
      </c>
      <c r="S32" s="18" t="str">
        <f>IF(dwam1!AE32&gt;0,"x","غ")</f>
        <v>x</v>
      </c>
      <c r="T32" s="18" t="str">
        <f>IF(dwam1!AG32&gt;0,"x","غ")</f>
        <v>غ</v>
      </c>
      <c r="U32" s="18">
        <f t="shared" si="0"/>
        <v>15</v>
      </c>
      <c r="V32" s="19" t="s">
        <v>11</v>
      </c>
      <c r="W32" s="202" t="e">
        <f>IF(#REF!="x",$E$10,IF(#REF!="x",$F$10,IF(#REF!="x",$G$10,IF(#REF!="x",$H$10,IF(#REF!="x",$I$10,IF(A32="x",$J$10,IF(B32="x",$K$10,IF(C32="x",$L$10,X32))))))))</f>
        <v>#REF!</v>
      </c>
      <c r="X32" s="202">
        <f t="shared" si="1"/>
        <v>43270</v>
      </c>
      <c r="Y32" s="202">
        <f t="shared" si="2"/>
        <v>0</v>
      </c>
      <c r="Z32" s="202" t="str">
        <f t="shared" si="5"/>
        <v xml:space="preserve">   </v>
      </c>
      <c r="AA32" s="202">
        <f t="shared" si="3"/>
        <v>0</v>
      </c>
      <c r="AB32" s="202" t="e">
        <f>IF(#REF!="x",#REF!,IF(T32="x",$T$10,IF(S32="x",$S$10,IF(R32="x",$R$10,IF(Q32="x",$Q$10,IF(P32="x",$P$10,IF(O32="x",$O$10,IF(N32="x",$N$10,AC32))))))))</f>
        <v>#REF!</v>
      </c>
      <c r="AC32" s="202">
        <f t="shared" si="7"/>
        <v>43269</v>
      </c>
      <c r="AD32" s="202">
        <f t="shared" si="6"/>
        <v>43261</v>
      </c>
      <c r="AE32" s="12">
        <f>'num1'!Y32</f>
        <v>112.5</v>
      </c>
    </row>
    <row r="33" spans="1:31" s="12" customFormat="1" ht="18.75" x14ac:dyDescent="0.2">
      <c r="A33" s="17">
        <v>23</v>
      </c>
      <c r="B33" s="236" t="str">
        <f>inf!B24</f>
        <v>سحر سعدي سعيد أبو الحلاوه</v>
      </c>
      <c r="C33" s="1314">
        <f>inf!C24</f>
        <v>964105183</v>
      </c>
      <c r="D33" s="1291"/>
      <c r="E33" s="18" t="str">
        <f>IF(dwam1!C33&gt;0,"x","غ")</f>
        <v>x</v>
      </c>
      <c r="F33" s="18" t="str">
        <f>IF(dwam1!E33&gt;0,"x","غ")</f>
        <v>x</v>
      </c>
      <c r="G33" s="18" t="str">
        <f>IF(dwam1!G33&gt;0,"x","غ")</f>
        <v>x</v>
      </c>
      <c r="H33" s="18" t="str">
        <f>IF(dwam1!I33&gt;0,"x","غ")</f>
        <v>x</v>
      </c>
      <c r="I33" s="18" t="str">
        <f>IF(dwam1!K33&gt;0,"x","غ")</f>
        <v>x</v>
      </c>
      <c r="J33" s="18" t="str">
        <f>IF(dwam1!M33&gt;0,"x","غ")</f>
        <v>x</v>
      </c>
      <c r="K33" s="18" t="str">
        <f>IF(dwam1!O33&gt;0,"x","غ")</f>
        <v>x</v>
      </c>
      <c r="L33" s="18" t="str">
        <f>IF(dwam1!Q33&gt;0,"x","غ")</f>
        <v>x</v>
      </c>
      <c r="M33" s="18" t="str">
        <f>IF(dwam1!S33&gt;0,"x","غ")</f>
        <v>x</v>
      </c>
      <c r="N33" s="18" t="str">
        <f>IF(dwam1!U33&gt;0,"x","غ")</f>
        <v>x</v>
      </c>
      <c r="O33" s="18" t="str">
        <f>IF(dwam1!W33&gt;0,"x","غ")</f>
        <v>x</v>
      </c>
      <c r="P33" s="18" t="str">
        <f>IF(dwam1!Y33&gt;0,"x","غ")</f>
        <v>x</v>
      </c>
      <c r="Q33" s="18" t="str">
        <f>IF(dwam1!AA33&gt;0,"x","غ")</f>
        <v>x</v>
      </c>
      <c r="R33" s="18" t="str">
        <f>IF(dwam1!AC33&gt;0,"x","غ")</f>
        <v>x</v>
      </c>
      <c r="S33" s="18" t="str">
        <f>IF(dwam1!AE33&gt;0,"x","غ")</f>
        <v>x</v>
      </c>
      <c r="T33" s="18" t="str">
        <f>IF(dwam1!AG33&gt;0,"x","غ")</f>
        <v>غ</v>
      </c>
      <c r="U33" s="18">
        <f t="shared" si="0"/>
        <v>15</v>
      </c>
      <c r="V33" s="19" t="s">
        <v>11</v>
      </c>
      <c r="W33" s="202" t="e">
        <f>IF(#REF!="x",$E$10,IF(#REF!="x",$F$10,IF(#REF!="x",$G$10,IF(#REF!="x",$H$10,IF(#REF!="x",$I$10,IF(A33="x",$J$10,IF(B33="x",$K$10,IF(C33="x",$L$10,X33))))))))</f>
        <v>#REF!</v>
      </c>
      <c r="X33" s="202">
        <f t="shared" si="1"/>
        <v>43270</v>
      </c>
      <c r="Y33" s="202">
        <f t="shared" si="2"/>
        <v>0</v>
      </c>
      <c r="Z33" s="202" t="str">
        <f t="shared" si="5"/>
        <v xml:space="preserve">   </v>
      </c>
      <c r="AA33" s="202">
        <f t="shared" si="3"/>
        <v>0</v>
      </c>
      <c r="AB33" s="202" t="e">
        <f>IF(#REF!="x",#REF!,IF(T33="x",$T$10,IF(S33="x",$S$10,IF(R33="x",$R$10,IF(Q33="x",$Q$10,IF(P33="x",$P$10,IF(O33="x",$O$10,IF(N33="x",$N$10,AC33))))))))</f>
        <v>#REF!</v>
      </c>
      <c r="AC33" s="202">
        <f t="shared" si="7"/>
        <v>43269</v>
      </c>
      <c r="AD33" s="202">
        <f t="shared" si="6"/>
        <v>43261</v>
      </c>
      <c r="AE33" s="12">
        <f>'num1'!Y33</f>
        <v>112.5</v>
      </c>
    </row>
    <row r="34" spans="1:31" s="12" customFormat="1" ht="18.75" x14ac:dyDescent="0.2">
      <c r="A34" s="17">
        <v>24</v>
      </c>
      <c r="B34" s="236" t="str">
        <f>inf!B25</f>
        <v>سمية عبد الفتاح عبد الله عصافرة</v>
      </c>
      <c r="C34" s="1314">
        <f>inf!C25</f>
        <v>992241679</v>
      </c>
      <c r="D34" s="1291"/>
      <c r="E34" s="18" t="str">
        <f>IF(dwam1!C34&gt;0,"x","غ")</f>
        <v>x</v>
      </c>
      <c r="F34" s="18" t="str">
        <f>IF(dwam1!E34&gt;0,"x","غ")</f>
        <v>x</v>
      </c>
      <c r="G34" s="18" t="str">
        <f>IF(dwam1!G34&gt;0,"x","غ")</f>
        <v>x</v>
      </c>
      <c r="H34" s="18" t="str">
        <f>IF(dwam1!I34&gt;0,"x","غ")</f>
        <v>x</v>
      </c>
      <c r="I34" s="18" t="str">
        <f>IF(dwam1!K34&gt;0,"x","غ")</f>
        <v>x</v>
      </c>
      <c r="J34" s="18" t="str">
        <f>IF(dwam1!M34&gt;0,"x","غ")</f>
        <v>x</v>
      </c>
      <c r="K34" s="18" t="str">
        <f>IF(dwam1!O34&gt;0,"x","غ")</f>
        <v>x</v>
      </c>
      <c r="L34" s="18" t="str">
        <f>IF(dwam1!Q34&gt;0,"x","غ")</f>
        <v>x</v>
      </c>
      <c r="M34" s="18" t="str">
        <f>IF(dwam1!S34&gt;0,"x","غ")</f>
        <v>x</v>
      </c>
      <c r="N34" s="18" t="str">
        <f>IF(dwam1!U34&gt;0,"x","غ")</f>
        <v>x</v>
      </c>
      <c r="O34" s="18" t="str">
        <f>IF(dwam1!W34&gt;0,"x","غ")</f>
        <v>x</v>
      </c>
      <c r="P34" s="18" t="str">
        <f>IF(dwam1!Y34&gt;0,"x","غ")</f>
        <v>x</v>
      </c>
      <c r="Q34" s="18" t="str">
        <f>IF(dwam1!AA34&gt;0,"x","غ")</f>
        <v>x</v>
      </c>
      <c r="R34" s="18" t="str">
        <f>IF(dwam1!AC34&gt;0,"x","غ")</f>
        <v>x</v>
      </c>
      <c r="S34" s="18" t="str">
        <f>IF(dwam1!AE34&gt;0,"x","غ")</f>
        <v>x</v>
      </c>
      <c r="T34" s="18" t="str">
        <f>IF(dwam1!AG34&gt;0,"x","غ")</f>
        <v>x</v>
      </c>
      <c r="U34" s="18">
        <f t="shared" si="0"/>
        <v>16</v>
      </c>
      <c r="V34" s="19" t="s">
        <v>11</v>
      </c>
      <c r="W34" s="202" t="e">
        <f>IF(#REF!="x",$E$10,IF(#REF!="x",$F$10,IF(#REF!="x",$G$10,IF(#REF!="x",$H$10,IF(#REF!="x",$I$10,IF(A34="x",$J$10,IF(B34="x",$K$10,IF(C34="x",$L$10,X34))))))))</f>
        <v>#REF!</v>
      </c>
      <c r="X34" s="202">
        <f t="shared" si="1"/>
        <v>43270</v>
      </c>
      <c r="Y34" s="202">
        <f t="shared" si="2"/>
        <v>0</v>
      </c>
      <c r="Z34" s="202">
        <f t="shared" si="5"/>
        <v>0</v>
      </c>
      <c r="AA34" s="202">
        <f t="shared" si="3"/>
        <v>0</v>
      </c>
      <c r="AB34" s="202" t="e">
        <f>IF(#REF!="x",#REF!,IF(T34="x",$T$10,IF(S34="x",$S$10,IF(R34="x",$R$10,IF(Q34="x",$Q$10,IF(P34="x",$P$10,IF(O34="x",$O$10,IF(N34="x",$N$10,AC34))))))))</f>
        <v>#REF!</v>
      </c>
      <c r="AC34" s="202">
        <f t="shared" si="7"/>
        <v>43269</v>
      </c>
      <c r="AD34" s="202">
        <f t="shared" si="6"/>
        <v>43261</v>
      </c>
      <c r="AE34" s="12">
        <f>'num1'!Y34</f>
        <v>120</v>
      </c>
    </row>
    <row r="35" spans="1:31" s="12" customFormat="1" ht="18.75" x14ac:dyDescent="0.2">
      <c r="A35" s="17">
        <v>25</v>
      </c>
      <c r="B35" s="236" t="str">
        <f>inf!B26</f>
        <v>صالح جبرين عطا الله جويلس</v>
      </c>
      <c r="C35" s="1314">
        <f>inf!C26</f>
        <v>921504916</v>
      </c>
      <c r="D35" s="1291"/>
      <c r="E35" s="18" t="str">
        <f>IF(dwam1!C35&gt;0,"x","غ")</f>
        <v>x</v>
      </c>
      <c r="F35" s="18" t="str">
        <f>IF(dwam1!E35&gt;0,"x","غ")</f>
        <v>x</v>
      </c>
      <c r="G35" s="18" t="str">
        <f>IF(dwam1!G35&gt;0,"x","غ")</f>
        <v>x</v>
      </c>
      <c r="H35" s="18" t="str">
        <f>IF(dwam1!I35&gt;0,"x","غ")</f>
        <v>x</v>
      </c>
      <c r="I35" s="18" t="str">
        <f>IF(dwam1!K35&gt;0,"x","غ")</f>
        <v>x</v>
      </c>
      <c r="J35" s="18" t="str">
        <f>IF(dwam1!M35&gt;0,"x","غ")</f>
        <v>x</v>
      </c>
      <c r="K35" s="18" t="str">
        <f>IF(dwam1!O35&gt;0,"x","غ")</f>
        <v>x</v>
      </c>
      <c r="L35" s="18" t="str">
        <f>IF(dwam1!Q35&gt;0,"x","غ")</f>
        <v>x</v>
      </c>
      <c r="M35" s="18" t="str">
        <f>IF(dwam1!S35&gt;0,"x","غ")</f>
        <v>x</v>
      </c>
      <c r="N35" s="18" t="str">
        <f>IF(dwam1!U35&gt;0,"x","غ")</f>
        <v>x</v>
      </c>
      <c r="O35" s="18" t="str">
        <f>IF(dwam1!W35&gt;0,"x","غ")</f>
        <v>x</v>
      </c>
      <c r="P35" s="18" t="str">
        <f>IF(dwam1!Y35&gt;0,"x","غ")</f>
        <v>x</v>
      </c>
      <c r="Q35" s="18" t="str">
        <f>IF(dwam1!AA35&gt;0,"x","غ")</f>
        <v>x</v>
      </c>
      <c r="R35" s="18" t="str">
        <f>IF(dwam1!AC35&gt;0,"x","غ")</f>
        <v>x</v>
      </c>
      <c r="S35" s="18" t="str">
        <f>IF(dwam1!AE35&gt;0,"x","غ")</f>
        <v>x</v>
      </c>
      <c r="T35" s="18" t="str">
        <f>IF(dwam1!AG35&gt;0,"x","غ")</f>
        <v>x</v>
      </c>
      <c r="U35" s="18">
        <f t="shared" si="0"/>
        <v>16</v>
      </c>
      <c r="V35" s="19" t="s">
        <v>11</v>
      </c>
      <c r="W35" s="202" t="e">
        <f>IF(#REF!="x",$E$10,IF(#REF!="x",$F$10,IF(#REF!="x",$G$10,IF(#REF!="x",$H$10,IF(#REF!="x",$I$10,IF(A35="x",$J$10,IF(B35="x",$K$10,IF(C35="x",$L$10,X35))))))))</f>
        <v>#REF!</v>
      </c>
      <c r="X35" s="202">
        <f t="shared" si="1"/>
        <v>43270</v>
      </c>
      <c r="Y35" s="202">
        <f t="shared" si="2"/>
        <v>0</v>
      </c>
      <c r="Z35" s="202">
        <f t="shared" si="5"/>
        <v>0</v>
      </c>
      <c r="AA35" s="202">
        <f t="shared" si="3"/>
        <v>0</v>
      </c>
      <c r="AB35" s="202" t="e">
        <f>IF(#REF!="x",#REF!,IF(T35="x",$T$10,IF(S35="x",$S$10,IF(R35="x",$R$10,IF(Q35="x",$Q$10,IF(P35="x",$P$10,IF(O35="x",$O$10,IF(N35="x",$N$10,AC35))))))))</f>
        <v>#REF!</v>
      </c>
      <c r="AC35" s="202">
        <f t="shared" si="7"/>
        <v>43269</v>
      </c>
      <c r="AD35" s="202">
        <f t="shared" si="6"/>
        <v>43261</v>
      </c>
      <c r="AE35" s="12">
        <f>'num1'!Y35</f>
        <v>118.5</v>
      </c>
    </row>
    <row r="36" spans="1:31" s="12" customFormat="1" ht="18.75" x14ac:dyDescent="0.2">
      <c r="A36" s="17">
        <v>26</v>
      </c>
      <c r="B36" s="236" t="str">
        <f>inf!B27</f>
        <v>صالح عبد الفتاح حسن شعراوي</v>
      </c>
      <c r="C36" s="1314">
        <f>inf!C27</f>
        <v>995745700</v>
      </c>
      <c r="D36" s="1291"/>
      <c r="E36" s="18" t="str">
        <f>IF(dwam1!C36&gt;0,"x","غ")</f>
        <v>x</v>
      </c>
      <c r="F36" s="18" t="str">
        <f>IF(dwam1!E36&gt;0,"x","غ")</f>
        <v>x</v>
      </c>
      <c r="G36" s="18" t="str">
        <f>IF(dwam1!G36&gt;0,"x","غ")</f>
        <v>x</v>
      </c>
      <c r="H36" s="18" t="str">
        <f>IF(dwam1!I36&gt;0,"x","غ")</f>
        <v>x</v>
      </c>
      <c r="I36" s="18" t="str">
        <f>IF(dwam1!K36&gt;0,"x","غ")</f>
        <v>x</v>
      </c>
      <c r="J36" s="18" t="str">
        <f>IF(dwam1!M36&gt;0,"x","غ")</f>
        <v>x</v>
      </c>
      <c r="K36" s="18" t="str">
        <f>IF(dwam1!O36&gt;0,"x","غ")</f>
        <v>x</v>
      </c>
      <c r="L36" s="18" t="str">
        <f>IF(dwam1!Q36&gt;0,"x","غ")</f>
        <v>x</v>
      </c>
      <c r="M36" s="18" t="str">
        <f>IF(dwam1!S36&gt;0,"x","غ")</f>
        <v>x</v>
      </c>
      <c r="N36" s="18" t="str">
        <f>IF(dwam1!U36&gt;0,"x","غ")</f>
        <v>x</v>
      </c>
      <c r="O36" s="18" t="str">
        <f>IF(dwam1!W36&gt;0,"x","غ")</f>
        <v>x</v>
      </c>
      <c r="P36" s="18" t="str">
        <f>IF(dwam1!Y36&gt;0,"x","غ")</f>
        <v>x</v>
      </c>
      <c r="Q36" s="18" t="str">
        <f>IF(dwam1!AA36&gt;0,"x","غ")</f>
        <v>x</v>
      </c>
      <c r="R36" s="18" t="str">
        <f>IF(dwam1!AC36&gt;0,"x","غ")</f>
        <v>x</v>
      </c>
      <c r="S36" s="18" t="str">
        <f>IF(dwam1!AE36&gt;0,"x","غ")</f>
        <v>x</v>
      </c>
      <c r="T36" s="18" t="str">
        <f>IF(dwam1!AG36&gt;0,"x","غ")</f>
        <v>x</v>
      </c>
      <c r="U36" s="18">
        <f t="shared" si="0"/>
        <v>16</v>
      </c>
      <c r="V36" s="19" t="s">
        <v>11</v>
      </c>
      <c r="W36" s="202" t="e">
        <f>IF(#REF!="x",$E$10,IF(#REF!="x",$F$10,IF(#REF!="x",$G$10,IF(#REF!="x",$H$10,IF(#REF!="x",$I$10,IF(A36="x",$J$10,IF(B36="x",$K$10,IF(C36="x",$L$10,X36))))))))</f>
        <v>#REF!</v>
      </c>
      <c r="X36" s="202">
        <f t="shared" si="1"/>
        <v>43270</v>
      </c>
      <c r="Y36" s="202">
        <f t="shared" si="2"/>
        <v>0</v>
      </c>
      <c r="Z36" s="202">
        <f t="shared" si="5"/>
        <v>0</v>
      </c>
      <c r="AA36" s="202">
        <f t="shared" si="3"/>
        <v>0</v>
      </c>
      <c r="AB36" s="202" t="e">
        <f>IF(#REF!="x",#REF!,IF(T36="x",$T$10,IF(S36="x",$S$10,IF(R36="x",$R$10,IF(Q36="x",$Q$10,IF(P36="x",$P$10,IF(O36="x",$O$10,IF(N36="x",$N$10,AC36))))))))</f>
        <v>#REF!</v>
      </c>
      <c r="AC36" s="202">
        <f t="shared" si="7"/>
        <v>43269</v>
      </c>
      <c r="AD36" s="202">
        <f t="shared" si="6"/>
        <v>43261</v>
      </c>
      <c r="AE36" s="12">
        <f>'num1'!Y36</f>
        <v>120</v>
      </c>
    </row>
    <row r="37" spans="1:31" s="12" customFormat="1" ht="18.75" x14ac:dyDescent="0.2">
      <c r="A37" s="17">
        <v>27</v>
      </c>
      <c r="B37" s="236" t="str">
        <f>inf!B28</f>
        <v>عبد الرحيم بركات اسعد بدر</v>
      </c>
      <c r="C37" s="1314" t="str">
        <f>inf!C28</f>
        <v>854995024</v>
      </c>
      <c r="D37" s="1291"/>
      <c r="E37" s="18" t="str">
        <f>IF(dwam1!C37&gt;0,"x","غ")</f>
        <v>x</v>
      </c>
      <c r="F37" s="18" t="str">
        <f>IF(dwam1!E37&gt;0,"x","غ")</f>
        <v>x</v>
      </c>
      <c r="G37" s="18" t="str">
        <f>IF(dwam1!G37&gt;0,"x","غ")</f>
        <v>x</v>
      </c>
      <c r="H37" s="18" t="str">
        <f>IF(dwam1!I37&gt;0,"x","غ")</f>
        <v>x</v>
      </c>
      <c r="I37" s="18" t="str">
        <f>IF(dwam1!K37&gt;0,"x","غ")</f>
        <v>x</v>
      </c>
      <c r="J37" s="18" t="str">
        <f>IF(dwam1!M37&gt;0,"x","غ")</f>
        <v>x</v>
      </c>
      <c r="K37" s="18" t="str">
        <f>IF(dwam1!O37&gt;0,"x","غ")</f>
        <v>x</v>
      </c>
      <c r="L37" s="18" t="str">
        <f>IF(dwam1!Q37&gt;0,"x","غ")</f>
        <v>x</v>
      </c>
      <c r="M37" s="18" t="str">
        <f>IF(dwam1!S37&gt;0,"x","غ")</f>
        <v>x</v>
      </c>
      <c r="N37" s="18" t="str">
        <f>IF(dwam1!U37&gt;0,"x","غ")</f>
        <v>x</v>
      </c>
      <c r="O37" s="18" t="str">
        <f>IF(dwam1!W37&gt;0,"x","غ")</f>
        <v>x</v>
      </c>
      <c r="P37" s="18" t="str">
        <f>IF(dwam1!Y37&gt;0,"x","غ")</f>
        <v>x</v>
      </c>
      <c r="Q37" s="18" t="str">
        <f>IF(dwam1!AA37&gt;0,"x","غ")</f>
        <v>x</v>
      </c>
      <c r="R37" s="18" t="str">
        <f>IF(dwam1!AC37&gt;0,"x","غ")</f>
        <v>غ</v>
      </c>
      <c r="S37" s="18" t="str">
        <f>IF(dwam1!AE37&gt;0,"x","غ")</f>
        <v>غ</v>
      </c>
      <c r="T37" s="18" t="str">
        <f>IF(dwam1!AG37&gt;0,"x","غ")</f>
        <v>غ</v>
      </c>
      <c r="U37" s="18">
        <f t="shared" si="0"/>
        <v>13</v>
      </c>
      <c r="V37" s="19" t="s">
        <v>11</v>
      </c>
      <c r="W37" s="202" t="e">
        <f>IF(#REF!="x",$E$10,IF(#REF!="x",$F$10,IF(#REF!="x",$G$10,IF(#REF!="x",$H$10,IF(#REF!="x",$I$10,IF(A37="x",$J$10,IF(B37="x",$K$10,IF(C37="x",$L$10,X37))))))))</f>
        <v>#REF!</v>
      </c>
      <c r="X37" s="202">
        <f t="shared" si="1"/>
        <v>43270</v>
      </c>
      <c r="Y37" s="202">
        <f t="shared" si="2"/>
        <v>0</v>
      </c>
      <c r="Z37" s="202" t="str">
        <f t="shared" si="5"/>
        <v xml:space="preserve">   </v>
      </c>
      <c r="AA37" s="202">
        <f t="shared" si="3"/>
        <v>0</v>
      </c>
      <c r="AB37" s="202" t="e">
        <f>IF(#REF!="x",#REF!,IF(T37="x",$T$10,IF(S37="x",$S$10,IF(R37="x",$R$10,IF(Q37="x",$Q$10,IF(P37="x",$P$10,IF(O37="x",$O$10,IF(N37="x",$N$10,AC37))))))))</f>
        <v>#REF!</v>
      </c>
      <c r="AC37" s="202">
        <f t="shared" si="7"/>
        <v>43269</v>
      </c>
      <c r="AD37" s="202">
        <f t="shared" si="6"/>
        <v>43261</v>
      </c>
      <c r="AE37" s="12">
        <f>'num1'!Y37</f>
        <v>91.5</v>
      </c>
    </row>
    <row r="38" spans="1:31" s="12" customFormat="1" ht="18.75" x14ac:dyDescent="0.2">
      <c r="A38" s="17">
        <v>28</v>
      </c>
      <c r="B38" s="236" t="str">
        <f>inf!B29</f>
        <v>عدي رائد محمود عصافره</v>
      </c>
      <c r="C38" s="1314" t="str">
        <f>inf!C29</f>
        <v>853745610</v>
      </c>
      <c r="D38" s="1291"/>
      <c r="E38" s="18" t="str">
        <f>IF(dwam1!C38&gt;0,"x","غ")</f>
        <v>x</v>
      </c>
      <c r="F38" s="18" t="str">
        <f>IF(dwam1!E38&gt;0,"x","غ")</f>
        <v>x</v>
      </c>
      <c r="G38" s="18" t="str">
        <f>IF(dwam1!G38&gt;0,"x","غ")</f>
        <v>x</v>
      </c>
      <c r="H38" s="18" t="str">
        <f>IF(dwam1!I38&gt;0,"x","غ")</f>
        <v>x</v>
      </c>
      <c r="I38" s="18" t="str">
        <f>IF(dwam1!K38&gt;0,"x","غ")</f>
        <v>x</v>
      </c>
      <c r="J38" s="18" t="str">
        <f>IF(dwam1!M38&gt;0,"x","غ")</f>
        <v>x</v>
      </c>
      <c r="K38" s="18" t="str">
        <f>IF(dwam1!O38&gt;0,"x","غ")</f>
        <v>x</v>
      </c>
      <c r="L38" s="18" t="str">
        <f>IF(dwam1!Q38&gt;0,"x","غ")</f>
        <v>غ</v>
      </c>
      <c r="M38" s="18" t="str">
        <f>IF(dwam1!S38&gt;0,"x","غ")</f>
        <v>x</v>
      </c>
      <c r="N38" s="18" t="str">
        <f>IF(dwam1!U38&gt;0,"x","غ")</f>
        <v>x</v>
      </c>
      <c r="O38" s="18" t="str">
        <f>IF(dwam1!W38&gt;0,"x","غ")</f>
        <v>x</v>
      </c>
      <c r="P38" s="18" t="str">
        <f>IF(dwam1!Y38&gt;0,"x","غ")</f>
        <v>x</v>
      </c>
      <c r="Q38" s="18" t="str">
        <f>IF(dwam1!AA38&gt;0,"x","غ")</f>
        <v>x</v>
      </c>
      <c r="R38" s="18" t="str">
        <f>IF(dwam1!AC38&gt;0,"x","غ")</f>
        <v>x</v>
      </c>
      <c r="S38" s="18" t="str">
        <f>IF(dwam1!AE38&gt;0,"x","غ")</f>
        <v>غ</v>
      </c>
      <c r="T38" s="18" t="str">
        <f>IF(dwam1!AG38&gt;0,"x","غ")</f>
        <v>غ</v>
      </c>
      <c r="U38" s="18">
        <f t="shared" si="0"/>
        <v>13</v>
      </c>
      <c r="V38" s="19" t="s">
        <v>11</v>
      </c>
      <c r="W38" s="202" t="e">
        <f>IF(#REF!="x",$E$10,IF(#REF!="x",$F$10,IF(#REF!="x",$G$10,IF(#REF!="x",$H$10,IF(#REF!="x",$I$10,IF(A38="x",$J$10,IF(B38="x",$K$10,IF(C38="x",$L$10,X38))))))))</f>
        <v>#REF!</v>
      </c>
      <c r="X38" s="202">
        <f t="shared" si="1"/>
        <v>43270</v>
      </c>
      <c r="Y38" s="202" t="str">
        <f t="shared" si="2"/>
        <v>القبض</v>
      </c>
      <c r="Z38" s="202" t="str">
        <f t="shared" si="5"/>
        <v xml:space="preserve">   </v>
      </c>
      <c r="AA38" s="202">
        <f t="shared" si="3"/>
        <v>0</v>
      </c>
      <c r="AB38" s="202" t="e">
        <f>IF(#REF!="x",#REF!,IF(T38="x",$T$10,IF(S38="x",$S$10,IF(R38="x",$R$10,IF(Q38="x",$Q$10,IF(P38="x",$P$10,IF(O38="x",$O$10,IF(N38="x",$N$10,AC38))))))))</f>
        <v>#REF!</v>
      </c>
      <c r="AC38" s="202">
        <f t="shared" si="7"/>
        <v>43269</v>
      </c>
      <c r="AD38" s="202">
        <f t="shared" si="6"/>
        <v>43261</v>
      </c>
      <c r="AE38" s="12">
        <f>'num1'!Y38</f>
        <v>97.5</v>
      </c>
    </row>
    <row r="39" spans="1:31" s="12" customFormat="1" ht="18.75" x14ac:dyDescent="0.2">
      <c r="A39" s="17">
        <v>29</v>
      </c>
      <c r="B39" s="236" t="str">
        <f>inf!B30</f>
        <v>فاتن جهاد سعيد ابو الحلاوه</v>
      </c>
      <c r="C39" s="1314" t="str">
        <f>inf!C30</f>
        <v>919686535</v>
      </c>
      <c r="D39" s="1291"/>
      <c r="E39" s="18" t="str">
        <f>IF(dwam1!C39&gt;0,"x","غ")</f>
        <v>x</v>
      </c>
      <c r="F39" s="18" t="str">
        <f>IF(dwam1!E39&gt;0,"x","غ")</f>
        <v>x</v>
      </c>
      <c r="G39" s="18" t="str">
        <f>IF(dwam1!G39&gt;0,"x","غ")</f>
        <v>x</v>
      </c>
      <c r="H39" s="18" t="str">
        <f>IF(dwam1!I39&gt;0,"x","غ")</f>
        <v>x</v>
      </c>
      <c r="I39" s="18" t="str">
        <f>IF(dwam1!K39&gt;0,"x","غ")</f>
        <v>x</v>
      </c>
      <c r="J39" s="18" t="str">
        <f>IF(dwam1!M39&gt;0,"x","غ")</f>
        <v>x</v>
      </c>
      <c r="K39" s="18" t="str">
        <f>IF(dwam1!O39&gt;0,"x","غ")</f>
        <v>x</v>
      </c>
      <c r="L39" s="18" t="str">
        <f>IF(dwam1!Q39&gt;0,"x","غ")</f>
        <v>x</v>
      </c>
      <c r="M39" s="18" t="str">
        <f>IF(dwam1!S39&gt;0,"x","غ")</f>
        <v>x</v>
      </c>
      <c r="N39" s="18" t="str">
        <f>IF(dwam1!U39&gt;0,"x","غ")</f>
        <v>x</v>
      </c>
      <c r="O39" s="18" t="str">
        <f>IF(dwam1!W39&gt;0,"x","غ")</f>
        <v>x</v>
      </c>
      <c r="P39" s="18" t="str">
        <f>IF(dwam1!Y39&gt;0,"x","غ")</f>
        <v>x</v>
      </c>
      <c r="Q39" s="18" t="str">
        <f>IF(dwam1!AA39&gt;0,"x","غ")</f>
        <v>x</v>
      </c>
      <c r="R39" s="18" t="str">
        <f>IF(dwam1!AC39&gt;0,"x","غ")</f>
        <v>x</v>
      </c>
      <c r="S39" s="18" t="str">
        <f>IF(dwam1!AE39&gt;0,"x","غ")</f>
        <v>غ</v>
      </c>
      <c r="T39" s="18" t="str">
        <f>IF(dwam1!AG39&gt;0,"x","غ")</f>
        <v>غ</v>
      </c>
      <c r="U39" s="18">
        <f t="shared" si="0"/>
        <v>14</v>
      </c>
      <c r="V39" s="19" t="s">
        <v>11</v>
      </c>
      <c r="W39" s="202" t="e">
        <f>IF(#REF!="x",$E$10,IF(#REF!="x",$F$10,IF(#REF!="x",$G$10,IF(#REF!="x",$H$10,IF(#REF!="x",$I$10,IF(A39="x",$J$10,IF(B39="x",$K$10,IF(C39="x",$L$10,X39))))))))</f>
        <v>#REF!</v>
      </c>
      <c r="X39" s="202">
        <f t="shared" si="1"/>
        <v>43270</v>
      </c>
      <c r="Y39" s="202">
        <f t="shared" si="2"/>
        <v>0</v>
      </c>
      <c r="Z39" s="202" t="str">
        <f t="shared" si="5"/>
        <v xml:space="preserve">   </v>
      </c>
      <c r="AA39" s="202">
        <f t="shared" si="3"/>
        <v>0</v>
      </c>
      <c r="AB39" s="202" t="e">
        <f>IF(#REF!="x",#REF!,IF(T39="x",$T$10,IF(S39="x",$S$10,IF(R39="x",$R$10,IF(Q39="x",$Q$10,IF(P39="x",$P$10,IF(O39="x",$O$10,IF(N39="x",$N$10,AC39))))))))</f>
        <v>#REF!</v>
      </c>
      <c r="AC39" s="202">
        <f t="shared" si="7"/>
        <v>43269</v>
      </c>
      <c r="AD39" s="202">
        <f t="shared" si="6"/>
        <v>43261</v>
      </c>
      <c r="AE39" s="12">
        <f>'num1'!Y39</f>
        <v>105</v>
      </c>
    </row>
    <row r="40" spans="1:31" s="12" customFormat="1" ht="18.75" x14ac:dyDescent="0.2">
      <c r="A40" s="17">
        <v>30</v>
      </c>
      <c r="B40" s="236" t="str">
        <f>inf!B31</f>
        <v>فايز عطا احمد ابو شكر</v>
      </c>
      <c r="C40" s="1314">
        <f>inf!C31</f>
        <v>905175568</v>
      </c>
      <c r="D40" s="1291"/>
      <c r="E40" s="18" t="str">
        <f>IF(dwam1!C40&gt;0,"x","غ")</f>
        <v>x</v>
      </c>
      <c r="F40" s="18" t="str">
        <f>IF(dwam1!E40&gt;0,"x","غ")</f>
        <v>x</v>
      </c>
      <c r="G40" s="18" t="str">
        <f>IF(dwam1!G40&gt;0,"x","غ")</f>
        <v>x</v>
      </c>
      <c r="H40" s="18" t="str">
        <f>IF(dwam1!I40&gt;0,"x","غ")</f>
        <v>x</v>
      </c>
      <c r="I40" s="18" t="str">
        <f>IF(dwam1!K40&gt;0,"x","غ")</f>
        <v>x</v>
      </c>
      <c r="J40" s="18" t="str">
        <f>IF(dwam1!M40&gt;0,"x","غ")</f>
        <v>x</v>
      </c>
      <c r="K40" s="18" t="str">
        <f>IF(dwam1!O40&gt;0,"x","غ")</f>
        <v>x</v>
      </c>
      <c r="L40" s="18" t="str">
        <f>IF(dwam1!Q40&gt;0,"x","غ")</f>
        <v>x</v>
      </c>
      <c r="M40" s="18" t="str">
        <f>IF(dwam1!S40&gt;0,"x","غ")</f>
        <v>x</v>
      </c>
      <c r="N40" s="18" t="str">
        <f>IF(dwam1!U40&gt;0,"x","غ")</f>
        <v>x</v>
      </c>
      <c r="O40" s="18" t="str">
        <f>IF(dwam1!W40&gt;0,"x","غ")</f>
        <v>x</v>
      </c>
      <c r="P40" s="18" t="str">
        <f>IF(dwam1!Y40&gt;0,"x","غ")</f>
        <v>x</v>
      </c>
      <c r="Q40" s="18" t="str">
        <f>IF(dwam1!AA40&gt;0,"x","غ")</f>
        <v>x</v>
      </c>
      <c r="R40" s="18" t="str">
        <f>IF(dwam1!AC40&gt;0,"x","غ")</f>
        <v>x</v>
      </c>
      <c r="S40" s="18" t="str">
        <f>IF(dwam1!AE40&gt;0,"x","غ")</f>
        <v>x</v>
      </c>
      <c r="T40" s="18" t="str">
        <f>IF(dwam1!AG40&gt;0,"x","غ")</f>
        <v>x</v>
      </c>
      <c r="U40" s="18">
        <f t="shared" si="0"/>
        <v>16</v>
      </c>
      <c r="V40" s="19" t="s">
        <v>11</v>
      </c>
      <c r="W40" s="202" t="e">
        <f>IF(#REF!="x",$E$10,IF(#REF!="x",$F$10,IF(#REF!="x",$G$10,IF(#REF!="x",$H$10,IF(#REF!="x",$I$10,IF(A40="x",$J$10,IF(B40="x",$K$10,IF(C40="x",$L$10,X40))))))))</f>
        <v>#REF!</v>
      </c>
      <c r="X40" s="202">
        <f t="shared" si="1"/>
        <v>43270</v>
      </c>
      <c r="Y40" s="202">
        <f t="shared" si="2"/>
        <v>0</v>
      </c>
      <c r="Z40" s="202">
        <f t="shared" si="5"/>
        <v>0</v>
      </c>
      <c r="AA40" s="202">
        <f t="shared" si="3"/>
        <v>0</v>
      </c>
      <c r="AB40" s="202" t="e">
        <f>IF(#REF!="x",#REF!,IF(T40="x",$T$10,IF(S40="x",$S$10,IF(R40="x",$R$10,IF(Q40="x",$Q$10,IF(P40="x",$P$10,IF(O40="x",$O$10,IF(N40="x",$N$10,AC40))))))))</f>
        <v>#REF!</v>
      </c>
      <c r="AC40" s="202">
        <f t="shared" si="7"/>
        <v>43269</v>
      </c>
      <c r="AD40" s="202">
        <f t="shared" si="6"/>
        <v>43261</v>
      </c>
      <c r="AE40" s="12">
        <f>'num1'!Y40</f>
        <v>120</v>
      </c>
    </row>
    <row r="41" spans="1:31" s="12" customFormat="1" ht="15.75" x14ac:dyDescent="0.2">
      <c r="B41" s="12" t="s">
        <v>160</v>
      </c>
      <c r="C41" s="12" t="s">
        <v>160</v>
      </c>
      <c r="U41" s="12">
        <f>SUM(U11:U40)</f>
        <v>444</v>
      </c>
      <c r="V41" s="12">
        <f>U41+U75</f>
        <v>664</v>
      </c>
      <c r="W41" s="202"/>
      <c r="X41" s="202"/>
      <c r="Y41" s="202"/>
      <c r="Z41" s="202"/>
      <c r="AA41" s="202"/>
      <c r="AB41" s="202"/>
      <c r="AC41" s="202"/>
      <c r="AD41" s="202"/>
      <c r="AE41" s="12">
        <f>SUM(AE11:AE40)</f>
        <v>3300</v>
      </c>
    </row>
    <row r="42" spans="1:31" ht="23.25" customHeight="1" x14ac:dyDescent="0.2">
      <c r="A42" s="1330" t="s">
        <v>426</v>
      </c>
      <c r="B42" s="1330"/>
      <c r="C42" s="1330"/>
      <c r="D42" s="3" t="s">
        <v>20</v>
      </c>
      <c r="E42" s="1331"/>
      <c r="F42" s="1331"/>
      <c r="G42" s="60"/>
      <c r="H42" s="60"/>
      <c r="I42" s="60"/>
      <c r="J42" s="60"/>
      <c r="K42" s="60" t="s">
        <v>21</v>
      </c>
      <c r="L42" s="61"/>
      <c r="M42" s="61"/>
      <c r="N42" s="61"/>
      <c r="O42" s="61"/>
      <c r="P42" s="61"/>
      <c r="Q42" s="61"/>
      <c r="R42" s="61"/>
      <c r="S42" s="61"/>
      <c r="T42" s="61"/>
      <c r="U42" s="60"/>
      <c r="V42" s="2">
        <f>V41*Menu!$C$13</f>
        <v>4648</v>
      </c>
      <c r="W42" s="202"/>
      <c r="X42" s="202"/>
      <c r="Y42" s="202"/>
      <c r="Z42" s="202"/>
      <c r="AA42" s="202"/>
      <c r="AB42" s="202"/>
      <c r="AC42" s="202"/>
      <c r="AD42" s="202"/>
      <c r="AE42" s="12"/>
    </row>
    <row r="43" spans="1:31" ht="18" x14ac:dyDescent="0.2">
      <c r="A43" s="1332" t="s">
        <v>23</v>
      </c>
      <c r="B43" s="1332"/>
      <c r="C43" s="1332"/>
      <c r="D43" s="1332"/>
      <c r="E43" s="1332"/>
      <c r="F43" s="1332"/>
      <c r="G43" s="1332"/>
      <c r="H43" s="1332"/>
      <c r="I43" s="1332"/>
      <c r="T43" s="2" t="s">
        <v>22</v>
      </c>
      <c r="U43" s="12"/>
      <c r="V43" s="15"/>
      <c r="W43" s="202"/>
      <c r="X43" s="202"/>
      <c r="Y43" s="202"/>
      <c r="Z43" s="202"/>
      <c r="AA43" s="202"/>
      <c r="AB43" s="202"/>
      <c r="AC43" s="202"/>
      <c r="AD43" s="202"/>
      <c r="AE43" s="12"/>
    </row>
    <row r="44" spans="1:31" ht="18.75" customHeight="1" x14ac:dyDescent="0.2">
      <c r="A44" s="3"/>
      <c r="B44" s="1329" t="s">
        <v>24</v>
      </c>
      <c r="C44" s="1329"/>
      <c r="D44" s="1329"/>
      <c r="E44" s="1329"/>
      <c r="F44" s="1329"/>
      <c r="G44" s="16"/>
      <c r="H44" s="16"/>
      <c r="I44" s="3"/>
      <c r="W44" s="202"/>
      <c r="X44" s="202"/>
      <c r="Y44" s="202"/>
      <c r="Z44" s="202"/>
      <c r="AA44" s="202"/>
      <c r="AB44" s="202"/>
      <c r="AC44" s="202"/>
      <c r="AD44" s="202"/>
      <c r="AE44" s="12"/>
    </row>
    <row r="45" spans="1:31" s="12" customFormat="1" ht="15.75" x14ac:dyDescent="0.2">
      <c r="A45" s="17">
        <v>31</v>
      </c>
      <c r="B45" s="155" t="str">
        <f>inf!B32</f>
        <v>فداء نبيل عيسى شاور</v>
      </c>
      <c r="C45" s="1333">
        <f>inf!C32</f>
        <v>946902947</v>
      </c>
      <c r="D45" s="1334"/>
      <c r="E45" s="18" t="str">
        <f>IF(dwam1!C45&gt;0,"x","غ")</f>
        <v>x</v>
      </c>
      <c r="F45" s="18" t="str">
        <f>IF(dwam1!E45&gt;0,"x","غ")</f>
        <v>x</v>
      </c>
      <c r="G45" s="18" t="str">
        <f>IF(dwam1!G45&gt;0,"x","غ")</f>
        <v>x</v>
      </c>
      <c r="H45" s="18" t="str">
        <f>IF(dwam1!I45&gt;0,"x","غ")</f>
        <v>x</v>
      </c>
      <c r="I45" s="18" t="str">
        <f>IF(dwam1!K45&gt;0,"x","غ")</f>
        <v>x</v>
      </c>
      <c r="J45" s="18" t="str">
        <f>IF(dwam1!M45&gt;0,"x","غ")</f>
        <v>x</v>
      </c>
      <c r="K45" s="18" t="str">
        <f>IF(dwam1!O45&gt;0,"x","غ")</f>
        <v>x</v>
      </c>
      <c r="L45" s="18" t="str">
        <f>IF(dwam1!Q45&gt;0,"x","غ")</f>
        <v>x</v>
      </c>
      <c r="M45" s="18" t="str">
        <f>IF(dwam1!S45&gt;0,"x","غ")</f>
        <v>x</v>
      </c>
      <c r="N45" s="18" t="str">
        <f>IF(dwam1!U45&gt;0,"x","غ")</f>
        <v>x</v>
      </c>
      <c r="O45" s="18" t="str">
        <f>IF(dwam1!W45&gt;0,"x","غ")</f>
        <v>x</v>
      </c>
      <c r="P45" s="18" t="str">
        <f>IF(dwam1!Y45&gt;0,"x","غ")</f>
        <v>x</v>
      </c>
      <c r="Q45" s="18" t="str">
        <f>IF(dwam1!AA45&gt;0,"x","غ")</f>
        <v>x</v>
      </c>
      <c r="R45" s="18" t="str">
        <f>IF(dwam1!AC45&gt;0,"x","غ")</f>
        <v>غ</v>
      </c>
      <c r="S45" s="18" t="str">
        <f>IF(dwam1!AE45&gt;0,"x","غ")</f>
        <v>غ</v>
      </c>
      <c r="T45" s="18" t="str">
        <f>IF(dwam1!AG45&gt;0,"x","غ")</f>
        <v>غ</v>
      </c>
      <c r="U45" s="18">
        <f t="shared" ref="U45:U74" si="8">IF(OR(E45="x",E45="X",E45="غ"),(COUNTIF(E45:T45,"x"))," ")</f>
        <v>13</v>
      </c>
      <c r="V45" s="19" t="s">
        <v>11</v>
      </c>
      <c r="W45" s="202" t="e">
        <f>IF(#REF!="x",$E$10,IF(#REF!="x",$F$10,IF(#REF!="x",$G$10,IF(#REF!="x",$H$10,IF(#REF!="x",$I$10,IF(A45="x",$J$10,IF(B45="x",$K$10,IF(C45="x",$L$10,X45))))))))</f>
        <v>#REF!</v>
      </c>
      <c r="X45" s="202">
        <f t="shared" ref="X45:X75" si="9">IF(D45="x",$M$10,IF(E45="x",$N$10,IF(F45="x",$O$10,IF(G45="x",$P$10,IF(H45="x",$Q$10,IF(I45="x",$R$10,IF(J45="x",$S$10,IF(K45="x",$T$10,Y45))))))))</f>
        <v>43270</v>
      </c>
      <c r="Y45" s="202">
        <f t="shared" ref="Y45:Y75" si="10">IF(L45="x",$U$10,IF(M45="x",$V$10,IF(N45="x",$W$10,IF(O45="x",$X$10,IF(P45="x",$Y$10,IF(Q45="x",$Z$10,IF(R45="x",$AA$10,IF(S45="x",$AB$10,Z45))))))))</f>
        <v>0</v>
      </c>
      <c r="Z45" s="202" t="str">
        <f t="shared" si="5"/>
        <v xml:space="preserve">   </v>
      </c>
      <c r="AA45" s="202">
        <f t="shared" ref="AA45:AA75" si="11">IF(T45="x",$AC$10,IF(S45="x",$AB$10,IF(R45="x",$AA$10,IF(Q45="x",$Z$10,IF(P45="x",$Y$10,IF(O45="x",$X$10,IF(N45="x",$W$10,IF(M45="x",$V$10,AB45))))))))</f>
        <v>0</v>
      </c>
      <c r="AB45" s="202" t="e">
        <f>IF(#REF!="x",#REF!,IF(T45="x",$T$10,IF(S45="x",$S$10,IF(R45="x",$R$10,IF(Q45="x",$Q$10,IF(P45="x",$P$10,IF(O45="x",$O$10,IF(N45="x",$N$10,AC45))))))))</f>
        <v>#REF!</v>
      </c>
      <c r="AC45" s="202">
        <f t="shared" ref="AC45:AC74" si="12">IF(M45="x",$M$10,IF(L45="x",$L$10,IF(K45="x",$K$10,IF(J45="x",$J$10,IF(I45="x",$I$10,IF(H45="x",$H$10,IF(G45="x",$G$10,IF(F45="x",$F$10,AD45))))))))</f>
        <v>43269</v>
      </c>
      <c r="AD45" s="202">
        <f t="shared" si="6"/>
        <v>43261</v>
      </c>
      <c r="AE45" s="12">
        <f>U45*7.5</f>
        <v>97.5</v>
      </c>
    </row>
    <row r="46" spans="1:31" s="12" customFormat="1" ht="15.75" x14ac:dyDescent="0.2">
      <c r="A46" s="17">
        <v>32</v>
      </c>
      <c r="B46" s="155" t="str">
        <f>inf!B33</f>
        <v>لؤي محمد حسن شلالفة</v>
      </c>
      <c r="C46" s="1333">
        <f>inf!C33</f>
        <v>920318011</v>
      </c>
      <c r="D46" s="1334"/>
      <c r="E46" s="18" t="str">
        <f>IF(dwam1!C46&gt;0,"x","غ")</f>
        <v>x</v>
      </c>
      <c r="F46" s="18" t="str">
        <f>IF(dwam1!E46&gt;0,"x","غ")</f>
        <v>x</v>
      </c>
      <c r="G46" s="18" t="str">
        <f>IF(dwam1!G46&gt;0,"x","غ")</f>
        <v>x</v>
      </c>
      <c r="H46" s="18" t="str">
        <f>IF(dwam1!I46&gt;0,"x","غ")</f>
        <v>x</v>
      </c>
      <c r="I46" s="18" t="str">
        <f>IF(dwam1!K46&gt;0,"x","غ")</f>
        <v>x</v>
      </c>
      <c r="J46" s="18" t="str">
        <f>IF(dwam1!M46&gt;0,"x","غ")</f>
        <v>x</v>
      </c>
      <c r="K46" s="18" t="str">
        <f>IF(dwam1!O46&gt;0,"x","غ")</f>
        <v>x</v>
      </c>
      <c r="L46" s="18" t="str">
        <f>IF(dwam1!Q46&gt;0,"x","غ")</f>
        <v>x</v>
      </c>
      <c r="M46" s="18" t="str">
        <f>IF(dwam1!S46&gt;0,"x","غ")</f>
        <v>x</v>
      </c>
      <c r="N46" s="18" t="str">
        <f>IF(dwam1!U46&gt;0,"x","غ")</f>
        <v>غ</v>
      </c>
      <c r="O46" s="18" t="str">
        <f>IF(dwam1!W46&gt;0,"x","غ")</f>
        <v>غ</v>
      </c>
      <c r="P46" s="18" t="str">
        <f>IF(dwam1!Y46&gt;0,"x","غ")</f>
        <v>غ</v>
      </c>
      <c r="Q46" s="18" t="str">
        <f>IF(dwam1!AA46&gt;0,"x","غ")</f>
        <v>غ</v>
      </c>
      <c r="R46" s="18" t="str">
        <f>IF(dwam1!AC46&gt;0,"x","غ")</f>
        <v>غ</v>
      </c>
      <c r="S46" s="18" t="str">
        <f>IF(dwam1!AE46&gt;0,"x","غ")</f>
        <v>غ</v>
      </c>
      <c r="T46" s="18" t="str">
        <f>IF(dwam1!AG46&gt;0,"x","غ")</f>
        <v>غ</v>
      </c>
      <c r="U46" s="18">
        <f t="shared" si="8"/>
        <v>9</v>
      </c>
      <c r="V46" s="19" t="s">
        <v>11</v>
      </c>
      <c r="W46" s="202" t="e">
        <f>IF(#REF!="x",$E$10,IF(#REF!="x",$F$10,IF(#REF!="x",$G$10,IF(#REF!="x",$H$10,IF(#REF!="x",$I$10,IF(A46="x",$J$10,IF(B46="x",$K$10,IF(C46="x",$L$10,X46))))))))</f>
        <v>#REF!</v>
      </c>
      <c r="X46" s="202">
        <f t="shared" si="9"/>
        <v>43270</v>
      </c>
      <c r="Y46" s="202">
        <f t="shared" si="10"/>
        <v>0</v>
      </c>
      <c r="Z46" s="202" t="str">
        <f t="shared" si="5"/>
        <v xml:space="preserve">   </v>
      </c>
      <c r="AA46" s="202" t="str">
        <f t="shared" si="11"/>
        <v>القبض</v>
      </c>
      <c r="AB46" s="202" t="e">
        <f>IF(#REF!="x",#REF!,IF(T46="x",$T$10,IF(S46="x",$S$10,IF(R46="x",$R$10,IF(Q46="x",$Q$10,IF(P46="x",$P$10,IF(O46="x",$O$10,IF(N46="x",$N$10,AC46))))))))</f>
        <v>#REF!</v>
      </c>
      <c r="AC46" s="202">
        <f t="shared" si="12"/>
        <v>43269</v>
      </c>
      <c r="AD46" s="202">
        <f t="shared" si="6"/>
        <v>43261</v>
      </c>
      <c r="AE46" s="12">
        <f>U46*7.5</f>
        <v>67.5</v>
      </c>
    </row>
    <row r="47" spans="1:31" s="12" customFormat="1" ht="15.75" x14ac:dyDescent="0.2">
      <c r="A47" s="17">
        <v>33</v>
      </c>
      <c r="B47" s="155" t="str">
        <f>inf!B34</f>
        <v>ليلى حسني عمر العيسه</v>
      </c>
      <c r="C47" s="1333">
        <f>inf!C34</f>
        <v>906344544</v>
      </c>
      <c r="D47" s="1334"/>
      <c r="E47" s="18" t="str">
        <f>IF(dwam1!C47&gt;0,"x","غ")</f>
        <v>x</v>
      </c>
      <c r="F47" s="18" t="str">
        <f>IF(dwam1!E47&gt;0,"x","غ")</f>
        <v>x</v>
      </c>
      <c r="G47" s="18" t="str">
        <f>IF(dwam1!G47&gt;0,"x","غ")</f>
        <v>x</v>
      </c>
      <c r="H47" s="18" t="str">
        <f>IF(dwam1!I47&gt;0,"x","غ")</f>
        <v>x</v>
      </c>
      <c r="I47" s="18" t="str">
        <f>IF(dwam1!K47&gt;0,"x","غ")</f>
        <v>x</v>
      </c>
      <c r="J47" s="18" t="str">
        <f>IF(dwam1!M47&gt;0,"x","غ")</f>
        <v>x</v>
      </c>
      <c r="K47" s="18" t="str">
        <f>IF(dwam1!O47&gt;0,"x","غ")</f>
        <v>غ</v>
      </c>
      <c r="L47" s="18" t="str">
        <f>IF(dwam1!Q47&gt;0,"x","غ")</f>
        <v>غ</v>
      </c>
      <c r="M47" s="18" t="str">
        <f>IF(dwam1!S47&gt;0,"x","غ")</f>
        <v>غ</v>
      </c>
      <c r="N47" s="18" t="str">
        <f>IF(dwam1!U47&gt;0,"x","غ")</f>
        <v>x</v>
      </c>
      <c r="O47" s="18" t="str">
        <f>IF(dwam1!W47&gt;0,"x","غ")</f>
        <v>x</v>
      </c>
      <c r="P47" s="18" t="str">
        <f>IF(dwam1!Y47&gt;0,"x","غ")</f>
        <v>x</v>
      </c>
      <c r="Q47" s="18" t="str">
        <f>IF(dwam1!AA47&gt;0,"x","غ")</f>
        <v>x</v>
      </c>
      <c r="R47" s="18" t="str">
        <f>IF(dwam1!AC47&gt;0,"x","غ")</f>
        <v>x</v>
      </c>
      <c r="S47" s="18" t="str">
        <f>IF(dwam1!AE47&gt;0,"x","غ")</f>
        <v>x</v>
      </c>
      <c r="T47" s="18" t="str">
        <f>IF(dwam1!AG47&gt;0,"x","غ")</f>
        <v>x</v>
      </c>
      <c r="U47" s="18">
        <f t="shared" si="8"/>
        <v>13</v>
      </c>
      <c r="V47" s="19" t="s">
        <v>11</v>
      </c>
      <c r="W47" s="202" t="e">
        <f>IF(#REF!="x",$E$10,IF(#REF!="x",$F$10,IF(#REF!="x",$G$10,IF(#REF!="x",$H$10,IF(#REF!="x",$I$10,IF(A47="x",$J$10,IF(B47="x",$K$10,IF(C47="x",$L$10,X47))))))))</f>
        <v>#REF!</v>
      </c>
      <c r="X47" s="202">
        <f t="shared" si="9"/>
        <v>43270</v>
      </c>
      <c r="Y47" s="202">
        <f t="shared" si="10"/>
        <v>0</v>
      </c>
      <c r="Z47" s="202">
        <f>IF(T47="x",$AC$10,"   ")</f>
        <v>0</v>
      </c>
      <c r="AA47" s="202">
        <f t="shared" si="11"/>
        <v>0</v>
      </c>
      <c r="AB47" s="202" t="e">
        <f>IF(#REF!="x",#REF!,IF(T47="x",$T$10,IF(S47="x",$S$10,IF(R47="x",$R$10,IF(Q47="x",$Q$10,IF(P47="x",$P$10,IF(O47="x",$O$10,IF(N47="x",$N$10,AC47))))))))</f>
        <v>#REF!</v>
      </c>
      <c r="AC47" s="202">
        <f t="shared" si="12"/>
        <v>43266</v>
      </c>
      <c r="AD47" s="202">
        <f>IF(E47="x",$E$10,"    ")</f>
        <v>43261</v>
      </c>
      <c r="AE47" s="12">
        <f>U47*7.5</f>
        <v>97.5</v>
      </c>
    </row>
    <row r="48" spans="1:31" s="12" customFormat="1" ht="15.75" x14ac:dyDescent="0.2">
      <c r="A48" s="17">
        <v>34</v>
      </c>
      <c r="B48" s="155" t="str">
        <f>inf!B35</f>
        <v>محمد ابراهيم عمران طرده</v>
      </c>
      <c r="C48" s="1333" t="str">
        <f>inf!C35</f>
        <v>907551899</v>
      </c>
      <c r="D48" s="1334"/>
      <c r="E48" s="18" t="str">
        <f>IF(dwam1!C48&gt;0,"x","غ")</f>
        <v>x</v>
      </c>
      <c r="F48" s="18" t="str">
        <f>IF(dwam1!E48&gt;0,"x","غ")</f>
        <v>x</v>
      </c>
      <c r="G48" s="18" t="str">
        <f>IF(dwam1!G48&gt;0,"x","غ")</f>
        <v>x</v>
      </c>
      <c r="H48" s="18" t="str">
        <f>IF(dwam1!I48&gt;0,"x","غ")</f>
        <v>x</v>
      </c>
      <c r="I48" s="18" t="str">
        <f>IF(dwam1!K48&gt;0,"x","غ")</f>
        <v>x</v>
      </c>
      <c r="J48" s="18" t="str">
        <f>IF(dwam1!M48&gt;0,"x","غ")</f>
        <v>x</v>
      </c>
      <c r="K48" s="18" t="str">
        <f>IF(dwam1!O48&gt;0,"x","غ")</f>
        <v>x</v>
      </c>
      <c r="L48" s="18" t="str">
        <f>IF(dwam1!Q48&gt;0,"x","غ")</f>
        <v>x</v>
      </c>
      <c r="M48" s="18" t="str">
        <f>IF(dwam1!S48&gt;0,"x","غ")</f>
        <v>غ</v>
      </c>
      <c r="N48" s="18" t="str">
        <f>IF(dwam1!U48&gt;0,"x","غ")</f>
        <v>غ</v>
      </c>
      <c r="O48" s="18" t="str">
        <f>IF(dwam1!W48&gt;0,"x","غ")</f>
        <v>غ</v>
      </c>
      <c r="P48" s="18" t="str">
        <f>IF(dwam1!Y48&gt;0,"x","غ")</f>
        <v>غ</v>
      </c>
      <c r="Q48" s="18" t="str">
        <f>IF(dwam1!AA48&gt;0,"x","غ")</f>
        <v>غ</v>
      </c>
      <c r="R48" s="18" t="str">
        <f>IF(dwam1!AC48&gt;0,"x","غ")</f>
        <v>غ</v>
      </c>
      <c r="S48" s="18" t="str">
        <f>IF(dwam1!AE48&gt;0,"x","غ")</f>
        <v>غ</v>
      </c>
      <c r="T48" s="18" t="str">
        <f>IF(dwam1!AG48&gt;0,"x","غ")</f>
        <v>غ</v>
      </c>
      <c r="U48" s="18">
        <f t="shared" si="8"/>
        <v>8</v>
      </c>
      <c r="V48" s="19" t="s">
        <v>11</v>
      </c>
      <c r="W48" s="202" t="e">
        <f>IF(#REF!="x",$E$10,IF(#REF!="x",$F$10,IF(#REF!="x",$G$10,IF(#REF!="x",$H$10,IF(#REF!="x",$I$10,IF(A48="x",$J$10,IF(B48="x",$K$10,IF(C48="x",$L$10,X48))))))))</f>
        <v>#REF!</v>
      </c>
      <c r="X48" s="202">
        <f t="shared" si="9"/>
        <v>43270</v>
      </c>
      <c r="Y48" s="202">
        <f t="shared" si="10"/>
        <v>0</v>
      </c>
      <c r="Z48" s="202" t="str">
        <f>IF(T48="x",$AC$10,"   ")</f>
        <v xml:space="preserve">   </v>
      </c>
      <c r="AA48" s="202" t="e">
        <f t="shared" si="11"/>
        <v>#REF!</v>
      </c>
      <c r="AB48" s="202" t="e">
        <f>IF(#REF!="x",#REF!,IF(T48="x",$T$10,IF(S48="x",$S$10,IF(R48="x",$R$10,IF(Q48="x",$Q$10,IF(P48="x",$P$10,IF(O48="x",$O$10,IF(N48="x",$N$10,AC48))))))))</f>
        <v>#REF!</v>
      </c>
      <c r="AC48" s="202">
        <f t="shared" si="12"/>
        <v>43268</v>
      </c>
      <c r="AD48" s="202">
        <f>IF(E48="x",$E$10,"    ")</f>
        <v>43261</v>
      </c>
      <c r="AE48" s="12">
        <f>U48*7.5</f>
        <v>60</v>
      </c>
    </row>
    <row r="49" spans="1:31" s="12" customFormat="1" ht="15.75" x14ac:dyDescent="0.2">
      <c r="A49" s="17">
        <v>35</v>
      </c>
      <c r="B49" s="155" t="str">
        <f>inf!B36</f>
        <v>محمد خليل عوض عوض</v>
      </c>
      <c r="C49" s="1333" t="str">
        <f>inf!C36</f>
        <v>949121677</v>
      </c>
      <c r="D49" s="1334"/>
      <c r="E49" s="18" t="str">
        <f>IF(dwam1!C49&gt;0,"x","غ")</f>
        <v>x</v>
      </c>
      <c r="F49" s="18" t="str">
        <f>IF(dwam1!E49&gt;0,"x","غ")</f>
        <v>x</v>
      </c>
      <c r="G49" s="18" t="str">
        <f>IF(dwam1!G49&gt;0,"x","غ")</f>
        <v>x</v>
      </c>
      <c r="H49" s="18" t="str">
        <f>IF(dwam1!I49&gt;0,"x","غ")</f>
        <v>x</v>
      </c>
      <c r="I49" s="18" t="str">
        <f>IF(dwam1!K49&gt;0,"x","غ")</f>
        <v>x</v>
      </c>
      <c r="J49" s="18" t="str">
        <f>IF(dwam1!M49&gt;0,"x","غ")</f>
        <v>x</v>
      </c>
      <c r="K49" s="18" t="str">
        <f>IF(dwam1!O49&gt;0,"x","غ")</f>
        <v>x</v>
      </c>
      <c r="L49" s="18" t="str">
        <f>IF(dwam1!Q49&gt;0,"x","غ")</f>
        <v>x</v>
      </c>
      <c r="M49" s="18" t="str">
        <f>IF(dwam1!S49&gt;0,"x","غ")</f>
        <v>x</v>
      </c>
      <c r="N49" s="18" t="str">
        <f>IF(dwam1!U49&gt;0,"x","غ")</f>
        <v>x</v>
      </c>
      <c r="O49" s="18" t="str">
        <f>IF(dwam1!W49&gt;0,"x","غ")</f>
        <v>x</v>
      </c>
      <c r="P49" s="18" t="str">
        <f>IF(dwam1!Y49&gt;0,"x","غ")</f>
        <v>x</v>
      </c>
      <c r="Q49" s="18" t="str">
        <f>IF(dwam1!AA49&gt;0,"x","غ")</f>
        <v>x</v>
      </c>
      <c r="R49" s="18" t="str">
        <f>IF(dwam1!AC49&gt;0,"x","غ")</f>
        <v>x</v>
      </c>
      <c r="S49" s="18" t="str">
        <f>IF(dwam1!AE49&gt;0,"x","غ")</f>
        <v>x</v>
      </c>
      <c r="T49" s="18" t="str">
        <f>IF(dwam1!AG49&gt;0,"x","غ")</f>
        <v>x</v>
      </c>
      <c r="U49" s="18">
        <f t="shared" si="8"/>
        <v>16</v>
      </c>
      <c r="V49" s="19" t="s">
        <v>11</v>
      </c>
      <c r="W49" s="202" t="e">
        <f>IF(#REF!="x",$E$10,IF(#REF!="x",$F$10,IF(#REF!="x",$G$10,IF(#REF!="x",$H$10,IF(#REF!="x",$I$10,IF(A49="x",$J$10,IF(B49="x",$K$10,IF(C49="x",$L$10,X49))))))))</f>
        <v>#REF!</v>
      </c>
      <c r="X49" s="202">
        <f t="shared" si="9"/>
        <v>43270</v>
      </c>
      <c r="Y49" s="202">
        <f t="shared" si="10"/>
        <v>0</v>
      </c>
      <c r="Z49" s="202">
        <f>IF(T49="x",$AC$10,"   ")</f>
        <v>0</v>
      </c>
      <c r="AA49" s="202">
        <f t="shared" si="11"/>
        <v>0</v>
      </c>
      <c r="AB49" s="202" t="e">
        <f>IF(#REF!="x",#REF!,IF(T49="x",$T$10,IF(S49="x",$S$10,IF(R49="x",$R$10,IF(Q49="x",$Q$10,IF(P49="x",$P$10,IF(O49="x",$O$10,IF(N49="x",$N$10,AC49))))))))</f>
        <v>#REF!</v>
      </c>
      <c r="AC49" s="202">
        <f t="shared" si="12"/>
        <v>43269</v>
      </c>
      <c r="AD49" s="202">
        <f>IF(E49="x",$E$10,"    ")</f>
        <v>43261</v>
      </c>
      <c r="AE49" s="12">
        <f>U49*7.5</f>
        <v>120</v>
      </c>
    </row>
    <row r="50" spans="1:31" s="12" customFormat="1" ht="15.75" x14ac:dyDescent="0.2">
      <c r="A50" s="17">
        <v>36</v>
      </c>
      <c r="B50" s="155" t="str">
        <f>inf!B37</f>
        <v>محمد صالح عبد القادر النجار</v>
      </c>
      <c r="C50" s="1333">
        <f>inf!C37</f>
        <v>981946809</v>
      </c>
      <c r="D50" s="1334"/>
      <c r="E50" s="18" t="str">
        <f>IF(dwam1!C50&gt;0,"x","غ")</f>
        <v>x</v>
      </c>
      <c r="F50" s="18" t="str">
        <f>IF(dwam1!E50&gt;0,"x","غ")</f>
        <v>x</v>
      </c>
      <c r="G50" s="18" t="str">
        <f>IF(dwam1!G50&gt;0,"x","غ")</f>
        <v>x</v>
      </c>
      <c r="H50" s="18" t="str">
        <f>IF(dwam1!I50&gt;0,"x","غ")</f>
        <v>x</v>
      </c>
      <c r="I50" s="18" t="str">
        <f>IF(dwam1!K50&gt;0,"x","غ")</f>
        <v>x</v>
      </c>
      <c r="J50" s="18" t="str">
        <f>IF(dwam1!M50&gt;0,"x","غ")</f>
        <v>x</v>
      </c>
      <c r="K50" s="18" t="str">
        <f>IF(dwam1!O50&gt;0,"x","غ")</f>
        <v>x</v>
      </c>
      <c r="L50" s="18" t="str">
        <f>IF(dwam1!Q50&gt;0,"x","غ")</f>
        <v>x</v>
      </c>
      <c r="M50" s="18" t="str">
        <f>IF(dwam1!S50&gt;0,"x","غ")</f>
        <v>x</v>
      </c>
      <c r="N50" s="18" t="str">
        <f>IF(dwam1!U50&gt;0,"x","غ")</f>
        <v>x</v>
      </c>
      <c r="O50" s="18" t="str">
        <f>IF(dwam1!W50&gt;0,"x","غ")</f>
        <v>x</v>
      </c>
      <c r="P50" s="18" t="str">
        <f>IF(dwam1!Y50&gt;0,"x","غ")</f>
        <v>x</v>
      </c>
      <c r="Q50" s="18" t="str">
        <f>IF(dwam1!AA50&gt;0,"x","غ")</f>
        <v>x</v>
      </c>
      <c r="R50" s="18" t="str">
        <f>IF(dwam1!AC50&gt;0,"x","غ")</f>
        <v>x</v>
      </c>
      <c r="S50" s="18" t="str">
        <f>IF(dwam1!AE50&gt;0,"x","غ")</f>
        <v>x</v>
      </c>
      <c r="T50" s="18" t="str">
        <f>IF(dwam1!AG50&gt;0,"x","غ")</f>
        <v>x</v>
      </c>
      <c r="U50" s="18">
        <f t="shared" si="8"/>
        <v>16</v>
      </c>
      <c r="V50" s="19" t="s">
        <v>11</v>
      </c>
      <c r="W50" s="202" t="e">
        <f>IF(#REF!="x",$E$10,IF(#REF!="x",$F$10,IF(#REF!="x",$G$10,IF(#REF!="x",$H$10,IF(#REF!="x",$I$10,IF(A50="x",$J$10,IF(B50="x",$K$10,IF(C50="x",$L$10,X50))))))))</f>
        <v>#REF!</v>
      </c>
      <c r="X50" s="202">
        <f t="shared" si="9"/>
        <v>43270</v>
      </c>
      <c r="Y50" s="202">
        <f t="shared" si="10"/>
        <v>0</v>
      </c>
      <c r="Z50" s="202">
        <f t="shared" ref="Z50:Z75" si="13">IF(T50="x",$AC$10,"   ")</f>
        <v>0</v>
      </c>
      <c r="AA50" s="202">
        <f t="shared" si="11"/>
        <v>0</v>
      </c>
      <c r="AB50" s="202" t="e">
        <f>IF(#REF!="x",#REF!,IF(T50="x",$T$10,IF(S50="x",$S$10,IF(R50="x",$R$10,IF(Q50="x",$Q$10,IF(P50="x",$P$10,IF(O50="x",$O$10,IF(N50="x",$N$10,AC50))))))))</f>
        <v>#REF!</v>
      </c>
      <c r="AC50" s="202">
        <f t="shared" si="12"/>
        <v>43269</v>
      </c>
      <c r="AD50" s="202">
        <f t="shared" ref="AD50:AD65" si="14">IF(E50="x",$E$10,"    ")</f>
        <v>43261</v>
      </c>
      <c r="AE50" s="12">
        <f t="shared" ref="AE50:AE65" si="15">U50*7.5</f>
        <v>120</v>
      </c>
    </row>
    <row r="51" spans="1:31" s="12" customFormat="1" ht="15.75" x14ac:dyDescent="0.2">
      <c r="A51" s="17">
        <v>37</v>
      </c>
      <c r="B51" s="155" t="str">
        <f>inf!B38</f>
        <v>مديحه عاصم كامل "جلال التميمي"</v>
      </c>
      <c r="C51" s="1333">
        <f>inf!C38</f>
        <v>859846206</v>
      </c>
      <c r="D51" s="1334"/>
      <c r="E51" s="18" t="str">
        <f>IF(dwam1!C51&gt;0,"x","غ")</f>
        <v>x</v>
      </c>
      <c r="F51" s="18" t="str">
        <f>IF(dwam1!E51&gt;0,"x","غ")</f>
        <v>x</v>
      </c>
      <c r="G51" s="18" t="str">
        <f>IF(dwam1!G51&gt;0,"x","غ")</f>
        <v>x</v>
      </c>
      <c r="H51" s="18" t="str">
        <f>IF(dwam1!I51&gt;0,"x","غ")</f>
        <v>x</v>
      </c>
      <c r="I51" s="18" t="str">
        <f>IF(dwam1!K51&gt;0,"x","غ")</f>
        <v>x</v>
      </c>
      <c r="J51" s="18" t="str">
        <f>IF(dwam1!M51&gt;0,"x","غ")</f>
        <v>x</v>
      </c>
      <c r="K51" s="18" t="str">
        <f>IF(dwam1!O51&gt;0,"x","غ")</f>
        <v>x</v>
      </c>
      <c r="L51" s="18" t="str">
        <f>IF(dwam1!Q51&gt;0,"x","غ")</f>
        <v>x</v>
      </c>
      <c r="M51" s="18" t="str">
        <f>IF(dwam1!S51&gt;0,"x","غ")</f>
        <v>x</v>
      </c>
      <c r="N51" s="18" t="str">
        <f>IF(dwam1!U51&gt;0,"x","غ")</f>
        <v>x</v>
      </c>
      <c r="O51" s="18" t="str">
        <f>IF(dwam1!W51&gt;0,"x","غ")</f>
        <v>x</v>
      </c>
      <c r="P51" s="18" t="str">
        <f>IF(dwam1!Y51&gt;0,"x","غ")</f>
        <v>x</v>
      </c>
      <c r="Q51" s="18" t="str">
        <f>IF(dwam1!AA51&gt;0,"x","غ")</f>
        <v>x</v>
      </c>
      <c r="R51" s="18" t="str">
        <f>IF(dwam1!AC51&gt;0,"x","غ")</f>
        <v>x</v>
      </c>
      <c r="S51" s="18" t="str">
        <f>IF(dwam1!AE51&gt;0,"x","غ")</f>
        <v>x</v>
      </c>
      <c r="T51" s="18" t="str">
        <f>IF(dwam1!AG51&gt;0,"x","غ")</f>
        <v>x</v>
      </c>
      <c r="U51" s="18">
        <f t="shared" si="8"/>
        <v>16</v>
      </c>
      <c r="V51" s="19" t="s">
        <v>11</v>
      </c>
      <c r="W51" s="202" t="e">
        <f>IF(#REF!="x",$E$10,IF(#REF!="x",$F$10,IF(#REF!="x",$G$10,IF(#REF!="x",$H$10,IF(#REF!="x",$I$10,IF(A51="x",$J$10,IF(B51="x",$K$10,IF(C51="x",$L$10,X51))))))))</f>
        <v>#REF!</v>
      </c>
      <c r="X51" s="202">
        <f t="shared" si="9"/>
        <v>43270</v>
      </c>
      <c r="Y51" s="202">
        <f t="shared" si="10"/>
        <v>0</v>
      </c>
      <c r="Z51" s="202">
        <f t="shared" si="13"/>
        <v>0</v>
      </c>
      <c r="AA51" s="202">
        <f t="shared" si="11"/>
        <v>0</v>
      </c>
      <c r="AB51" s="202" t="e">
        <f>IF(#REF!="x",#REF!,IF(T51="x",$T$10,IF(S51="x",$S$10,IF(R51="x",$R$10,IF(Q51="x",$Q$10,IF(P51="x",$P$10,IF(O51="x",$O$10,IF(N51="x",$N$10,AC51))))))))</f>
        <v>#REF!</v>
      </c>
      <c r="AC51" s="202">
        <f t="shared" si="12"/>
        <v>43269</v>
      </c>
      <c r="AD51" s="202">
        <f t="shared" si="14"/>
        <v>43261</v>
      </c>
      <c r="AE51" s="12">
        <f t="shared" si="15"/>
        <v>120</v>
      </c>
    </row>
    <row r="52" spans="1:31" s="12" customFormat="1" ht="15.75" x14ac:dyDescent="0.2">
      <c r="A52" s="17">
        <v>38</v>
      </c>
      <c r="B52" s="155" t="str">
        <f>inf!B39</f>
        <v>مروان علي ابراهيم الرزيقات</v>
      </c>
      <c r="C52" s="1333" t="str">
        <f>inf!C39</f>
        <v>851847616</v>
      </c>
      <c r="D52" s="1334"/>
      <c r="E52" s="18" t="str">
        <f>IF(dwam1!C52&gt;0,"x","غ")</f>
        <v>x</v>
      </c>
      <c r="F52" s="18" t="str">
        <f>IF(dwam1!E52&gt;0,"x","غ")</f>
        <v>x</v>
      </c>
      <c r="G52" s="18" t="str">
        <f>IF(dwam1!G52&gt;0,"x","غ")</f>
        <v>x</v>
      </c>
      <c r="H52" s="18" t="str">
        <f>IF(dwam1!I52&gt;0,"x","غ")</f>
        <v>x</v>
      </c>
      <c r="I52" s="18" t="str">
        <f>IF(dwam1!K52&gt;0,"x","غ")</f>
        <v>x</v>
      </c>
      <c r="J52" s="18" t="str">
        <f>IF(dwam1!M52&gt;0,"x","غ")</f>
        <v>x</v>
      </c>
      <c r="K52" s="18" t="str">
        <f>IF(dwam1!O52&gt;0,"x","غ")</f>
        <v>x</v>
      </c>
      <c r="L52" s="18" t="str">
        <f>IF(dwam1!Q52&gt;0,"x","غ")</f>
        <v>x</v>
      </c>
      <c r="M52" s="18" t="str">
        <f>IF(dwam1!S52&gt;0,"x","غ")</f>
        <v>غ</v>
      </c>
      <c r="N52" s="18" t="str">
        <f>IF(dwam1!U52&gt;0,"x","غ")</f>
        <v>غ</v>
      </c>
      <c r="O52" s="18" t="str">
        <f>IF(dwam1!W52&gt;0,"x","غ")</f>
        <v>غ</v>
      </c>
      <c r="P52" s="18" t="str">
        <f>IF(dwam1!Y52&gt;0,"x","غ")</f>
        <v>غ</v>
      </c>
      <c r="Q52" s="18" t="str">
        <f>IF(dwam1!AA52&gt;0,"x","غ")</f>
        <v>غ</v>
      </c>
      <c r="R52" s="18" t="str">
        <f>IF(dwam1!AC52&gt;0,"x","غ")</f>
        <v>غ</v>
      </c>
      <c r="S52" s="18" t="str">
        <f>IF(dwam1!AE52&gt;0,"x","غ")</f>
        <v>غ</v>
      </c>
      <c r="T52" s="18" t="str">
        <f>IF(dwam1!AG52&gt;0,"x","غ")</f>
        <v>غ</v>
      </c>
      <c r="U52" s="18">
        <f t="shared" si="8"/>
        <v>8</v>
      </c>
      <c r="V52" s="19" t="s">
        <v>11</v>
      </c>
      <c r="W52" s="202" t="e">
        <f>IF(#REF!="x",$E$10,IF(#REF!="x",$F$10,IF(#REF!="x",$G$10,IF(#REF!="x",$H$10,IF(#REF!="x",$I$10,IF(A52="x",$J$10,IF(B52="x",$K$10,IF(C52="x",$L$10,X52))))))))</f>
        <v>#REF!</v>
      </c>
      <c r="X52" s="202">
        <f t="shared" si="9"/>
        <v>43270</v>
      </c>
      <c r="Y52" s="202">
        <f t="shared" si="10"/>
        <v>0</v>
      </c>
      <c r="Z52" s="202" t="str">
        <f t="shared" si="13"/>
        <v xml:space="preserve">   </v>
      </c>
      <c r="AA52" s="202" t="e">
        <f t="shared" si="11"/>
        <v>#REF!</v>
      </c>
      <c r="AB52" s="202" t="e">
        <f>IF(#REF!="x",#REF!,IF(T52="x",$T$10,IF(S52="x",$S$10,IF(R52="x",$R$10,IF(Q52="x",$Q$10,IF(P52="x",$P$10,IF(O52="x",$O$10,IF(N52="x",$N$10,AC52))))))))</f>
        <v>#REF!</v>
      </c>
      <c r="AC52" s="202">
        <f t="shared" si="12"/>
        <v>43268</v>
      </c>
      <c r="AD52" s="202">
        <f t="shared" si="14"/>
        <v>43261</v>
      </c>
      <c r="AE52" s="12">
        <f t="shared" si="15"/>
        <v>60</v>
      </c>
    </row>
    <row r="53" spans="1:31" s="12" customFormat="1" ht="15.75" x14ac:dyDescent="0.2">
      <c r="A53" s="17">
        <v>39</v>
      </c>
      <c r="B53" s="155" t="str">
        <f>inf!B40</f>
        <v>معتصم زياد ربيع عيده</v>
      </c>
      <c r="C53" s="1333" t="str">
        <f>inf!C40</f>
        <v>850422858</v>
      </c>
      <c r="D53" s="1334"/>
      <c r="E53" s="18" t="str">
        <f>IF(dwam1!C53&gt;0,"x","غ")</f>
        <v>غ</v>
      </c>
      <c r="F53" s="18" t="str">
        <f>IF(dwam1!E53&gt;0,"x","غ")</f>
        <v>x</v>
      </c>
      <c r="G53" s="18" t="str">
        <f>IF(dwam1!G53&gt;0,"x","غ")</f>
        <v>x</v>
      </c>
      <c r="H53" s="18" t="str">
        <f>IF(dwam1!I53&gt;0,"x","غ")</f>
        <v>x</v>
      </c>
      <c r="I53" s="18" t="str">
        <f>IF(dwam1!K53&gt;0,"x","غ")</f>
        <v>x</v>
      </c>
      <c r="J53" s="18" t="str">
        <f>IF(dwam1!M53&gt;0,"x","غ")</f>
        <v>x</v>
      </c>
      <c r="K53" s="18" t="str">
        <f>IF(dwam1!O53&gt;0,"x","غ")</f>
        <v>x</v>
      </c>
      <c r="L53" s="18" t="str">
        <f>IF(dwam1!Q53&gt;0,"x","غ")</f>
        <v>x</v>
      </c>
      <c r="M53" s="18" t="str">
        <f>IF(dwam1!S53&gt;0,"x","غ")</f>
        <v>x</v>
      </c>
      <c r="N53" s="18" t="str">
        <f>IF(dwam1!U53&gt;0,"x","غ")</f>
        <v>x</v>
      </c>
      <c r="O53" s="18" t="str">
        <f>IF(dwam1!W53&gt;0,"x","غ")</f>
        <v>x</v>
      </c>
      <c r="P53" s="18" t="str">
        <f>IF(dwam1!Y53&gt;0,"x","غ")</f>
        <v>x</v>
      </c>
      <c r="Q53" s="18" t="str">
        <f>IF(dwam1!AA53&gt;0,"x","غ")</f>
        <v>x</v>
      </c>
      <c r="R53" s="18" t="str">
        <f>IF(dwam1!AC53&gt;0,"x","غ")</f>
        <v>x</v>
      </c>
      <c r="S53" s="18" t="str">
        <f>IF(dwam1!AE53&gt;0,"x","غ")</f>
        <v>x</v>
      </c>
      <c r="T53" s="18" t="str">
        <f>IF(dwam1!AG53&gt;0,"x","غ")</f>
        <v>x</v>
      </c>
      <c r="U53" s="18">
        <f t="shared" si="8"/>
        <v>15</v>
      </c>
      <c r="V53" s="19" t="s">
        <v>11</v>
      </c>
      <c r="W53" s="202" t="e">
        <f>IF(#REF!="x",$E$10,IF(#REF!="x",$F$10,IF(#REF!="x",$G$10,IF(#REF!="x",$H$10,IF(#REF!="x",$I$10,IF(A53="x",$J$10,IF(B53="x",$K$10,IF(C53="x",$L$10,X53))))))))</f>
        <v>#REF!</v>
      </c>
      <c r="X53" s="202">
        <f t="shared" si="9"/>
        <v>43271</v>
      </c>
      <c r="Y53" s="202">
        <f t="shared" si="10"/>
        <v>0</v>
      </c>
      <c r="Z53" s="202">
        <f t="shared" si="13"/>
        <v>0</v>
      </c>
      <c r="AA53" s="202">
        <f t="shared" si="11"/>
        <v>0</v>
      </c>
      <c r="AB53" s="202" t="e">
        <f>IF(#REF!="x",#REF!,IF(T53="x",$T$10,IF(S53="x",$S$10,IF(R53="x",$R$10,IF(Q53="x",$Q$10,IF(P53="x",$P$10,IF(O53="x",$O$10,IF(N53="x",$N$10,AC53))))))))</f>
        <v>#REF!</v>
      </c>
      <c r="AC53" s="202">
        <f t="shared" si="12"/>
        <v>43269</v>
      </c>
      <c r="AD53" s="202" t="str">
        <f t="shared" si="14"/>
        <v xml:space="preserve">    </v>
      </c>
      <c r="AE53" s="12">
        <f t="shared" si="15"/>
        <v>112.5</v>
      </c>
    </row>
    <row r="54" spans="1:31" s="12" customFormat="1" ht="15.75" x14ac:dyDescent="0.2">
      <c r="A54" s="17">
        <v>40</v>
      </c>
      <c r="B54" s="155" t="str">
        <f>inf!B41</f>
        <v>مهند سعدي أحمد عبد العزيز</v>
      </c>
      <c r="C54" s="1333">
        <f>inf!C41</f>
        <v>411483829</v>
      </c>
      <c r="D54" s="1334"/>
      <c r="E54" s="18" t="str">
        <f>IF(dwam1!C54&gt;0,"x","غ")</f>
        <v>غ</v>
      </c>
      <c r="F54" s="18" t="str">
        <f>IF(dwam1!E54&gt;0,"x","غ")</f>
        <v>x</v>
      </c>
      <c r="G54" s="18" t="str">
        <f>IF(dwam1!G54&gt;0,"x","غ")</f>
        <v>x</v>
      </c>
      <c r="H54" s="18" t="str">
        <f>IF(dwam1!I54&gt;0,"x","غ")</f>
        <v>x</v>
      </c>
      <c r="I54" s="18" t="str">
        <f>IF(dwam1!K54&gt;0,"x","غ")</f>
        <v>x</v>
      </c>
      <c r="J54" s="18" t="str">
        <f>IF(dwam1!M54&gt;0,"x","غ")</f>
        <v>x</v>
      </c>
      <c r="K54" s="18" t="str">
        <f>IF(dwam1!O54&gt;0,"x","غ")</f>
        <v>x</v>
      </c>
      <c r="L54" s="18" t="str">
        <f>IF(dwam1!Q54&gt;0,"x","غ")</f>
        <v>x</v>
      </c>
      <c r="M54" s="18" t="str">
        <f>IF(dwam1!S54&gt;0,"x","غ")</f>
        <v>x</v>
      </c>
      <c r="N54" s="18" t="str">
        <f>IF(dwam1!U54&gt;0,"x","غ")</f>
        <v>x</v>
      </c>
      <c r="O54" s="18" t="str">
        <f>IF(dwam1!W54&gt;0,"x","غ")</f>
        <v>x</v>
      </c>
      <c r="P54" s="18" t="str">
        <f>IF(dwam1!Y54&gt;0,"x","غ")</f>
        <v>x</v>
      </c>
      <c r="Q54" s="18" t="str">
        <f>IF(dwam1!AA54&gt;0,"x","غ")</f>
        <v>x</v>
      </c>
      <c r="R54" s="18" t="str">
        <f>IF(dwam1!AC54&gt;0,"x","غ")</f>
        <v>x</v>
      </c>
      <c r="S54" s="18" t="str">
        <f>IF(dwam1!AE54&gt;0,"x","غ")</f>
        <v>x</v>
      </c>
      <c r="T54" s="18" t="str">
        <f>IF(dwam1!AG54&gt;0,"x","غ")</f>
        <v>غ</v>
      </c>
      <c r="U54" s="18">
        <f t="shared" si="8"/>
        <v>14</v>
      </c>
      <c r="V54" s="19" t="s">
        <v>11</v>
      </c>
      <c r="W54" s="202" t="e">
        <f>IF(#REF!="x",$E$10,IF(#REF!="x",$F$10,IF(#REF!="x",$G$10,IF(#REF!="x",$H$10,IF(#REF!="x",$I$10,IF(A54="x",$J$10,IF(B54="x",$K$10,IF(C54="x",$L$10,X54))))))))</f>
        <v>#REF!</v>
      </c>
      <c r="X54" s="202">
        <f t="shared" si="9"/>
        <v>43271</v>
      </c>
      <c r="Y54" s="202">
        <f t="shared" si="10"/>
        <v>0</v>
      </c>
      <c r="Z54" s="202" t="str">
        <f t="shared" si="13"/>
        <v xml:space="preserve">   </v>
      </c>
      <c r="AA54" s="202">
        <f t="shared" si="11"/>
        <v>0</v>
      </c>
      <c r="AB54" s="202" t="e">
        <f>IF(#REF!="x",#REF!,IF(T54="x",$T$10,IF(S54="x",$S$10,IF(R54="x",$R$10,IF(Q54="x",$Q$10,IF(P54="x",$P$10,IF(O54="x",$O$10,IF(N54="x",$N$10,AC54))))))))</f>
        <v>#REF!</v>
      </c>
      <c r="AC54" s="202">
        <f t="shared" si="12"/>
        <v>43269</v>
      </c>
      <c r="AD54" s="202" t="str">
        <f t="shared" si="14"/>
        <v xml:space="preserve">    </v>
      </c>
      <c r="AE54" s="12">
        <f t="shared" si="15"/>
        <v>105</v>
      </c>
    </row>
    <row r="55" spans="1:31" s="12" customFormat="1" ht="15.75" x14ac:dyDescent="0.2">
      <c r="A55" s="17">
        <v>41</v>
      </c>
      <c r="B55" s="155" t="str">
        <f>inf!B42</f>
        <v>مؤيد كرامة محمد أبو سنينة</v>
      </c>
      <c r="C55" s="1333">
        <f>inf!C42</f>
        <v>404710196</v>
      </c>
      <c r="D55" s="1334"/>
      <c r="E55" s="18" t="str">
        <f>IF(dwam1!C55&gt;0,"x","غ")</f>
        <v>x</v>
      </c>
      <c r="F55" s="18" t="str">
        <f>IF(dwam1!E55&gt;0,"x","غ")</f>
        <v>x</v>
      </c>
      <c r="G55" s="18" t="str">
        <f>IF(dwam1!G55&gt;0,"x","غ")</f>
        <v>x</v>
      </c>
      <c r="H55" s="18" t="str">
        <f>IF(dwam1!I55&gt;0,"x","غ")</f>
        <v>x</v>
      </c>
      <c r="I55" s="18" t="str">
        <f>IF(dwam1!K55&gt;0,"x","غ")</f>
        <v>x</v>
      </c>
      <c r="J55" s="18" t="str">
        <f>IF(dwam1!M55&gt;0,"x","غ")</f>
        <v>x</v>
      </c>
      <c r="K55" s="18" t="str">
        <f>IF(dwam1!O55&gt;0,"x","غ")</f>
        <v>x</v>
      </c>
      <c r="L55" s="18" t="str">
        <f>IF(dwam1!Q55&gt;0,"x","غ")</f>
        <v>x</v>
      </c>
      <c r="M55" s="18" t="str">
        <f>IF(dwam1!S55&gt;0,"x","غ")</f>
        <v>x</v>
      </c>
      <c r="N55" s="18" t="str">
        <f>IF(dwam1!U55&gt;0,"x","غ")</f>
        <v>x</v>
      </c>
      <c r="O55" s="18" t="str">
        <f>IF(dwam1!W55&gt;0,"x","غ")</f>
        <v>x</v>
      </c>
      <c r="P55" s="18" t="str">
        <f>IF(dwam1!Y55&gt;0,"x","غ")</f>
        <v>x</v>
      </c>
      <c r="Q55" s="18" t="str">
        <f>IF(dwam1!AA55&gt;0,"x","غ")</f>
        <v>x</v>
      </c>
      <c r="R55" s="18" t="str">
        <f>IF(dwam1!AC55&gt;0,"x","غ")</f>
        <v>x</v>
      </c>
      <c r="S55" s="18" t="str">
        <f>IF(dwam1!AE55&gt;0,"x","غ")</f>
        <v>x</v>
      </c>
      <c r="T55" s="18" t="str">
        <f>IF(dwam1!AG55&gt;0,"x","غ")</f>
        <v>x</v>
      </c>
      <c r="U55" s="18">
        <f t="shared" si="8"/>
        <v>16</v>
      </c>
      <c r="V55" s="19" t="s">
        <v>11</v>
      </c>
      <c r="W55" s="202" t="e">
        <f>IF(#REF!="x",$E$10,IF(#REF!="x",$F$10,IF(#REF!="x",$G$10,IF(#REF!="x",$H$10,IF(#REF!="x",$I$10,IF(A55="x",$J$10,IF(B55="x",$K$10,IF(C55="x",$L$10,X55))))))))</f>
        <v>#REF!</v>
      </c>
      <c r="X55" s="202">
        <f t="shared" si="9"/>
        <v>43270</v>
      </c>
      <c r="Y55" s="202">
        <f t="shared" si="10"/>
        <v>0</v>
      </c>
      <c r="Z55" s="202">
        <f t="shared" si="13"/>
        <v>0</v>
      </c>
      <c r="AA55" s="202">
        <f t="shared" si="11"/>
        <v>0</v>
      </c>
      <c r="AB55" s="202" t="e">
        <f>IF(#REF!="x",#REF!,IF(T55="x",$T$10,IF(S55="x",$S$10,IF(R55="x",$R$10,IF(Q55="x",$Q$10,IF(P55="x",$P$10,IF(O55="x",$O$10,IF(N55="x",$N$10,AC55))))))))</f>
        <v>#REF!</v>
      </c>
      <c r="AC55" s="202">
        <f t="shared" si="12"/>
        <v>43269</v>
      </c>
      <c r="AD55" s="202">
        <f t="shared" si="14"/>
        <v>43261</v>
      </c>
      <c r="AE55" s="12">
        <f t="shared" si="15"/>
        <v>120</v>
      </c>
    </row>
    <row r="56" spans="1:31" s="12" customFormat="1" ht="15.75" x14ac:dyDescent="0.2">
      <c r="A56" s="17">
        <v>42</v>
      </c>
      <c r="B56" s="155" t="e">
        <f>inf!#REF!</f>
        <v>#REF!</v>
      </c>
      <c r="C56" s="1333" t="e">
        <f>inf!#REF!</f>
        <v>#REF!</v>
      </c>
      <c r="D56" s="1334"/>
      <c r="E56" s="18" t="str">
        <f>IF(dwam1!C56&gt;0,"x","غ")</f>
        <v>x</v>
      </c>
      <c r="F56" s="18" t="str">
        <f>IF(dwam1!E56&gt;0,"x","غ")</f>
        <v>x</v>
      </c>
      <c r="G56" s="18" t="str">
        <f>IF(dwam1!G56&gt;0,"x","غ")</f>
        <v>x</v>
      </c>
      <c r="H56" s="18" t="str">
        <f>IF(dwam1!I56&gt;0,"x","غ")</f>
        <v>x</v>
      </c>
      <c r="I56" s="18" t="str">
        <f>IF(dwam1!K56&gt;0,"x","غ")</f>
        <v>x</v>
      </c>
      <c r="J56" s="18" t="str">
        <f>IF(dwam1!M56&gt;0,"x","غ")</f>
        <v>x</v>
      </c>
      <c r="K56" s="18" t="str">
        <f>IF(dwam1!O56&gt;0,"x","غ")</f>
        <v>x</v>
      </c>
      <c r="L56" s="18" t="str">
        <f>IF(dwam1!Q56&gt;0,"x","غ")</f>
        <v>x</v>
      </c>
      <c r="M56" s="18" t="str">
        <f>IF(dwam1!S56&gt;0,"x","غ")</f>
        <v>x</v>
      </c>
      <c r="N56" s="18" t="str">
        <f>IF(dwam1!U56&gt;0,"x","غ")</f>
        <v>x</v>
      </c>
      <c r="O56" s="18" t="str">
        <f>IF(dwam1!W56&gt;0,"x","غ")</f>
        <v>x</v>
      </c>
      <c r="P56" s="18" t="str">
        <f>IF(dwam1!Y56&gt;0,"x","غ")</f>
        <v>x</v>
      </c>
      <c r="Q56" s="18" t="str">
        <f>IF(dwam1!AA56&gt;0,"x","غ")</f>
        <v>x</v>
      </c>
      <c r="R56" s="18" t="str">
        <f>IF(dwam1!AC56&gt;0,"x","غ")</f>
        <v>x</v>
      </c>
      <c r="S56" s="18" t="str">
        <f>IF(dwam1!AE56&gt;0,"x","غ")</f>
        <v>x</v>
      </c>
      <c r="T56" s="18" t="str">
        <f>IF(dwam1!AG56&gt;0,"x","غ")</f>
        <v>x</v>
      </c>
      <c r="U56" s="18">
        <f t="shared" si="8"/>
        <v>16</v>
      </c>
      <c r="V56" s="19" t="s">
        <v>11</v>
      </c>
      <c r="W56" s="202" t="e">
        <f>IF(#REF!="x",$E$10,IF(#REF!="x",$F$10,IF(#REF!="x",$G$10,IF(#REF!="x",$H$10,IF(#REF!="x",$I$10,IF(A56="x",$J$10,IF(B56="x",$K$10,IF(C56="x",$L$10,X56))))))))</f>
        <v>#REF!</v>
      </c>
      <c r="X56" s="202">
        <f t="shared" si="9"/>
        <v>43270</v>
      </c>
      <c r="Y56" s="202">
        <f t="shared" si="10"/>
        <v>0</v>
      </c>
      <c r="Z56" s="202">
        <f t="shared" si="13"/>
        <v>0</v>
      </c>
      <c r="AA56" s="202">
        <f t="shared" si="11"/>
        <v>0</v>
      </c>
      <c r="AB56" s="202" t="e">
        <f>IF(#REF!="x",#REF!,IF(T56="x",$T$10,IF(S56="x",$S$10,IF(R56="x",$R$10,IF(Q56="x",$Q$10,IF(P56="x",$P$10,IF(O56="x",$O$10,IF(N56="x",$N$10,AC56))))))))</f>
        <v>#REF!</v>
      </c>
      <c r="AC56" s="202">
        <f t="shared" si="12"/>
        <v>43269</v>
      </c>
      <c r="AD56" s="202">
        <f t="shared" si="14"/>
        <v>43261</v>
      </c>
      <c r="AE56" s="12">
        <f t="shared" si="15"/>
        <v>120</v>
      </c>
    </row>
    <row r="57" spans="1:31" s="12" customFormat="1" ht="15.75" x14ac:dyDescent="0.2">
      <c r="A57" s="17">
        <v>43</v>
      </c>
      <c r="B57" s="155" t="str">
        <f>inf!F43</f>
        <v>ابراهيم أبو دية</v>
      </c>
      <c r="C57" s="1333" t="str">
        <f>inf!B43</f>
        <v>نضال سالم ابراهيم ابو سباع</v>
      </c>
      <c r="D57" s="1334"/>
      <c r="E57" s="18" t="str">
        <f>IF(dwam1!C57&gt;0,"x","غ")</f>
        <v>غ</v>
      </c>
      <c r="F57" s="18" t="str">
        <f>IF(dwam1!E57&gt;0,"x","غ")</f>
        <v>x</v>
      </c>
      <c r="G57" s="18" t="str">
        <f>IF(dwam1!G57&gt;0,"x","غ")</f>
        <v>x</v>
      </c>
      <c r="H57" s="18" t="str">
        <f>IF(dwam1!I57&gt;0,"x","غ")</f>
        <v>x</v>
      </c>
      <c r="I57" s="18" t="str">
        <f>IF(dwam1!K57&gt;0,"x","غ")</f>
        <v>x</v>
      </c>
      <c r="J57" s="18" t="str">
        <f>IF(dwam1!M57&gt;0,"x","غ")</f>
        <v>x</v>
      </c>
      <c r="K57" s="18" t="str">
        <f>IF(dwam1!O57&gt;0,"x","غ")</f>
        <v>x</v>
      </c>
      <c r="L57" s="18" t="str">
        <f>IF(dwam1!Q57&gt;0,"x","غ")</f>
        <v>x</v>
      </c>
      <c r="M57" s="18" t="str">
        <f>IF(dwam1!S57&gt;0,"x","غ")</f>
        <v>x</v>
      </c>
      <c r="N57" s="18" t="str">
        <f>IF(dwam1!U57&gt;0,"x","غ")</f>
        <v>x</v>
      </c>
      <c r="O57" s="18" t="str">
        <f>IF(dwam1!W57&gt;0,"x","غ")</f>
        <v>x</v>
      </c>
      <c r="P57" s="18" t="str">
        <f>IF(dwam1!Y57&gt;0,"x","غ")</f>
        <v>x</v>
      </c>
      <c r="Q57" s="18" t="str">
        <f>IF(dwam1!AA57&gt;0,"x","غ")</f>
        <v>x</v>
      </c>
      <c r="R57" s="18" t="str">
        <f>IF(dwam1!AC57&gt;0,"x","غ")</f>
        <v>x</v>
      </c>
      <c r="S57" s="18" t="str">
        <f>IF(dwam1!AE57&gt;0,"x","غ")</f>
        <v>x</v>
      </c>
      <c r="T57" s="18" t="str">
        <f>IF(dwam1!AG57&gt;0,"x","غ")</f>
        <v>غ</v>
      </c>
      <c r="U57" s="18">
        <f t="shared" si="8"/>
        <v>14</v>
      </c>
      <c r="V57" s="19" t="s">
        <v>11</v>
      </c>
      <c r="W57" s="202" t="e">
        <f>IF(#REF!="x",$E$10,IF(#REF!="x",$F$10,IF(#REF!="x",$G$10,IF(#REF!="x",$H$10,IF(#REF!="x",$I$10,IF(A57="x",$J$10,IF(B57="x",$K$10,IF(C57="x",$L$10,X57))))))))</f>
        <v>#REF!</v>
      </c>
      <c r="X57" s="202">
        <f t="shared" si="9"/>
        <v>43271</v>
      </c>
      <c r="Y57" s="202">
        <f t="shared" si="10"/>
        <v>0</v>
      </c>
      <c r="Z57" s="202" t="str">
        <f t="shared" si="13"/>
        <v xml:space="preserve">   </v>
      </c>
      <c r="AA57" s="202">
        <f t="shared" si="11"/>
        <v>0</v>
      </c>
      <c r="AB57" s="202" t="e">
        <f>IF(#REF!="x",#REF!,IF(T57="x",$T$10,IF(S57="x",$S$10,IF(R57="x",$R$10,IF(Q57="x",$Q$10,IF(P57="x",$P$10,IF(O57="x",$O$10,IF(N57="x",$N$10,AC57))))))))</f>
        <v>#REF!</v>
      </c>
      <c r="AC57" s="202">
        <f t="shared" si="12"/>
        <v>43269</v>
      </c>
      <c r="AD57" s="202" t="str">
        <f t="shared" si="14"/>
        <v xml:space="preserve">    </v>
      </c>
      <c r="AE57" s="12">
        <f t="shared" si="15"/>
        <v>105</v>
      </c>
    </row>
    <row r="58" spans="1:31" s="12" customFormat="1" ht="15.75" x14ac:dyDescent="0.2">
      <c r="A58" s="17">
        <v>44</v>
      </c>
      <c r="B58" s="155" t="str">
        <f>inf!B45</f>
        <v>هنيه نعيم ديب نتشه</v>
      </c>
      <c r="C58" s="1333" t="str">
        <f>inf!C45</f>
        <v>850422882</v>
      </c>
      <c r="D58" s="1334"/>
      <c r="E58" s="18" t="str">
        <f>IF(dwam1!C58&gt;0,"x","غ")</f>
        <v>x</v>
      </c>
      <c r="F58" s="18" t="str">
        <f>IF(dwam1!E58&gt;0,"x","غ")</f>
        <v>x</v>
      </c>
      <c r="G58" s="18" t="str">
        <f>IF(dwam1!G58&gt;0,"x","غ")</f>
        <v>x</v>
      </c>
      <c r="H58" s="18" t="str">
        <f>IF(dwam1!I58&gt;0,"x","غ")</f>
        <v>x</v>
      </c>
      <c r="I58" s="18" t="str">
        <f>IF(dwam1!K58&gt;0,"x","غ")</f>
        <v>x</v>
      </c>
      <c r="J58" s="18" t="str">
        <f>IF(dwam1!M58&gt;0,"x","غ")</f>
        <v>x</v>
      </c>
      <c r="K58" s="18" t="str">
        <f>IF(dwam1!O58&gt;0,"x","غ")</f>
        <v>x</v>
      </c>
      <c r="L58" s="18" t="str">
        <f>IF(dwam1!Q58&gt;0,"x","غ")</f>
        <v>x</v>
      </c>
      <c r="M58" s="18" t="str">
        <f>IF(dwam1!S58&gt;0,"x","غ")</f>
        <v>x</v>
      </c>
      <c r="N58" s="18" t="str">
        <f>IF(dwam1!U58&gt;0,"x","غ")</f>
        <v>x</v>
      </c>
      <c r="O58" s="18" t="str">
        <f>IF(dwam1!W58&gt;0,"x","غ")</f>
        <v>غ</v>
      </c>
      <c r="P58" s="18" t="str">
        <f>IF(dwam1!Y58&gt;0,"x","غ")</f>
        <v>x</v>
      </c>
      <c r="Q58" s="18" t="str">
        <f>IF(dwam1!AA58&gt;0,"x","غ")</f>
        <v>x</v>
      </c>
      <c r="R58" s="18" t="str">
        <f>IF(dwam1!AC58&gt;0,"x","غ")</f>
        <v>x</v>
      </c>
      <c r="S58" s="18" t="str">
        <f>IF(dwam1!AE58&gt;0,"x","غ")</f>
        <v>x</v>
      </c>
      <c r="T58" s="18" t="str">
        <f>IF(dwam1!AG58&gt;0,"x","غ")</f>
        <v>غ</v>
      </c>
      <c r="U58" s="18">
        <f t="shared" si="8"/>
        <v>14</v>
      </c>
      <c r="V58" s="19" t="s">
        <v>11</v>
      </c>
      <c r="W58" s="202" t="e">
        <f>IF(#REF!="x",$E$10,IF(#REF!="x",$F$10,IF(#REF!="x",$G$10,IF(#REF!="x",$H$10,IF(#REF!="x",$I$10,IF(A58="x",$J$10,IF(B58="x",$K$10,IF(C58="x",$L$10,X58))))))))</f>
        <v>#REF!</v>
      </c>
      <c r="X58" s="202">
        <f t="shared" si="9"/>
        <v>43270</v>
      </c>
      <c r="Y58" s="202">
        <f t="shared" si="10"/>
        <v>0</v>
      </c>
      <c r="Z58" s="202" t="str">
        <f t="shared" si="13"/>
        <v xml:space="preserve">   </v>
      </c>
      <c r="AA58" s="202">
        <f t="shared" si="11"/>
        <v>0</v>
      </c>
      <c r="AB58" s="202" t="e">
        <f>IF(#REF!="x",#REF!,IF(T58="x",$T$10,IF(S58="x",$S$10,IF(R58="x",$R$10,IF(Q58="x",$Q$10,IF(P58="x",$P$10,IF(O58="x",$O$10,IF(N58="x",$N$10,AC58))))))))</f>
        <v>#REF!</v>
      </c>
      <c r="AC58" s="202">
        <f t="shared" si="12"/>
        <v>43269</v>
      </c>
      <c r="AD58" s="202">
        <f t="shared" si="14"/>
        <v>43261</v>
      </c>
      <c r="AE58" s="12">
        <f t="shared" si="15"/>
        <v>105</v>
      </c>
    </row>
    <row r="59" spans="1:31" s="12" customFormat="1" ht="15.75" x14ac:dyDescent="0.2">
      <c r="A59" s="17">
        <v>45</v>
      </c>
      <c r="B59" s="155" t="str">
        <f>inf!B46</f>
        <v>هيثم يسري محمد جعبري</v>
      </c>
      <c r="C59" s="1333">
        <f>inf!C46</f>
        <v>404336059</v>
      </c>
      <c r="D59" s="1334"/>
      <c r="E59" s="18" t="str">
        <f>IF(dwam1!C59&gt;0,"x","غ")</f>
        <v>x</v>
      </c>
      <c r="F59" s="18" t="str">
        <f>IF(dwam1!E59&gt;0,"x","غ")</f>
        <v>x</v>
      </c>
      <c r="G59" s="18" t="str">
        <f>IF(dwam1!G59&gt;0,"x","غ")</f>
        <v>x</v>
      </c>
      <c r="H59" s="18" t="str">
        <f>IF(dwam1!I59&gt;0,"x","غ")</f>
        <v>x</v>
      </c>
      <c r="I59" s="18" t="str">
        <f>IF(dwam1!K59&gt;0,"x","غ")</f>
        <v>x</v>
      </c>
      <c r="J59" s="18" t="str">
        <f>IF(dwam1!M59&gt;0,"x","غ")</f>
        <v>x</v>
      </c>
      <c r="K59" s="18" t="str">
        <f>IF(dwam1!O59&gt;0,"x","غ")</f>
        <v>x</v>
      </c>
      <c r="L59" s="18" t="str">
        <f>IF(dwam1!Q59&gt;0,"x","غ")</f>
        <v>x</v>
      </c>
      <c r="M59" s="18" t="str">
        <f>IF(dwam1!S59&gt;0,"x","غ")</f>
        <v>x</v>
      </c>
      <c r="N59" s="18" t="str">
        <f>IF(dwam1!U59&gt;0,"x","غ")</f>
        <v>x</v>
      </c>
      <c r="O59" s="18" t="str">
        <f>IF(dwam1!W59&gt;0,"x","غ")</f>
        <v>x</v>
      </c>
      <c r="P59" s="18" t="str">
        <f>IF(dwam1!Y59&gt;0,"x","غ")</f>
        <v>x</v>
      </c>
      <c r="Q59" s="18" t="str">
        <f>IF(dwam1!AA59&gt;0,"x","غ")</f>
        <v>x</v>
      </c>
      <c r="R59" s="18" t="str">
        <f>IF(dwam1!AC59&gt;0,"x","غ")</f>
        <v>x</v>
      </c>
      <c r="S59" s="18" t="str">
        <f>IF(dwam1!AE59&gt;0,"x","غ")</f>
        <v>x</v>
      </c>
      <c r="T59" s="18" t="str">
        <f>IF(dwam1!AG59&gt;0,"x","غ")</f>
        <v>x</v>
      </c>
      <c r="U59" s="18">
        <f t="shared" si="8"/>
        <v>16</v>
      </c>
      <c r="V59" s="19" t="s">
        <v>11</v>
      </c>
      <c r="W59" s="202" t="e">
        <f>IF(#REF!="x",$E$10,IF(#REF!="x",$F$10,IF(#REF!="x",$G$10,IF(#REF!="x",$H$10,IF(#REF!="x",$I$10,IF(A59="x",$J$10,IF(B59="x",$K$10,IF(C59="x",$L$10,X59))))))))</f>
        <v>#REF!</v>
      </c>
      <c r="X59" s="202">
        <f t="shared" si="9"/>
        <v>43270</v>
      </c>
      <c r="Y59" s="202">
        <f t="shared" si="10"/>
        <v>0</v>
      </c>
      <c r="Z59" s="202">
        <f t="shared" si="13"/>
        <v>0</v>
      </c>
      <c r="AA59" s="202">
        <f t="shared" si="11"/>
        <v>0</v>
      </c>
      <c r="AB59" s="202" t="e">
        <f>IF(#REF!="x",#REF!,IF(T59="x",$T$10,IF(S59="x",$S$10,IF(R59="x",$R$10,IF(Q59="x",$Q$10,IF(P59="x",$P$10,IF(O59="x",$O$10,IF(N59="x",$N$10,AC59))))))))</f>
        <v>#REF!</v>
      </c>
      <c r="AC59" s="202">
        <f t="shared" si="12"/>
        <v>43269</v>
      </c>
      <c r="AD59" s="202">
        <f t="shared" si="14"/>
        <v>43261</v>
      </c>
      <c r="AE59" s="12">
        <f t="shared" si="15"/>
        <v>120</v>
      </c>
    </row>
    <row r="60" spans="1:31" s="12" customFormat="1" ht="15.75" x14ac:dyDescent="0.2">
      <c r="A60" s="17">
        <v>46</v>
      </c>
      <c r="B60" s="155" t="str">
        <f>inf!B47</f>
        <v>يسرى خليل عبد الرحمن سلامه</v>
      </c>
      <c r="C60" s="1333">
        <f>inf!C47</f>
        <v>902754027</v>
      </c>
      <c r="D60" s="1334"/>
      <c r="E60" s="18" t="str">
        <f>IF(dwam1!C60&gt;0,"x","غ")</f>
        <v>x</v>
      </c>
      <c r="F60" s="18" t="str">
        <f>IF(dwam1!E60&gt;0,"x","غ")</f>
        <v>x</v>
      </c>
      <c r="G60" s="18" t="str">
        <f>IF(dwam1!G60&gt;0,"x","غ")</f>
        <v>x</v>
      </c>
      <c r="H60" s="18" t="str">
        <f>IF(dwam1!I60&gt;0,"x","غ")</f>
        <v>x</v>
      </c>
      <c r="I60" s="18" t="str">
        <f>IF(dwam1!K60&gt;0,"x","غ")</f>
        <v>x</v>
      </c>
      <c r="J60" s="18" t="str">
        <f>IF(dwam1!M60&gt;0,"x","غ")</f>
        <v>x</v>
      </c>
      <c r="K60" s="18" t="str">
        <f>IF(dwam1!O60&gt;0,"x","غ")</f>
        <v>x</v>
      </c>
      <c r="L60" s="18" t="str">
        <f>IF(dwam1!Q60&gt;0,"x","غ")</f>
        <v>x</v>
      </c>
      <c r="M60" s="18" t="str">
        <f>IF(dwam1!S60&gt;0,"x","غ")</f>
        <v>x</v>
      </c>
      <c r="N60" s="18" t="str">
        <f>IF(dwam1!U60&gt;0,"x","غ")</f>
        <v>x</v>
      </c>
      <c r="O60" s="18" t="str">
        <f>IF(dwam1!W60&gt;0,"x","غ")</f>
        <v>x</v>
      </c>
      <c r="P60" s="18" t="str">
        <f>IF(dwam1!Y60&gt;0,"x","غ")</f>
        <v>x</v>
      </c>
      <c r="Q60" s="18" t="str">
        <f>IF(dwam1!AA60&gt;0,"x","غ")</f>
        <v>x</v>
      </c>
      <c r="R60" s="18" t="str">
        <f>IF(dwam1!AC60&gt;0,"x","غ")</f>
        <v>x</v>
      </c>
      <c r="S60" s="18" t="str">
        <f>IF(dwam1!AE60&gt;0,"x","غ")</f>
        <v>x</v>
      </c>
      <c r="T60" s="18" t="str">
        <f>IF(dwam1!AG60&gt;0,"x","غ")</f>
        <v>x</v>
      </c>
      <c r="U60" s="18">
        <f t="shared" si="8"/>
        <v>16</v>
      </c>
      <c r="V60" s="19"/>
      <c r="W60" s="202" t="e">
        <f>IF(#REF!="x",$E$10,IF(#REF!="x",$F$10,IF(#REF!="x",$G$10,IF(#REF!="x",$H$10,IF(#REF!="x",$I$10,IF(A60="x",$J$10,IF(B60="x",$K$10,IF(C60="x",$L$10,X60))))))))</f>
        <v>#REF!</v>
      </c>
      <c r="X60" s="202">
        <f t="shared" si="9"/>
        <v>43270</v>
      </c>
      <c r="Y60" s="202">
        <f t="shared" si="10"/>
        <v>0</v>
      </c>
      <c r="Z60" s="202">
        <f t="shared" si="13"/>
        <v>0</v>
      </c>
      <c r="AA60" s="202">
        <f t="shared" si="11"/>
        <v>0</v>
      </c>
      <c r="AB60" s="202" t="e">
        <f>IF(#REF!="x",#REF!,IF(T60="x",$T$10,IF(S60="x",$S$10,IF(R60="x",$R$10,IF(Q60="x",$Q$10,IF(P60="x",$P$10,IF(O60="x",$O$10,IF(N60="x",$N$10,AC60))))))))</f>
        <v>#REF!</v>
      </c>
      <c r="AC60" s="202">
        <f t="shared" si="12"/>
        <v>43269</v>
      </c>
      <c r="AD60" s="202">
        <f t="shared" si="14"/>
        <v>43261</v>
      </c>
      <c r="AE60" s="12">
        <f t="shared" si="15"/>
        <v>120</v>
      </c>
    </row>
    <row r="61" spans="1:31" s="12" customFormat="1" ht="15.75" x14ac:dyDescent="0.2">
      <c r="A61" s="17">
        <v>47</v>
      </c>
      <c r="B61" s="155">
        <f>inf!B48</f>
        <v>0</v>
      </c>
      <c r="C61" s="1333">
        <f>inf!C48</f>
        <v>0</v>
      </c>
      <c r="D61" s="1334"/>
      <c r="E61" s="18" t="str">
        <f>IF(dwam1!C61&gt;0,"x","غ")</f>
        <v>غ</v>
      </c>
      <c r="F61" s="18" t="str">
        <f>IF(dwam1!E61&gt;0,"x","غ")</f>
        <v>غ</v>
      </c>
      <c r="G61" s="18" t="str">
        <f>IF(dwam1!G61&gt;0,"x","غ")</f>
        <v>غ</v>
      </c>
      <c r="H61" s="18" t="str">
        <f>IF(dwam1!I61&gt;0,"x","غ")</f>
        <v>غ</v>
      </c>
      <c r="I61" s="18" t="str">
        <f>IF(dwam1!K61&gt;0,"x","غ")</f>
        <v>غ</v>
      </c>
      <c r="J61" s="18" t="str">
        <f>IF(dwam1!M61&gt;0,"x","غ")</f>
        <v>غ</v>
      </c>
      <c r="K61" s="18" t="str">
        <f>IF(dwam1!O61&gt;0,"x","غ")</f>
        <v>غ</v>
      </c>
      <c r="L61" s="18" t="str">
        <f>IF(dwam1!Q61&gt;0,"x","غ")</f>
        <v>غ</v>
      </c>
      <c r="M61" s="18" t="str">
        <f>IF(dwam1!S61&gt;0,"x","غ")</f>
        <v>غ</v>
      </c>
      <c r="N61" s="18" t="str">
        <f>IF(dwam1!U61&gt;0,"x","غ")</f>
        <v>غ</v>
      </c>
      <c r="O61" s="18" t="str">
        <f>IF(dwam1!W61&gt;0,"x","غ")</f>
        <v>غ</v>
      </c>
      <c r="P61" s="18" t="str">
        <f>IF(dwam1!Y61&gt;0,"x","غ")</f>
        <v>غ</v>
      </c>
      <c r="Q61" s="18" t="str">
        <f>IF(dwam1!AA61&gt;0,"x","غ")</f>
        <v>غ</v>
      </c>
      <c r="R61" s="18" t="str">
        <f>IF(dwam1!AC61&gt;0,"x","غ")</f>
        <v>غ</v>
      </c>
      <c r="S61" s="18" t="str">
        <f>IF(dwam1!AE61&gt;0,"x","غ")</f>
        <v>غ</v>
      </c>
      <c r="T61" s="18" t="str">
        <f>IF(dwam1!AG61&gt;0,"x","غ")</f>
        <v>غ</v>
      </c>
      <c r="U61" s="18">
        <f t="shared" si="8"/>
        <v>0</v>
      </c>
      <c r="V61" s="19"/>
      <c r="W61" s="202" t="e">
        <f>IF(#REF!="x",$E$10,IF(#REF!="x",$F$10,IF(#REF!="x",$G$10,IF(#REF!="x",$H$10,IF(#REF!="x",$I$10,IF(A61="x",$J$10,IF(B61="x",$K$10,IF(C61="x",$L$10,X61))))))))</f>
        <v>#REF!</v>
      </c>
      <c r="X61" s="202" t="str">
        <f t="shared" si="9"/>
        <v xml:space="preserve">   </v>
      </c>
      <c r="Y61" s="202" t="str">
        <f t="shared" si="10"/>
        <v xml:space="preserve">   </v>
      </c>
      <c r="Z61" s="202" t="str">
        <f t="shared" si="13"/>
        <v xml:space="preserve">   </v>
      </c>
      <c r="AA61" s="202" t="e">
        <f t="shared" si="11"/>
        <v>#REF!</v>
      </c>
      <c r="AB61" s="202" t="e">
        <f>IF(#REF!="x",#REF!,IF(T61="x",$T$10,IF(S61="x",$S$10,IF(R61="x",$R$10,IF(Q61="x",$Q$10,IF(P61="x",$P$10,IF(O61="x",$O$10,IF(N61="x",$N$10,AC61))))))))</f>
        <v>#REF!</v>
      </c>
      <c r="AC61" s="202" t="str">
        <f t="shared" si="12"/>
        <v xml:space="preserve">    </v>
      </c>
      <c r="AD61" s="202" t="str">
        <f t="shared" si="14"/>
        <v xml:space="preserve">    </v>
      </c>
      <c r="AE61" s="12">
        <f t="shared" si="15"/>
        <v>0</v>
      </c>
    </row>
    <row r="62" spans="1:31" s="12" customFormat="1" ht="15.75" x14ac:dyDescent="0.2">
      <c r="A62" s="17">
        <v>48</v>
      </c>
      <c r="B62" s="155">
        <f>inf!B49</f>
        <v>0</v>
      </c>
      <c r="C62" s="1333">
        <f>inf!C49</f>
        <v>0</v>
      </c>
      <c r="D62" s="1334"/>
      <c r="E62" s="18" t="str">
        <f>IF(dwam1!C62&gt;0,"x","غ")</f>
        <v>غ</v>
      </c>
      <c r="F62" s="18" t="str">
        <f>IF(dwam1!E62&gt;0,"x","غ")</f>
        <v>غ</v>
      </c>
      <c r="G62" s="18" t="str">
        <f>IF(dwam1!G62&gt;0,"x","غ")</f>
        <v>غ</v>
      </c>
      <c r="H62" s="18" t="str">
        <f>IF(dwam1!I62&gt;0,"x","غ")</f>
        <v>غ</v>
      </c>
      <c r="I62" s="18" t="str">
        <f>IF(dwam1!K62&gt;0,"x","غ")</f>
        <v>غ</v>
      </c>
      <c r="J62" s="18" t="str">
        <f>IF(dwam1!M62&gt;0,"x","غ")</f>
        <v>غ</v>
      </c>
      <c r="K62" s="18" t="str">
        <f>IF(dwam1!O62&gt;0,"x","غ")</f>
        <v>غ</v>
      </c>
      <c r="L62" s="18" t="str">
        <f>IF(dwam1!Q62&gt;0,"x","غ")</f>
        <v>غ</v>
      </c>
      <c r="M62" s="18" t="str">
        <f>IF(dwam1!S62&gt;0,"x","غ")</f>
        <v>غ</v>
      </c>
      <c r="N62" s="18" t="str">
        <f>IF(dwam1!U62&gt;0,"x","غ")</f>
        <v>غ</v>
      </c>
      <c r="O62" s="18" t="str">
        <f>IF(dwam1!W62&gt;0,"x","غ")</f>
        <v>غ</v>
      </c>
      <c r="P62" s="18" t="str">
        <f>IF(dwam1!Y62&gt;0,"x","غ")</f>
        <v>غ</v>
      </c>
      <c r="Q62" s="18" t="str">
        <f>IF(dwam1!AA62&gt;0,"x","غ")</f>
        <v>غ</v>
      </c>
      <c r="R62" s="18" t="str">
        <f>IF(dwam1!AC62&gt;0,"x","غ")</f>
        <v>غ</v>
      </c>
      <c r="S62" s="18" t="str">
        <f>IF(dwam1!AE62&gt;0,"x","غ")</f>
        <v>غ</v>
      </c>
      <c r="T62" s="18" t="str">
        <f>IF(dwam1!AG62&gt;0,"x","غ")</f>
        <v>غ</v>
      </c>
      <c r="U62" s="18">
        <f t="shared" si="8"/>
        <v>0</v>
      </c>
      <c r="V62" s="19"/>
      <c r="W62" s="202" t="e">
        <f>IF(#REF!="x",$E$10,IF(#REF!="x",$F$10,IF(#REF!="x",$G$10,IF(#REF!="x",$H$10,IF(#REF!="x",$I$10,IF(A62="x",$J$10,IF(B62="x",$K$10,IF(C62="x",$L$10,X62))))))))</f>
        <v>#REF!</v>
      </c>
      <c r="X62" s="202" t="str">
        <f t="shared" si="9"/>
        <v xml:space="preserve">   </v>
      </c>
      <c r="Y62" s="202" t="str">
        <f t="shared" si="10"/>
        <v xml:space="preserve">   </v>
      </c>
      <c r="Z62" s="202" t="str">
        <f t="shared" si="13"/>
        <v xml:space="preserve">   </v>
      </c>
      <c r="AA62" s="202" t="e">
        <f t="shared" si="11"/>
        <v>#REF!</v>
      </c>
      <c r="AB62" s="202" t="e">
        <f>IF(#REF!="x",#REF!,IF(T62="x",$T$10,IF(S62="x",$S$10,IF(R62="x",$R$10,IF(Q62="x",$Q$10,IF(P62="x",$P$10,IF(O62="x",$O$10,IF(N62="x",$N$10,AC62))))))))</f>
        <v>#REF!</v>
      </c>
      <c r="AC62" s="202" t="str">
        <f t="shared" si="12"/>
        <v xml:space="preserve">    </v>
      </c>
      <c r="AD62" s="202" t="str">
        <f t="shared" si="14"/>
        <v xml:space="preserve">    </v>
      </c>
      <c r="AE62" s="12">
        <f t="shared" si="15"/>
        <v>0</v>
      </c>
    </row>
    <row r="63" spans="1:31" s="12" customFormat="1" ht="15.75" x14ac:dyDescent="0.2">
      <c r="A63" s="17">
        <v>49</v>
      </c>
      <c r="B63" s="155">
        <f>inf!B50</f>
        <v>0</v>
      </c>
      <c r="C63" s="1333">
        <f>inf!C50</f>
        <v>0</v>
      </c>
      <c r="D63" s="1334"/>
      <c r="E63" s="18" t="str">
        <f>IF(dwam1!C63&gt;0,"x","غ")</f>
        <v>غ</v>
      </c>
      <c r="F63" s="18" t="str">
        <f>IF(dwam1!E63&gt;0,"x","غ")</f>
        <v>غ</v>
      </c>
      <c r="G63" s="18" t="str">
        <f>IF(dwam1!G63&gt;0,"x","غ")</f>
        <v>غ</v>
      </c>
      <c r="H63" s="18" t="str">
        <f>IF(dwam1!I63&gt;0,"x","غ")</f>
        <v>غ</v>
      </c>
      <c r="I63" s="18" t="str">
        <f>IF(dwam1!K63&gt;0,"x","غ")</f>
        <v>غ</v>
      </c>
      <c r="J63" s="18" t="str">
        <f>IF(dwam1!M63&gt;0,"x","غ")</f>
        <v>غ</v>
      </c>
      <c r="K63" s="18" t="str">
        <f>IF(dwam1!O63&gt;0,"x","غ")</f>
        <v>غ</v>
      </c>
      <c r="L63" s="18" t="str">
        <f>IF(dwam1!Q63&gt;0,"x","غ")</f>
        <v>غ</v>
      </c>
      <c r="M63" s="18" t="str">
        <f>IF(dwam1!S63&gt;0,"x","غ")</f>
        <v>غ</v>
      </c>
      <c r="N63" s="18" t="str">
        <f>IF(dwam1!U63&gt;0,"x","غ")</f>
        <v>غ</v>
      </c>
      <c r="O63" s="18" t="str">
        <f>IF(dwam1!W63&gt;0,"x","غ")</f>
        <v>غ</v>
      </c>
      <c r="P63" s="18" t="str">
        <f>IF(dwam1!Y63&gt;0,"x","غ")</f>
        <v>غ</v>
      </c>
      <c r="Q63" s="18" t="str">
        <f>IF(dwam1!AA63&gt;0,"x","غ")</f>
        <v>غ</v>
      </c>
      <c r="R63" s="18" t="str">
        <f>IF(dwam1!AC63&gt;0,"x","غ")</f>
        <v>غ</v>
      </c>
      <c r="S63" s="18" t="str">
        <f>IF(dwam1!AE63&gt;0,"x","غ")</f>
        <v>غ</v>
      </c>
      <c r="T63" s="18" t="str">
        <f>IF(dwam1!AG63&gt;0,"x","غ")</f>
        <v>غ</v>
      </c>
      <c r="U63" s="18">
        <f t="shared" si="8"/>
        <v>0</v>
      </c>
      <c r="V63" s="19"/>
      <c r="W63" s="202" t="e">
        <f>IF(#REF!="x",$E$10,IF(#REF!="x",$F$10,IF(#REF!="x",$G$10,IF(#REF!="x",$H$10,IF(#REF!="x",$I$10,IF(A63="x",$J$10,IF(B63="x",$K$10,IF(C63="x",$L$10,X63))))))))</f>
        <v>#REF!</v>
      </c>
      <c r="X63" s="202" t="str">
        <f t="shared" si="9"/>
        <v xml:space="preserve">   </v>
      </c>
      <c r="Y63" s="202" t="str">
        <f t="shared" si="10"/>
        <v xml:space="preserve">   </v>
      </c>
      <c r="Z63" s="202" t="str">
        <f t="shared" si="13"/>
        <v xml:space="preserve">   </v>
      </c>
      <c r="AA63" s="202" t="e">
        <f t="shared" si="11"/>
        <v>#REF!</v>
      </c>
      <c r="AB63" s="202" t="e">
        <f>IF(#REF!="x",#REF!,IF(T63="x",$T$10,IF(S63="x",$S$10,IF(R63="x",$R$10,IF(Q63="x",$Q$10,IF(P63="x",$P$10,IF(O63="x",$O$10,IF(N63="x",$N$10,AC63))))))))</f>
        <v>#REF!</v>
      </c>
      <c r="AC63" s="202" t="str">
        <f t="shared" si="12"/>
        <v xml:space="preserve">    </v>
      </c>
      <c r="AD63" s="202" t="str">
        <f t="shared" si="14"/>
        <v xml:space="preserve">    </v>
      </c>
      <c r="AE63" s="12">
        <f t="shared" si="15"/>
        <v>0</v>
      </c>
    </row>
    <row r="64" spans="1:31" s="12" customFormat="1" ht="15.75" x14ac:dyDescent="0.2">
      <c r="A64" s="17">
        <v>50</v>
      </c>
      <c r="B64" s="155">
        <f>inf!B51</f>
        <v>0</v>
      </c>
      <c r="C64" s="1333">
        <f>inf!C51</f>
        <v>0</v>
      </c>
      <c r="D64" s="1334"/>
      <c r="E64" s="18" t="str">
        <f>IF(dwam1!C64&gt;0,"x","غ")</f>
        <v>غ</v>
      </c>
      <c r="F64" s="18" t="str">
        <f>IF(dwam1!E64&gt;0,"x","غ")</f>
        <v>غ</v>
      </c>
      <c r="G64" s="18" t="str">
        <f>IF(dwam1!G64&gt;0,"x","غ")</f>
        <v>غ</v>
      </c>
      <c r="H64" s="18" t="str">
        <f>IF(dwam1!I64&gt;0,"x","غ")</f>
        <v>غ</v>
      </c>
      <c r="I64" s="18" t="str">
        <f>IF(dwam1!K64&gt;0,"x","غ")</f>
        <v>غ</v>
      </c>
      <c r="J64" s="18" t="str">
        <f>IF(dwam1!M64&gt;0,"x","غ")</f>
        <v>غ</v>
      </c>
      <c r="K64" s="18" t="str">
        <f>IF(dwam1!O64&gt;0,"x","غ")</f>
        <v>غ</v>
      </c>
      <c r="L64" s="18" t="str">
        <f>IF(dwam1!Q64&gt;0,"x","غ")</f>
        <v>غ</v>
      </c>
      <c r="M64" s="18" t="str">
        <f>IF(dwam1!S64&gt;0,"x","غ")</f>
        <v>غ</v>
      </c>
      <c r="N64" s="18" t="str">
        <f>IF(dwam1!U64&gt;0,"x","غ")</f>
        <v>غ</v>
      </c>
      <c r="O64" s="18" t="str">
        <f>IF(dwam1!W64&gt;0,"x","غ")</f>
        <v>غ</v>
      </c>
      <c r="P64" s="18" t="str">
        <f>IF(dwam1!Y64&gt;0,"x","غ")</f>
        <v>غ</v>
      </c>
      <c r="Q64" s="18" t="str">
        <f>IF(dwam1!AA64&gt;0,"x","غ")</f>
        <v>غ</v>
      </c>
      <c r="R64" s="18" t="str">
        <f>IF(dwam1!AC64&gt;0,"x","غ")</f>
        <v>غ</v>
      </c>
      <c r="S64" s="18" t="str">
        <f>IF(dwam1!AE64&gt;0,"x","غ")</f>
        <v>غ</v>
      </c>
      <c r="T64" s="18" t="str">
        <f>IF(dwam1!AG64&gt;0,"x","غ")</f>
        <v>غ</v>
      </c>
      <c r="U64" s="18">
        <f t="shared" si="8"/>
        <v>0</v>
      </c>
      <c r="V64" s="19"/>
      <c r="W64" s="202" t="e">
        <f>IF(#REF!="x",$E$10,IF(#REF!="x",$F$10,IF(#REF!="x",$G$10,IF(#REF!="x",$H$10,IF(#REF!="x",$I$10,IF(A64="x",$J$10,IF(B64="x",$K$10,IF(C64="x",$L$10,X64))))))))</f>
        <v>#REF!</v>
      </c>
      <c r="X64" s="202" t="str">
        <f t="shared" si="9"/>
        <v xml:space="preserve">   </v>
      </c>
      <c r="Y64" s="202" t="str">
        <f t="shared" si="10"/>
        <v xml:space="preserve">   </v>
      </c>
      <c r="Z64" s="202" t="str">
        <f t="shared" si="13"/>
        <v xml:space="preserve">   </v>
      </c>
      <c r="AA64" s="202" t="e">
        <f t="shared" si="11"/>
        <v>#REF!</v>
      </c>
      <c r="AB64" s="202" t="e">
        <f>IF(#REF!="x",#REF!,IF(T64="x",$T$10,IF(S64="x",$S$10,IF(R64="x",$R$10,IF(Q64="x",$Q$10,IF(P64="x",$P$10,IF(O64="x",$O$10,IF(N64="x",$N$10,AC64))))))))</f>
        <v>#REF!</v>
      </c>
      <c r="AC64" s="202" t="str">
        <f t="shared" si="12"/>
        <v xml:space="preserve">    </v>
      </c>
      <c r="AD64" s="202" t="str">
        <f t="shared" si="14"/>
        <v xml:space="preserve">    </v>
      </c>
      <c r="AE64" s="12">
        <f t="shared" si="15"/>
        <v>0</v>
      </c>
    </row>
    <row r="65" spans="1:31" s="12" customFormat="1" ht="15.75" x14ac:dyDescent="0.2">
      <c r="A65" s="17">
        <v>51</v>
      </c>
      <c r="B65" s="155">
        <f>inf!B52</f>
        <v>0</v>
      </c>
      <c r="C65" s="1333">
        <f>inf!C52</f>
        <v>0</v>
      </c>
      <c r="D65" s="1334"/>
      <c r="E65" s="18" t="str">
        <f>IF(dwam1!C65&gt;0,"x","غ")</f>
        <v>غ</v>
      </c>
      <c r="F65" s="18" t="str">
        <f>IF(dwam1!E65&gt;0,"x","غ")</f>
        <v>غ</v>
      </c>
      <c r="G65" s="18" t="str">
        <f>IF(dwam1!G65&gt;0,"x","غ")</f>
        <v>غ</v>
      </c>
      <c r="H65" s="18" t="str">
        <f>IF(dwam1!I65&gt;0,"x","غ")</f>
        <v>غ</v>
      </c>
      <c r="I65" s="18" t="str">
        <f>IF(dwam1!K65&gt;0,"x","غ")</f>
        <v>غ</v>
      </c>
      <c r="J65" s="18" t="str">
        <f>IF(dwam1!M65&gt;0,"x","غ")</f>
        <v>غ</v>
      </c>
      <c r="K65" s="18" t="str">
        <f>IF(dwam1!O65&gt;0,"x","غ")</f>
        <v>غ</v>
      </c>
      <c r="L65" s="18" t="str">
        <f>IF(dwam1!Q65&gt;0,"x","غ")</f>
        <v>غ</v>
      </c>
      <c r="M65" s="18" t="str">
        <f>IF(dwam1!S65&gt;0,"x","غ")</f>
        <v>غ</v>
      </c>
      <c r="N65" s="18" t="str">
        <f>IF(dwam1!U65&gt;0,"x","غ")</f>
        <v>غ</v>
      </c>
      <c r="O65" s="18" t="str">
        <f>IF(dwam1!W65&gt;0,"x","غ")</f>
        <v>غ</v>
      </c>
      <c r="P65" s="18" t="str">
        <f>IF(dwam1!Y65&gt;0,"x","غ")</f>
        <v>غ</v>
      </c>
      <c r="Q65" s="18" t="str">
        <f>IF(dwam1!AA65&gt;0,"x","غ")</f>
        <v>غ</v>
      </c>
      <c r="R65" s="18" t="str">
        <f>IF(dwam1!AC65&gt;0,"x","غ")</f>
        <v>غ</v>
      </c>
      <c r="S65" s="18" t="str">
        <f>IF(dwam1!AE65&gt;0,"x","غ")</f>
        <v>غ</v>
      </c>
      <c r="T65" s="18" t="str">
        <f>IF(dwam1!AG65&gt;0,"x","غ")</f>
        <v>غ</v>
      </c>
      <c r="U65" s="18">
        <f t="shared" si="8"/>
        <v>0</v>
      </c>
      <c r="V65" s="19"/>
      <c r="W65" s="202" t="e">
        <f>IF(#REF!="x",$E$10,IF(#REF!="x",$F$10,IF(#REF!="x",$G$10,IF(#REF!="x",$H$10,IF(#REF!="x",$I$10,IF(A65="x",$J$10,IF(B65="x",$K$10,IF(C65="x",$L$10,X65))))))))</f>
        <v>#REF!</v>
      </c>
      <c r="X65" s="202" t="str">
        <f t="shared" si="9"/>
        <v xml:space="preserve">   </v>
      </c>
      <c r="Y65" s="202" t="str">
        <f t="shared" si="10"/>
        <v xml:space="preserve">   </v>
      </c>
      <c r="Z65" s="202" t="str">
        <f t="shared" si="13"/>
        <v xml:space="preserve">   </v>
      </c>
      <c r="AA65" s="202" t="e">
        <f t="shared" si="11"/>
        <v>#REF!</v>
      </c>
      <c r="AB65" s="202" t="e">
        <f>IF(#REF!="x",#REF!,IF(T65="x",$T$10,IF(S65="x",$S$10,IF(R65="x",$R$10,IF(Q65="x",$Q$10,IF(P65="x",$P$10,IF(O65="x",$O$10,IF(N65="x",$N$10,AC65))))))))</f>
        <v>#REF!</v>
      </c>
      <c r="AC65" s="202" t="str">
        <f t="shared" si="12"/>
        <v xml:space="preserve">    </v>
      </c>
      <c r="AD65" s="202" t="str">
        <f t="shared" si="14"/>
        <v xml:space="preserve">    </v>
      </c>
      <c r="AE65" s="12">
        <f t="shared" si="15"/>
        <v>0</v>
      </c>
    </row>
    <row r="66" spans="1:31" s="12" customFormat="1" ht="15.75" x14ac:dyDescent="0.2">
      <c r="A66" s="17">
        <v>52</v>
      </c>
      <c r="B66" s="155">
        <f>inf!B53</f>
        <v>0</v>
      </c>
      <c r="C66" s="1333">
        <f>inf!C53</f>
        <v>0</v>
      </c>
      <c r="D66" s="1334"/>
      <c r="E66" s="18" t="str">
        <f>IF(dwam1!C66&gt;0,"x","غ")</f>
        <v>غ</v>
      </c>
      <c r="F66" s="18" t="str">
        <f>IF(dwam1!E66&gt;0,"x","غ")</f>
        <v>غ</v>
      </c>
      <c r="G66" s="18" t="str">
        <f>IF(dwam1!G66&gt;0,"x","غ")</f>
        <v>غ</v>
      </c>
      <c r="H66" s="18" t="str">
        <f>IF(dwam1!I66&gt;0,"x","غ")</f>
        <v>غ</v>
      </c>
      <c r="I66" s="18" t="str">
        <f>IF(dwam1!K66&gt;0,"x","غ")</f>
        <v>غ</v>
      </c>
      <c r="J66" s="18" t="str">
        <f>IF(dwam1!M66&gt;0,"x","غ")</f>
        <v>غ</v>
      </c>
      <c r="K66" s="18" t="str">
        <f>IF(dwam1!O66&gt;0,"x","غ")</f>
        <v>غ</v>
      </c>
      <c r="L66" s="18" t="str">
        <f>IF(dwam1!Q66&gt;0,"x","غ")</f>
        <v>غ</v>
      </c>
      <c r="M66" s="18" t="str">
        <f>IF(dwam1!S66&gt;0,"x","غ")</f>
        <v>غ</v>
      </c>
      <c r="N66" s="18" t="str">
        <f>IF(dwam1!U66&gt;0,"x","غ")</f>
        <v>غ</v>
      </c>
      <c r="O66" s="18" t="str">
        <f>IF(dwam1!W66&gt;0,"x","غ")</f>
        <v>غ</v>
      </c>
      <c r="P66" s="18" t="str">
        <f>IF(dwam1!Y66&gt;0,"x","غ")</f>
        <v>غ</v>
      </c>
      <c r="Q66" s="18" t="str">
        <f>IF(dwam1!AA66&gt;0,"x","غ")</f>
        <v>غ</v>
      </c>
      <c r="R66" s="18" t="str">
        <f>IF(dwam1!AC66&gt;0,"x","غ")</f>
        <v>غ</v>
      </c>
      <c r="S66" s="18" t="str">
        <f>IF(dwam1!AE66&gt;0,"x","غ")</f>
        <v>غ</v>
      </c>
      <c r="T66" s="18" t="str">
        <f>IF(dwam1!AG66&gt;0,"x","غ")</f>
        <v>غ</v>
      </c>
      <c r="U66" s="18">
        <f t="shared" si="8"/>
        <v>0</v>
      </c>
      <c r="V66" s="19"/>
      <c r="W66" s="202" t="e">
        <f>IF(#REF!="x",$E$10,IF(#REF!="x",$F$10,IF(#REF!="x",$G$10,IF(#REF!="x",$H$10,IF(#REF!="x",$I$10,IF(A66="x",$J$10,IF(B66="x",$K$10,IF(C66="x",$L$10,X66))))))))</f>
        <v>#REF!</v>
      </c>
      <c r="X66" s="202" t="str">
        <f t="shared" si="9"/>
        <v xml:space="preserve">   </v>
      </c>
      <c r="Y66" s="202" t="str">
        <f t="shared" si="10"/>
        <v xml:space="preserve">   </v>
      </c>
      <c r="Z66" s="202" t="str">
        <f t="shared" si="13"/>
        <v xml:space="preserve">   </v>
      </c>
      <c r="AA66" s="202" t="e">
        <f t="shared" si="11"/>
        <v>#REF!</v>
      </c>
      <c r="AB66" s="202" t="e">
        <f>IF(#REF!="x",#REF!,IF(T66="x",$T$10,IF(S66="x",$S$10,IF(R66="x",$R$10,IF(Q66="x",$Q$10,IF(P66="x",$P$10,IF(O66="x",$O$10,IF(N66="x",$N$10,AC66))))))))</f>
        <v>#REF!</v>
      </c>
      <c r="AC66" s="202" t="str">
        <f t="shared" si="12"/>
        <v xml:space="preserve">    </v>
      </c>
      <c r="AD66" s="202" t="str">
        <f t="shared" ref="AD66:AD74" si="16">IF(E66="x",$E$10,"    ")</f>
        <v xml:space="preserve">    </v>
      </c>
      <c r="AE66" s="12">
        <f t="shared" ref="AE66:AE74" si="17">U66*7.5</f>
        <v>0</v>
      </c>
    </row>
    <row r="67" spans="1:31" s="12" customFormat="1" ht="15.75" x14ac:dyDescent="0.2">
      <c r="A67" s="17">
        <v>53</v>
      </c>
      <c r="B67" s="155">
        <f>inf!B54</f>
        <v>0</v>
      </c>
      <c r="C67" s="1333">
        <f>inf!C54</f>
        <v>0</v>
      </c>
      <c r="D67" s="1334"/>
      <c r="E67" s="18" t="str">
        <f>IF(dwam1!C67&gt;0,"x","غ")</f>
        <v>غ</v>
      </c>
      <c r="F67" s="18" t="str">
        <f>IF(dwam1!E67&gt;0,"x","غ")</f>
        <v>غ</v>
      </c>
      <c r="G67" s="18" t="str">
        <f>IF(dwam1!G67&gt;0,"x","غ")</f>
        <v>غ</v>
      </c>
      <c r="H67" s="18" t="str">
        <f>IF(dwam1!I67&gt;0,"x","غ")</f>
        <v>غ</v>
      </c>
      <c r="I67" s="18" t="str">
        <f>IF(dwam1!K67&gt;0,"x","غ")</f>
        <v>غ</v>
      </c>
      <c r="J67" s="18" t="str">
        <f>IF(dwam1!M67&gt;0,"x","غ")</f>
        <v>غ</v>
      </c>
      <c r="K67" s="18" t="str">
        <f>IF(dwam1!O67&gt;0,"x","غ")</f>
        <v>غ</v>
      </c>
      <c r="L67" s="18" t="str">
        <f>IF(dwam1!Q67&gt;0,"x","غ")</f>
        <v>غ</v>
      </c>
      <c r="M67" s="18" t="str">
        <f>IF(dwam1!S67&gt;0,"x","غ")</f>
        <v>غ</v>
      </c>
      <c r="N67" s="18" t="str">
        <f>IF(dwam1!U67&gt;0,"x","غ")</f>
        <v>غ</v>
      </c>
      <c r="O67" s="18" t="str">
        <f>IF(dwam1!W67&gt;0,"x","غ")</f>
        <v>غ</v>
      </c>
      <c r="P67" s="18" t="str">
        <f>IF(dwam1!Y67&gt;0,"x","غ")</f>
        <v>غ</v>
      </c>
      <c r="Q67" s="18" t="str">
        <f>IF(dwam1!AA67&gt;0,"x","غ")</f>
        <v>غ</v>
      </c>
      <c r="R67" s="18" t="str">
        <f>IF(dwam1!AC67&gt;0,"x","غ")</f>
        <v>غ</v>
      </c>
      <c r="S67" s="18" t="str">
        <f>IF(dwam1!AE67&gt;0,"x","غ")</f>
        <v>غ</v>
      </c>
      <c r="T67" s="18" t="str">
        <f>IF(dwam1!AG67&gt;0,"x","غ")</f>
        <v>غ</v>
      </c>
      <c r="U67" s="18">
        <f t="shared" si="8"/>
        <v>0</v>
      </c>
      <c r="V67" s="19"/>
      <c r="W67" s="202" t="e">
        <f>IF(#REF!="x",$E$10,IF(#REF!="x",$F$10,IF(#REF!="x",$G$10,IF(#REF!="x",$H$10,IF(#REF!="x",$I$10,IF(A67="x",$J$10,IF(B67="x",$K$10,IF(C67="x",$L$10,X67))))))))</f>
        <v>#REF!</v>
      </c>
      <c r="X67" s="202" t="str">
        <f t="shared" si="9"/>
        <v xml:space="preserve">   </v>
      </c>
      <c r="Y67" s="202" t="str">
        <f t="shared" si="10"/>
        <v xml:space="preserve">   </v>
      </c>
      <c r="Z67" s="202" t="str">
        <f t="shared" si="13"/>
        <v xml:space="preserve">   </v>
      </c>
      <c r="AA67" s="202" t="e">
        <f t="shared" si="11"/>
        <v>#REF!</v>
      </c>
      <c r="AB67" s="202" t="e">
        <f>IF(#REF!="x",#REF!,IF(T67="x",$T$10,IF(S67="x",$S$10,IF(R67="x",$R$10,IF(Q67="x",$Q$10,IF(P67="x",$P$10,IF(O67="x",$O$10,IF(N67="x",$N$10,AC67))))))))</f>
        <v>#REF!</v>
      </c>
      <c r="AC67" s="202" t="str">
        <f t="shared" si="12"/>
        <v xml:space="preserve">    </v>
      </c>
      <c r="AD67" s="202" t="str">
        <f t="shared" si="16"/>
        <v xml:space="preserve">    </v>
      </c>
      <c r="AE67" s="12">
        <f t="shared" si="17"/>
        <v>0</v>
      </c>
    </row>
    <row r="68" spans="1:31" s="12" customFormat="1" ht="15.75" x14ac:dyDescent="0.2">
      <c r="A68" s="17">
        <v>54</v>
      </c>
      <c r="B68" s="155">
        <f>inf!B55</f>
        <v>0</v>
      </c>
      <c r="C68" s="1333">
        <f>inf!C55</f>
        <v>0</v>
      </c>
      <c r="D68" s="1334"/>
      <c r="E68" s="18" t="str">
        <f>IF(dwam1!C68&gt;0,"x","غ")</f>
        <v>غ</v>
      </c>
      <c r="F68" s="18" t="str">
        <f>IF(dwam1!E68&gt;0,"x","غ")</f>
        <v>غ</v>
      </c>
      <c r="G68" s="18" t="str">
        <f>IF(dwam1!G68&gt;0,"x","غ")</f>
        <v>غ</v>
      </c>
      <c r="H68" s="18" t="str">
        <f>IF(dwam1!I68&gt;0,"x","غ")</f>
        <v>غ</v>
      </c>
      <c r="I68" s="18" t="str">
        <f>IF(dwam1!K68&gt;0,"x","غ")</f>
        <v>غ</v>
      </c>
      <c r="J68" s="18" t="str">
        <f>IF(dwam1!M68&gt;0,"x","غ")</f>
        <v>غ</v>
      </c>
      <c r="K68" s="18" t="str">
        <f>IF(dwam1!O68&gt;0,"x","غ")</f>
        <v>غ</v>
      </c>
      <c r="L68" s="18" t="str">
        <f>IF(dwam1!Q68&gt;0,"x","غ")</f>
        <v>غ</v>
      </c>
      <c r="M68" s="18" t="str">
        <f>IF(dwam1!S68&gt;0,"x","غ")</f>
        <v>غ</v>
      </c>
      <c r="N68" s="18" t="str">
        <f>IF(dwam1!U68&gt;0,"x","غ")</f>
        <v>غ</v>
      </c>
      <c r="O68" s="18" t="str">
        <f>IF(dwam1!W68&gt;0,"x","غ")</f>
        <v>غ</v>
      </c>
      <c r="P68" s="18" t="str">
        <f>IF(dwam1!Y68&gt;0,"x","غ")</f>
        <v>غ</v>
      </c>
      <c r="Q68" s="18" t="str">
        <f>IF(dwam1!AA68&gt;0,"x","غ")</f>
        <v>غ</v>
      </c>
      <c r="R68" s="18" t="str">
        <f>IF(dwam1!AC68&gt;0,"x","غ")</f>
        <v>غ</v>
      </c>
      <c r="S68" s="18" t="str">
        <f>IF(dwam1!AE68&gt;0,"x","غ")</f>
        <v>غ</v>
      </c>
      <c r="T68" s="18" t="str">
        <f>IF(dwam1!AG68&gt;0,"x","غ")</f>
        <v>غ</v>
      </c>
      <c r="U68" s="18">
        <f t="shared" si="8"/>
        <v>0</v>
      </c>
      <c r="V68" s="19"/>
      <c r="W68" s="202" t="e">
        <f>IF(#REF!="x",$E$10,IF(#REF!="x",$F$10,IF(#REF!="x",$G$10,IF(#REF!="x",$H$10,IF(#REF!="x",$I$10,IF(A68="x",$J$10,IF(B68="x",$K$10,IF(C68="x",$L$10,X68))))))))</f>
        <v>#REF!</v>
      </c>
      <c r="X68" s="202" t="str">
        <f t="shared" si="9"/>
        <v xml:space="preserve">   </v>
      </c>
      <c r="Y68" s="202" t="str">
        <f t="shared" si="10"/>
        <v xml:space="preserve">   </v>
      </c>
      <c r="Z68" s="202" t="str">
        <f t="shared" si="13"/>
        <v xml:space="preserve">   </v>
      </c>
      <c r="AA68" s="202" t="e">
        <f t="shared" si="11"/>
        <v>#REF!</v>
      </c>
      <c r="AB68" s="202" t="e">
        <f>IF(#REF!="x",#REF!,IF(T68="x",$T$10,IF(S68="x",$S$10,IF(R68="x",$R$10,IF(Q68="x",$Q$10,IF(P68="x",$P$10,IF(O68="x",$O$10,IF(N68="x",$N$10,AC68))))))))</f>
        <v>#REF!</v>
      </c>
      <c r="AC68" s="202" t="str">
        <f t="shared" si="12"/>
        <v xml:space="preserve">    </v>
      </c>
      <c r="AD68" s="202" t="str">
        <f t="shared" si="16"/>
        <v xml:space="preserve">    </v>
      </c>
      <c r="AE68" s="12">
        <f t="shared" si="17"/>
        <v>0</v>
      </c>
    </row>
    <row r="69" spans="1:31" s="12" customFormat="1" ht="15.75" x14ac:dyDescent="0.2">
      <c r="A69" s="17">
        <v>55</v>
      </c>
      <c r="B69" s="155">
        <f>inf!B56</f>
        <v>0</v>
      </c>
      <c r="C69" s="1333">
        <f>inf!C56</f>
        <v>0</v>
      </c>
      <c r="D69" s="1334"/>
      <c r="E69" s="18" t="str">
        <f>IF(dwam1!C69&gt;0,"x","غ")</f>
        <v>غ</v>
      </c>
      <c r="F69" s="18" t="str">
        <f>IF(dwam1!E69&gt;0,"x","غ")</f>
        <v>غ</v>
      </c>
      <c r="G69" s="18" t="str">
        <f>IF(dwam1!G69&gt;0,"x","غ")</f>
        <v>غ</v>
      </c>
      <c r="H69" s="18" t="str">
        <f>IF(dwam1!I69&gt;0,"x","غ")</f>
        <v>غ</v>
      </c>
      <c r="I69" s="18" t="str">
        <f>IF(dwam1!K69&gt;0,"x","غ")</f>
        <v>غ</v>
      </c>
      <c r="J69" s="18" t="str">
        <f>IF(dwam1!M69&gt;0,"x","غ")</f>
        <v>غ</v>
      </c>
      <c r="K69" s="18" t="str">
        <f>IF(dwam1!O69&gt;0,"x","غ")</f>
        <v>غ</v>
      </c>
      <c r="L69" s="18" t="str">
        <f>IF(dwam1!Q69&gt;0,"x","غ")</f>
        <v>غ</v>
      </c>
      <c r="M69" s="18" t="str">
        <f>IF(dwam1!S69&gt;0,"x","غ")</f>
        <v>غ</v>
      </c>
      <c r="N69" s="18" t="str">
        <f>IF(dwam1!U69&gt;0,"x","غ")</f>
        <v>غ</v>
      </c>
      <c r="O69" s="18" t="str">
        <f>IF(dwam1!W69&gt;0,"x","غ")</f>
        <v>غ</v>
      </c>
      <c r="P69" s="18" t="str">
        <f>IF(dwam1!Y69&gt;0,"x","غ")</f>
        <v>غ</v>
      </c>
      <c r="Q69" s="18" t="str">
        <f>IF(dwam1!AA69&gt;0,"x","غ")</f>
        <v>غ</v>
      </c>
      <c r="R69" s="18" t="str">
        <f>IF(dwam1!AC69&gt;0,"x","غ")</f>
        <v>غ</v>
      </c>
      <c r="S69" s="18" t="str">
        <f>IF(dwam1!AE69&gt;0,"x","غ")</f>
        <v>غ</v>
      </c>
      <c r="T69" s="18" t="str">
        <f>IF(dwam1!AG69&gt;0,"x","غ")</f>
        <v>غ</v>
      </c>
      <c r="U69" s="18">
        <f t="shared" si="8"/>
        <v>0</v>
      </c>
      <c r="V69" s="19"/>
      <c r="W69" s="202" t="e">
        <f>IF(#REF!="x",$E$10,IF(#REF!="x",$F$10,IF(#REF!="x",$G$10,IF(#REF!="x",$H$10,IF(#REF!="x",$I$10,IF(A69="x",$J$10,IF(B69="x",$K$10,IF(C69="x",$L$10,X69))))))))</f>
        <v>#REF!</v>
      </c>
      <c r="X69" s="202" t="str">
        <f t="shared" si="9"/>
        <v xml:space="preserve">   </v>
      </c>
      <c r="Y69" s="202" t="str">
        <f t="shared" si="10"/>
        <v xml:space="preserve">   </v>
      </c>
      <c r="Z69" s="202" t="str">
        <f t="shared" si="13"/>
        <v xml:space="preserve">   </v>
      </c>
      <c r="AA69" s="202" t="e">
        <f t="shared" si="11"/>
        <v>#REF!</v>
      </c>
      <c r="AB69" s="202" t="e">
        <f>IF(#REF!="x",#REF!,IF(T69="x",$T$10,IF(S69="x",$S$10,IF(R69="x",$R$10,IF(Q69="x",$Q$10,IF(P69="x",$P$10,IF(O69="x",$O$10,IF(N69="x",$N$10,AC69))))))))</f>
        <v>#REF!</v>
      </c>
      <c r="AC69" s="202" t="str">
        <f t="shared" si="12"/>
        <v xml:space="preserve">    </v>
      </c>
      <c r="AD69" s="202" t="str">
        <f t="shared" si="16"/>
        <v xml:space="preserve">    </v>
      </c>
      <c r="AE69" s="12">
        <f t="shared" si="17"/>
        <v>0</v>
      </c>
    </row>
    <row r="70" spans="1:31" s="12" customFormat="1" ht="15.75" x14ac:dyDescent="0.2">
      <c r="A70" s="17">
        <v>56</v>
      </c>
      <c r="B70" s="155">
        <f>inf!B57</f>
        <v>0</v>
      </c>
      <c r="C70" s="1333">
        <f>inf!C57</f>
        <v>0</v>
      </c>
      <c r="D70" s="1334"/>
      <c r="E70" s="18" t="str">
        <f>IF(dwam1!C70&gt;0,"x","غ")</f>
        <v>غ</v>
      </c>
      <c r="F70" s="18" t="str">
        <f>IF(dwam1!E70&gt;0,"x","غ")</f>
        <v>غ</v>
      </c>
      <c r="G70" s="18" t="str">
        <f>IF(dwam1!G70&gt;0,"x","غ")</f>
        <v>غ</v>
      </c>
      <c r="H70" s="18" t="str">
        <f>IF(dwam1!I70&gt;0,"x","غ")</f>
        <v>غ</v>
      </c>
      <c r="I70" s="18" t="str">
        <f>IF(dwam1!K70&gt;0,"x","غ")</f>
        <v>غ</v>
      </c>
      <c r="J70" s="18" t="str">
        <f>IF(dwam1!M70&gt;0,"x","غ")</f>
        <v>غ</v>
      </c>
      <c r="K70" s="18" t="str">
        <f>IF(dwam1!O70&gt;0,"x","غ")</f>
        <v>غ</v>
      </c>
      <c r="L70" s="18" t="str">
        <f>IF(dwam1!Q70&gt;0,"x","غ")</f>
        <v>غ</v>
      </c>
      <c r="M70" s="18" t="str">
        <f>IF(dwam1!S70&gt;0,"x","غ")</f>
        <v>غ</v>
      </c>
      <c r="N70" s="18" t="str">
        <f>IF(dwam1!U70&gt;0,"x","غ")</f>
        <v>غ</v>
      </c>
      <c r="O70" s="18" t="str">
        <f>IF(dwam1!W70&gt;0,"x","غ")</f>
        <v>غ</v>
      </c>
      <c r="P70" s="18" t="str">
        <f>IF(dwam1!Y70&gt;0,"x","غ")</f>
        <v>غ</v>
      </c>
      <c r="Q70" s="18" t="str">
        <f>IF(dwam1!AA70&gt;0,"x","غ")</f>
        <v>غ</v>
      </c>
      <c r="R70" s="18" t="str">
        <f>IF(dwam1!AC70&gt;0,"x","غ")</f>
        <v>غ</v>
      </c>
      <c r="S70" s="18" t="str">
        <f>IF(dwam1!AE70&gt;0,"x","غ")</f>
        <v>غ</v>
      </c>
      <c r="T70" s="18" t="str">
        <f>IF(dwam1!AG70&gt;0,"x","غ")</f>
        <v>غ</v>
      </c>
      <c r="U70" s="18">
        <f t="shared" si="8"/>
        <v>0</v>
      </c>
      <c r="V70" s="19"/>
      <c r="W70" s="202" t="e">
        <f>IF(#REF!="x",$E$10,IF(#REF!="x",$F$10,IF(#REF!="x",$G$10,IF(#REF!="x",$H$10,IF(#REF!="x",$I$10,IF(A70="x",$J$10,IF(B70="x",$K$10,IF(C70="x",$L$10,X70))))))))</f>
        <v>#REF!</v>
      </c>
      <c r="X70" s="202" t="str">
        <f t="shared" si="9"/>
        <v xml:space="preserve">   </v>
      </c>
      <c r="Y70" s="202" t="str">
        <f t="shared" si="10"/>
        <v xml:space="preserve">   </v>
      </c>
      <c r="Z70" s="202" t="str">
        <f t="shared" si="13"/>
        <v xml:space="preserve">   </v>
      </c>
      <c r="AA70" s="202" t="e">
        <f t="shared" si="11"/>
        <v>#REF!</v>
      </c>
      <c r="AB70" s="202" t="e">
        <f>IF(#REF!="x",#REF!,IF(T70="x",$T$10,IF(S70="x",$S$10,IF(R70="x",$R$10,IF(Q70="x",$Q$10,IF(P70="x",$P$10,IF(O70="x",$O$10,IF(N70="x",$N$10,AC70))))))))</f>
        <v>#REF!</v>
      </c>
      <c r="AC70" s="202" t="str">
        <f t="shared" si="12"/>
        <v xml:space="preserve">    </v>
      </c>
      <c r="AD70" s="202" t="str">
        <f t="shared" si="16"/>
        <v xml:space="preserve">    </v>
      </c>
      <c r="AE70" s="12">
        <f t="shared" si="17"/>
        <v>0</v>
      </c>
    </row>
    <row r="71" spans="1:31" s="12" customFormat="1" ht="15.75" x14ac:dyDescent="0.2">
      <c r="A71" s="17">
        <v>57</v>
      </c>
      <c r="B71" s="155">
        <f>inf!B58</f>
        <v>0</v>
      </c>
      <c r="C71" s="1333">
        <f>inf!C58</f>
        <v>0</v>
      </c>
      <c r="D71" s="1334"/>
      <c r="E71" s="18" t="str">
        <f>IF(dwam1!C71&gt;0,"x","غ")</f>
        <v>غ</v>
      </c>
      <c r="F71" s="18" t="str">
        <f>IF(dwam1!E71&gt;0,"x","غ")</f>
        <v>غ</v>
      </c>
      <c r="G71" s="18" t="str">
        <f>IF(dwam1!G71&gt;0,"x","غ")</f>
        <v>غ</v>
      </c>
      <c r="H71" s="18" t="str">
        <f>IF(dwam1!I71&gt;0,"x","غ")</f>
        <v>غ</v>
      </c>
      <c r="I71" s="18" t="str">
        <f>IF(dwam1!K71&gt;0,"x","غ")</f>
        <v>غ</v>
      </c>
      <c r="J71" s="18" t="str">
        <f>IF(dwam1!M71&gt;0,"x","غ")</f>
        <v>غ</v>
      </c>
      <c r="K71" s="18" t="str">
        <f>IF(dwam1!O71&gt;0,"x","غ")</f>
        <v>غ</v>
      </c>
      <c r="L71" s="18" t="str">
        <f>IF(dwam1!Q71&gt;0,"x","غ")</f>
        <v>غ</v>
      </c>
      <c r="M71" s="18" t="str">
        <f>IF(dwam1!S71&gt;0,"x","غ")</f>
        <v>غ</v>
      </c>
      <c r="N71" s="18" t="str">
        <f>IF(dwam1!U71&gt;0,"x","غ")</f>
        <v>غ</v>
      </c>
      <c r="O71" s="18" t="str">
        <f>IF(dwam1!W71&gt;0,"x","غ")</f>
        <v>غ</v>
      </c>
      <c r="P71" s="18" t="str">
        <f>IF(dwam1!Y71&gt;0,"x","غ")</f>
        <v>غ</v>
      </c>
      <c r="Q71" s="18" t="str">
        <f>IF(dwam1!AA71&gt;0,"x","غ")</f>
        <v>غ</v>
      </c>
      <c r="R71" s="18" t="str">
        <f>IF(dwam1!AC71&gt;0,"x","غ")</f>
        <v>غ</v>
      </c>
      <c r="S71" s="18" t="str">
        <f>IF(dwam1!AE71&gt;0,"x","غ")</f>
        <v>غ</v>
      </c>
      <c r="T71" s="18" t="str">
        <f>IF(dwam1!AG71&gt;0,"x","غ")</f>
        <v>غ</v>
      </c>
      <c r="U71" s="18">
        <f t="shared" si="8"/>
        <v>0</v>
      </c>
      <c r="V71" s="19"/>
      <c r="W71" s="202" t="e">
        <f>IF(#REF!="x",$E$10,IF(#REF!="x",$F$10,IF(#REF!="x",$G$10,IF(#REF!="x",$H$10,IF(#REF!="x",$I$10,IF(A71="x",$J$10,IF(B71="x",$K$10,IF(C71="x",$L$10,X71))))))))</f>
        <v>#REF!</v>
      </c>
      <c r="X71" s="202" t="str">
        <f t="shared" si="9"/>
        <v xml:space="preserve">   </v>
      </c>
      <c r="Y71" s="202" t="str">
        <f t="shared" si="10"/>
        <v xml:space="preserve">   </v>
      </c>
      <c r="Z71" s="202" t="str">
        <f t="shared" si="13"/>
        <v xml:space="preserve">   </v>
      </c>
      <c r="AA71" s="202" t="e">
        <f t="shared" si="11"/>
        <v>#REF!</v>
      </c>
      <c r="AB71" s="202" t="e">
        <f>IF(#REF!="x",#REF!,IF(T71="x",$T$10,IF(S71="x",$S$10,IF(R71="x",$R$10,IF(Q71="x",$Q$10,IF(P71="x",$P$10,IF(O71="x",$O$10,IF(N71="x",$N$10,AC71))))))))</f>
        <v>#REF!</v>
      </c>
      <c r="AC71" s="202" t="str">
        <f t="shared" si="12"/>
        <v xml:space="preserve">    </v>
      </c>
      <c r="AD71" s="202" t="str">
        <f t="shared" si="16"/>
        <v xml:space="preserve">    </v>
      </c>
      <c r="AE71" s="12">
        <f t="shared" si="17"/>
        <v>0</v>
      </c>
    </row>
    <row r="72" spans="1:31" s="12" customFormat="1" ht="15.75" x14ac:dyDescent="0.2">
      <c r="A72" s="17">
        <v>58</v>
      </c>
      <c r="B72" s="155">
        <f>inf!B59</f>
        <v>0</v>
      </c>
      <c r="C72" s="1333">
        <f>inf!C59</f>
        <v>0</v>
      </c>
      <c r="D72" s="1334"/>
      <c r="E72" s="18" t="str">
        <f>IF(dwam1!C72&gt;0,"x","غ")</f>
        <v>غ</v>
      </c>
      <c r="F72" s="18" t="str">
        <f>IF(dwam1!E72&gt;0,"x","غ")</f>
        <v>غ</v>
      </c>
      <c r="G72" s="18" t="str">
        <f>IF(dwam1!G72&gt;0,"x","غ")</f>
        <v>غ</v>
      </c>
      <c r="H72" s="18" t="str">
        <f>IF(dwam1!I72&gt;0,"x","غ")</f>
        <v>غ</v>
      </c>
      <c r="I72" s="18" t="str">
        <f>IF(dwam1!K72&gt;0,"x","غ")</f>
        <v>غ</v>
      </c>
      <c r="J72" s="18" t="str">
        <f>IF(dwam1!M72&gt;0,"x","غ")</f>
        <v>غ</v>
      </c>
      <c r="K72" s="18" t="str">
        <f>IF(dwam1!O72&gt;0,"x","غ")</f>
        <v>غ</v>
      </c>
      <c r="L72" s="18" t="str">
        <f>IF(dwam1!Q72&gt;0,"x","غ")</f>
        <v>غ</v>
      </c>
      <c r="M72" s="18" t="str">
        <f>IF(dwam1!S72&gt;0,"x","غ")</f>
        <v>غ</v>
      </c>
      <c r="N72" s="18" t="str">
        <f>IF(dwam1!U72&gt;0,"x","غ")</f>
        <v>غ</v>
      </c>
      <c r="O72" s="18" t="str">
        <f>IF(dwam1!W72&gt;0,"x","غ")</f>
        <v>غ</v>
      </c>
      <c r="P72" s="18" t="str">
        <f>IF(dwam1!Y72&gt;0,"x","غ")</f>
        <v>غ</v>
      </c>
      <c r="Q72" s="18" t="str">
        <f>IF(dwam1!AA72&gt;0,"x","غ")</f>
        <v>غ</v>
      </c>
      <c r="R72" s="18" t="str">
        <f>IF(dwam1!AC72&gt;0,"x","غ")</f>
        <v>غ</v>
      </c>
      <c r="S72" s="18" t="str">
        <f>IF(dwam1!AE72&gt;0,"x","غ")</f>
        <v>غ</v>
      </c>
      <c r="T72" s="18" t="str">
        <f>IF(dwam1!AG72&gt;0,"x","غ")</f>
        <v>غ</v>
      </c>
      <c r="U72" s="18">
        <f t="shared" si="8"/>
        <v>0</v>
      </c>
      <c r="V72" s="19"/>
      <c r="W72" s="202" t="e">
        <f>IF(#REF!="x",$E$10,IF(#REF!="x",$F$10,IF(#REF!="x",$G$10,IF(#REF!="x",$H$10,IF(#REF!="x",$I$10,IF(A72="x",$J$10,IF(B72="x",$K$10,IF(C72="x",$L$10,X72))))))))</f>
        <v>#REF!</v>
      </c>
      <c r="X72" s="202" t="str">
        <f t="shared" si="9"/>
        <v xml:space="preserve">   </v>
      </c>
      <c r="Y72" s="202" t="str">
        <f t="shared" si="10"/>
        <v xml:space="preserve">   </v>
      </c>
      <c r="Z72" s="202" t="str">
        <f t="shared" si="13"/>
        <v xml:space="preserve">   </v>
      </c>
      <c r="AA72" s="202" t="e">
        <f t="shared" si="11"/>
        <v>#REF!</v>
      </c>
      <c r="AB72" s="202" t="e">
        <f>IF(#REF!="x",#REF!,IF(T72="x",$T$10,IF(S72="x",$S$10,IF(R72="x",$R$10,IF(Q72="x",$Q$10,IF(P72="x",$P$10,IF(O72="x",$O$10,IF(N72="x",$N$10,AC72))))))))</f>
        <v>#REF!</v>
      </c>
      <c r="AC72" s="202" t="str">
        <f t="shared" si="12"/>
        <v xml:space="preserve">    </v>
      </c>
      <c r="AD72" s="202" t="str">
        <f t="shared" si="16"/>
        <v xml:space="preserve">    </v>
      </c>
      <c r="AE72" s="12">
        <f t="shared" si="17"/>
        <v>0</v>
      </c>
    </row>
    <row r="73" spans="1:31" s="12" customFormat="1" ht="15.75" x14ac:dyDescent="0.2">
      <c r="A73" s="17">
        <v>59</v>
      </c>
      <c r="B73" s="155">
        <f>inf!B60</f>
        <v>0</v>
      </c>
      <c r="C73" s="1333">
        <f>inf!C60</f>
        <v>0</v>
      </c>
      <c r="D73" s="1334"/>
      <c r="E73" s="18" t="str">
        <f>IF(dwam1!C73&gt;0,"x","غ")</f>
        <v>غ</v>
      </c>
      <c r="F73" s="18" t="str">
        <f>IF(dwam1!E73&gt;0,"x","غ")</f>
        <v>غ</v>
      </c>
      <c r="G73" s="18" t="str">
        <f>IF(dwam1!G73&gt;0,"x","غ")</f>
        <v>غ</v>
      </c>
      <c r="H73" s="18" t="str">
        <f>IF(dwam1!I73&gt;0,"x","غ")</f>
        <v>غ</v>
      </c>
      <c r="I73" s="18" t="str">
        <f>IF(dwam1!K73&gt;0,"x","غ")</f>
        <v>غ</v>
      </c>
      <c r="J73" s="18" t="str">
        <f>IF(dwam1!M73&gt;0,"x","غ")</f>
        <v>غ</v>
      </c>
      <c r="K73" s="18" t="str">
        <f>IF(dwam1!O73&gt;0,"x","غ")</f>
        <v>غ</v>
      </c>
      <c r="L73" s="18" t="str">
        <f>IF(dwam1!Q73&gt;0,"x","غ")</f>
        <v>غ</v>
      </c>
      <c r="M73" s="18" t="str">
        <f>IF(dwam1!S73&gt;0,"x","غ")</f>
        <v>غ</v>
      </c>
      <c r="N73" s="18" t="str">
        <f>IF(dwam1!U73&gt;0,"x","غ")</f>
        <v>غ</v>
      </c>
      <c r="O73" s="18" t="str">
        <f>IF(dwam1!W73&gt;0,"x","غ")</f>
        <v>غ</v>
      </c>
      <c r="P73" s="18" t="str">
        <f>IF(dwam1!Y73&gt;0,"x","غ")</f>
        <v>غ</v>
      </c>
      <c r="Q73" s="18" t="str">
        <f>IF(dwam1!AA73&gt;0,"x","غ")</f>
        <v>غ</v>
      </c>
      <c r="R73" s="18" t="str">
        <f>IF(dwam1!AC73&gt;0,"x","غ")</f>
        <v>غ</v>
      </c>
      <c r="S73" s="18" t="str">
        <f>IF(dwam1!AE73&gt;0,"x","غ")</f>
        <v>غ</v>
      </c>
      <c r="T73" s="18" t="str">
        <f>IF(dwam1!AG73&gt;0,"x","غ")</f>
        <v>غ</v>
      </c>
      <c r="U73" s="18">
        <f t="shared" si="8"/>
        <v>0</v>
      </c>
      <c r="V73" s="19"/>
      <c r="W73" s="202" t="e">
        <f>IF(#REF!="x",$E$10,IF(#REF!="x",$F$10,IF(#REF!="x",$G$10,IF(#REF!="x",$H$10,IF(#REF!="x",$I$10,IF(A73="x",$J$10,IF(B73="x",$K$10,IF(C73="x",$L$10,X73))))))))</f>
        <v>#REF!</v>
      </c>
      <c r="X73" s="202" t="str">
        <f t="shared" si="9"/>
        <v xml:space="preserve">   </v>
      </c>
      <c r="Y73" s="202" t="str">
        <f t="shared" si="10"/>
        <v xml:space="preserve">   </v>
      </c>
      <c r="Z73" s="202" t="str">
        <f t="shared" si="13"/>
        <v xml:space="preserve">   </v>
      </c>
      <c r="AA73" s="202" t="e">
        <f t="shared" si="11"/>
        <v>#REF!</v>
      </c>
      <c r="AB73" s="202" t="e">
        <f>IF(#REF!="x",#REF!,IF(T73="x",$T$10,IF(S73="x",$S$10,IF(R73="x",$R$10,IF(Q73="x",$Q$10,IF(P73="x",$P$10,IF(O73="x",$O$10,IF(N73="x",$N$10,AC73))))))))</f>
        <v>#REF!</v>
      </c>
      <c r="AC73" s="202" t="str">
        <f t="shared" si="12"/>
        <v xml:space="preserve">    </v>
      </c>
      <c r="AD73" s="202" t="str">
        <f t="shared" si="16"/>
        <v xml:space="preserve">    </v>
      </c>
      <c r="AE73" s="12">
        <f t="shared" si="17"/>
        <v>0</v>
      </c>
    </row>
    <row r="74" spans="1:31" s="12" customFormat="1" ht="15.75" x14ac:dyDescent="0.2">
      <c r="A74" s="17">
        <v>60</v>
      </c>
      <c r="B74" s="155">
        <f>inf!B61</f>
        <v>0</v>
      </c>
      <c r="C74" s="1333">
        <f>inf!C61</f>
        <v>0</v>
      </c>
      <c r="D74" s="1334"/>
      <c r="E74" s="18" t="str">
        <f>IF(dwam1!C74&gt;0,"x","غ")</f>
        <v>غ</v>
      </c>
      <c r="F74" s="18" t="str">
        <f>IF(dwam1!E74&gt;0,"x","غ")</f>
        <v>غ</v>
      </c>
      <c r="G74" s="18" t="str">
        <f>IF(dwam1!G74&gt;0,"x","غ")</f>
        <v>غ</v>
      </c>
      <c r="H74" s="18" t="str">
        <f>IF(dwam1!I74&gt;0,"x","غ")</f>
        <v>غ</v>
      </c>
      <c r="I74" s="18" t="str">
        <f>IF(dwam1!K74&gt;0,"x","غ")</f>
        <v>غ</v>
      </c>
      <c r="J74" s="18" t="str">
        <f>IF(dwam1!M74&gt;0,"x","غ")</f>
        <v>غ</v>
      </c>
      <c r="K74" s="18" t="str">
        <f>IF(dwam1!O74&gt;0,"x","غ")</f>
        <v>غ</v>
      </c>
      <c r="L74" s="18" t="str">
        <f>IF(dwam1!Q74&gt;0,"x","غ")</f>
        <v>غ</v>
      </c>
      <c r="M74" s="18" t="str">
        <f>IF(dwam1!S74&gt;0,"x","غ")</f>
        <v>غ</v>
      </c>
      <c r="N74" s="18" t="str">
        <f>IF(dwam1!U74&gt;0,"x","غ")</f>
        <v>غ</v>
      </c>
      <c r="O74" s="18" t="str">
        <f>IF(dwam1!W74&gt;0,"x","غ")</f>
        <v>غ</v>
      </c>
      <c r="P74" s="18" t="str">
        <f>IF(dwam1!Y74&gt;0,"x","غ")</f>
        <v>غ</v>
      </c>
      <c r="Q74" s="18" t="str">
        <f>IF(dwam1!AA74&gt;0,"x","غ")</f>
        <v>غ</v>
      </c>
      <c r="R74" s="18" t="str">
        <f>IF(dwam1!AC74&gt;0,"x","غ")</f>
        <v>غ</v>
      </c>
      <c r="S74" s="18" t="str">
        <f>IF(dwam1!AE74&gt;0,"x","غ")</f>
        <v>غ</v>
      </c>
      <c r="T74" s="18" t="str">
        <f>IF(dwam1!AG74&gt;0,"x","غ")</f>
        <v>غ</v>
      </c>
      <c r="U74" s="18">
        <f t="shared" si="8"/>
        <v>0</v>
      </c>
      <c r="V74" s="19"/>
      <c r="W74" s="202" t="e">
        <f>IF(#REF!="x",$E$10,IF(#REF!="x",$F$10,IF(#REF!="x",$G$10,IF(#REF!="x",$H$10,IF(#REF!="x",$I$10,IF(A74="x",$J$10,IF(B74="x",$K$10,IF(C74="x",$L$10,X74))))))))</f>
        <v>#REF!</v>
      </c>
      <c r="X74" s="202" t="str">
        <f t="shared" si="9"/>
        <v xml:space="preserve">   </v>
      </c>
      <c r="Y74" s="202" t="str">
        <f t="shared" si="10"/>
        <v xml:space="preserve">   </v>
      </c>
      <c r="Z74" s="202" t="str">
        <f t="shared" si="13"/>
        <v xml:space="preserve">   </v>
      </c>
      <c r="AA74" s="202" t="e">
        <f t="shared" si="11"/>
        <v>#REF!</v>
      </c>
      <c r="AB74" s="202" t="e">
        <f>IF(#REF!="x",#REF!,IF(T74="x",$T$10,IF(S74="x",$S$10,IF(R74="x",$R$10,IF(Q74="x",$Q$10,IF(P74="x",$P$10,IF(O74="x",$O$10,IF(N74="x",$N$10,AC74))))))))</f>
        <v>#REF!</v>
      </c>
      <c r="AC74" s="202" t="str">
        <f t="shared" si="12"/>
        <v xml:space="preserve">    </v>
      </c>
      <c r="AD74" s="202" t="str">
        <f t="shared" si="16"/>
        <v xml:space="preserve">    </v>
      </c>
      <c r="AE74" s="12">
        <f t="shared" si="17"/>
        <v>0</v>
      </c>
    </row>
    <row r="75" spans="1:31" s="12" customFormat="1" ht="15.75" x14ac:dyDescent="0.2">
      <c r="U75" s="12">
        <f>SUM(U45:U74)</f>
        <v>220</v>
      </c>
      <c r="V75" s="12">
        <f>U75+U41</f>
        <v>664</v>
      </c>
      <c r="W75" s="202" t="e">
        <f>IF(#REF!="x",$E$10,IF(#REF!="x",$F$10,IF(#REF!="x",$G$10,IF(#REF!="x",$H$10,IF(#REF!="x",$I$10,IF(A75="x",$J$10,IF(B75="x",$K$10,IF(C75="x",$L$10,X75))))))))</f>
        <v>#REF!</v>
      </c>
      <c r="X75" s="202" t="str">
        <f t="shared" si="9"/>
        <v xml:space="preserve">   </v>
      </c>
      <c r="Y75" s="202" t="str">
        <f t="shared" si="10"/>
        <v xml:space="preserve">   </v>
      </c>
      <c r="Z75" s="202" t="str">
        <f t="shared" si="13"/>
        <v xml:space="preserve">   </v>
      </c>
      <c r="AA75" s="202">
        <f t="shared" si="11"/>
        <v>0</v>
      </c>
      <c r="AE75" s="12">
        <f>SUM(AE45:AE74)</f>
        <v>1650</v>
      </c>
    </row>
    <row r="76" spans="1:31" ht="23.25" customHeight="1" x14ac:dyDescent="0.2">
      <c r="A76" s="1330" t="s">
        <v>426</v>
      </c>
      <c r="B76" s="1330"/>
      <c r="C76" s="1330"/>
      <c r="D76" s="3" t="s">
        <v>20</v>
      </c>
      <c r="E76" s="1331"/>
      <c r="F76" s="1331"/>
      <c r="G76" s="60"/>
      <c r="H76" s="60"/>
      <c r="I76" s="60"/>
      <c r="J76" s="60"/>
      <c r="K76" s="60" t="s">
        <v>21</v>
      </c>
      <c r="L76" s="61"/>
      <c r="M76" s="61"/>
      <c r="N76" s="61"/>
      <c r="O76" s="61"/>
      <c r="P76" s="61"/>
      <c r="Q76" s="61"/>
      <c r="R76" s="61"/>
      <c r="S76" s="61"/>
      <c r="T76" s="61"/>
      <c r="U76" s="12"/>
      <c r="V76" s="2">
        <f>V75*Menu!$C$13</f>
        <v>4648</v>
      </c>
      <c r="W76" s="12"/>
      <c r="X76" s="12"/>
      <c r="Y76" s="12"/>
      <c r="Z76" s="12"/>
      <c r="AA76" s="12"/>
      <c r="AE76" s="1">
        <f>AE41+AE75</f>
        <v>4950</v>
      </c>
    </row>
    <row r="77" spans="1:31" ht="18" x14ac:dyDescent="0.2">
      <c r="A77" s="1332" t="s">
        <v>23</v>
      </c>
      <c r="B77" s="1332"/>
      <c r="C77" s="1332"/>
      <c r="D77" s="1332"/>
      <c r="E77" s="1332"/>
      <c r="F77" s="1332"/>
      <c r="G77" s="1332"/>
      <c r="H77" s="1332"/>
      <c r="I77" s="1332"/>
      <c r="T77" s="2" t="s">
        <v>22</v>
      </c>
      <c r="U77" s="12"/>
      <c r="V77" s="15"/>
    </row>
    <row r="78" spans="1:31" x14ac:dyDescent="0.2">
      <c r="A78" s="3"/>
      <c r="B78" s="1329" t="s">
        <v>24</v>
      </c>
      <c r="C78" s="1329"/>
      <c r="D78" s="1329"/>
      <c r="E78" s="1329"/>
      <c r="F78" s="1329"/>
      <c r="G78" s="16"/>
      <c r="H78" s="16"/>
      <c r="I78" s="3"/>
    </row>
  </sheetData>
  <mergeCells count="80">
    <mergeCell ref="C66:D66"/>
    <mergeCell ref="C67:D67"/>
    <mergeCell ref="C68:D68"/>
    <mergeCell ref="C69:D69"/>
    <mergeCell ref="C70:D70"/>
    <mergeCell ref="C60:D60"/>
    <mergeCell ref="C61:D61"/>
    <mergeCell ref="C62:D62"/>
    <mergeCell ref="C63:D63"/>
    <mergeCell ref="C64:D64"/>
    <mergeCell ref="C65:D65"/>
    <mergeCell ref="A9:A10"/>
    <mergeCell ref="AA9:AA10"/>
    <mergeCell ref="U9:U10"/>
    <mergeCell ref="AE9:AE10"/>
    <mergeCell ref="W9:W10"/>
    <mergeCell ref="X9:X10"/>
    <mergeCell ref="C17:D17"/>
    <mergeCell ref="C18:D18"/>
    <mergeCell ref="C19:D19"/>
    <mergeCell ref="E42:F42"/>
    <mergeCell ref="A43:I43"/>
    <mergeCell ref="C45:D45"/>
    <mergeCell ref="C11:D11"/>
    <mergeCell ref="C12:D12"/>
    <mergeCell ref="C13:D13"/>
    <mergeCell ref="J8:L8"/>
    <mergeCell ref="C5:T5"/>
    <mergeCell ref="M8:Q8"/>
    <mergeCell ref="D8:G8"/>
    <mergeCell ref="C3:T4"/>
    <mergeCell ref="B8:C8"/>
    <mergeCell ref="B78:F78"/>
    <mergeCell ref="A76:C76"/>
    <mergeCell ref="E76:F76"/>
    <mergeCell ref="A77:I77"/>
    <mergeCell ref="C73:D73"/>
    <mergeCell ref="C74:D74"/>
    <mergeCell ref="C72:D72"/>
    <mergeCell ref="C71:D71"/>
    <mergeCell ref="A42:C42"/>
    <mergeCell ref="C47:D47"/>
    <mergeCell ref="B44:F44"/>
    <mergeCell ref="C50:D50"/>
    <mergeCell ref="C51:D51"/>
    <mergeCell ref="C48:D48"/>
    <mergeCell ref="C49:D49"/>
    <mergeCell ref="C52:D52"/>
    <mergeCell ref="C59:D59"/>
    <mergeCell ref="C53:D53"/>
    <mergeCell ref="C54:D54"/>
    <mergeCell ref="C55:D55"/>
    <mergeCell ref="C56:D56"/>
    <mergeCell ref="C57:D57"/>
    <mergeCell ref="C14:D14"/>
    <mergeCell ref="C15:D15"/>
    <mergeCell ref="C16:D16"/>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58:D58"/>
    <mergeCell ref="C37:D37"/>
    <mergeCell ref="C38:D38"/>
    <mergeCell ref="C39:D39"/>
    <mergeCell ref="C40:D40"/>
    <mergeCell ref="C46:D46"/>
  </mergeCells>
  <phoneticPr fontId="0" type="noConversion"/>
  <pageMargins left="0.19685039370078741" right="0.43" top="0.11811023622047245" bottom="0.51181102362204722" header="0.3" footer="0.51181102362204722"/>
  <pageSetup paperSize="9" scale="64" orientation="landscape" horizontalDpi="4294967292" r:id="rId1"/>
  <headerFooter alignWithMargins="0"/>
  <rowBreaks count="1" manualBreakCount="1">
    <brk id="44" max="16383"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074A-D7ED-494B-AEAB-786963C4C013}">
  <sheetPr codeName="ورقة26"/>
  <dimension ref="A1:K2047"/>
  <sheetViews>
    <sheetView rightToLeft="1" view="pageBreakPreview" zoomScale="75" zoomScaleNormal="100" zoomScaleSheetLayoutView="70" workbookViewId="0">
      <selection activeCell="F7" sqref="F7"/>
    </sheetView>
  </sheetViews>
  <sheetFormatPr defaultColWidth="9.28515625" defaultRowHeight="24" customHeight="1" x14ac:dyDescent="0.2"/>
  <cols>
    <col min="1" max="1" width="16.7109375" style="2" bestFit="1" customWidth="1"/>
    <col min="2" max="2" width="15.42578125" style="2" bestFit="1" customWidth="1"/>
    <col min="3" max="3" width="23.7109375" style="2" bestFit="1" customWidth="1"/>
    <col min="4" max="4" width="15.42578125" style="2" bestFit="1" customWidth="1"/>
    <col min="5" max="5" width="16.5703125" style="2" customWidth="1"/>
    <col min="6" max="6" width="7.5703125" style="2" bestFit="1" customWidth="1"/>
    <col min="7" max="7" width="8.7109375" style="2" customWidth="1"/>
    <col min="8" max="9" width="6.7109375" style="2" customWidth="1"/>
    <col min="10" max="10" width="6.28515625" style="2" customWidth="1"/>
    <col min="11" max="11" width="12.28515625" style="2" hidden="1" customWidth="1"/>
    <col min="12" max="16384" width="9.28515625" style="2"/>
  </cols>
  <sheetData>
    <row r="1" spans="1:11" ht="24" customHeight="1" x14ac:dyDescent="0.2">
      <c r="A1" s="1342" t="s">
        <v>14</v>
      </c>
      <c r="B1" s="1342"/>
      <c r="C1" s="1342"/>
      <c r="D1" s="1342"/>
      <c r="E1" s="1342"/>
      <c r="F1" s="1342"/>
      <c r="G1" s="1342"/>
      <c r="H1" s="1342"/>
      <c r="I1" s="1342"/>
      <c r="J1" s="1342"/>
    </row>
    <row r="3" spans="1:11" ht="24" customHeight="1" x14ac:dyDescent="0.2">
      <c r="G3" s="2" t="s">
        <v>138</v>
      </c>
    </row>
    <row r="4" spans="1:11" ht="24" customHeight="1" x14ac:dyDescent="0.2">
      <c r="A4" s="1369" t="s">
        <v>62</v>
      </c>
      <c r="B4" s="1369"/>
      <c r="C4" s="1369"/>
      <c r="D4" s="1369"/>
      <c r="E4" s="1369"/>
      <c r="F4" s="1369"/>
      <c r="G4" s="1369"/>
      <c r="H4" s="1369"/>
      <c r="I4" s="1369"/>
      <c r="J4" s="1369"/>
    </row>
    <row r="5" spans="1:11" ht="24" customHeight="1" x14ac:dyDescent="0.2">
      <c r="A5" s="1369" t="s">
        <v>15</v>
      </c>
      <c r="B5" s="1369"/>
      <c r="C5" s="1369"/>
      <c r="D5" s="1369"/>
      <c r="E5" s="1369"/>
      <c r="F5" s="1369"/>
      <c r="G5" s="1369"/>
      <c r="H5" s="1369"/>
      <c r="I5" s="1369"/>
      <c r="J5" s="1369"/>
    </row>
    <row r="6" spans="1:11" ht="24" customHeight="1" x14ac:dyDescent="0.2">
      <c r="A6" s="1369" t="s">
        <v>16</v>
      </c>
      <c r="B6" s="1369"/>
      <c r="C6" s="1369"/>
      <c r="D6" s="1369"/>
      <c r="E6" s="1369"/>
      <c r="F6" s="1369"/>
      <c r="G6" s="1369"/>
      <c r="H6" s="1369"/>
      <c r="I6" s="1369"/>
      <c r="J6" s="1369"/>
    </row>
    <row r="7" spans="1:11" ht="24" customHeight="1" x14ac:dyDescent="0.2">
      <c r="A7" s="50"/>
      <c r="B7" s="50"/>
      <c r="C7" s="1342" t="s">
        <v>260</v>
      </c>
      <c r="D7" s="1342"/>
      <c r="E7" s="1342"/>
      <c r="F7" s="50">
        <v>2011</v>
      </c>
      <c r="G7" s="50"/>
      <c r="H7" s="50"/>
      <c r="I7" s="50"/>
      <c r="J7" s="50"/>
    </row>
    <row r="8" spans="1:11" ht="24" customHeight="1" x14ac:dyDescent="0.2">
      <c r="A8" s="50"/>
      <c r="B8" s="50" t="s">
        <v>135</v>
      </c>
      <c r="C8" s="1341"/>
      <c r="D8" s="1341"/>
      <c r="E8" s="1341"/>
      <c r="F8" s="1368" t="s">
        <v>116</v>
      </c>
      <c r="G8" s="1368"/>
      <c r="H8" s="1341"/>
      <c r="I8" s="1341"/>
      <c r="J8" s="1341"/>
    </row>
    <row r="9" spans="1:11" ht="24" customHeight="1" x14ac:dyDescent="0.2">
      <c r="A9" s="50"/>
      <c r="B9" s="50" t="s">
        <v>136</v>
      </c>
      <c r="C9" s="1341"/>
      <c r="D9" s="1341"/>
      <c r="E9" s="1341"/>
      <c r="F9" s="1368" t="s">
        <v>157</v>
      </c>
      <c r="G9" s="1368"/>
      <c r="H9" s="1341"/>
      <c r="I9" s="1341"/>
      <c r="J9" s="1341"/>
    </row>
    <row r="10" spans="1:11" ht="24" customHeight="1" thickBot="1" x14ac:dyDescent="0.25">
      <c r="B10" s="206" t="s">
        <v>261</v>
      </c>
      <c r="C10" s="1352"/>
      <c r="D10" s="1352"/>
      <c r="E10" s="1352"/>
      <c r="F10" s="1352"/>
      <c r="G10" s="1352"/>
    </row>
    <row r="11" spans="1:11" ht="24" customHeight="1" thickTop="1" x14ac:dyDescent="0.2">
      <c r="A11" s="1353" t="s">
        <v>131</v>
      </c>
      <c r="B11" s="1354"/>
      <c r="C11" s="1354"/>
      <c r="D11" s="1355"/>
      <c r="E11" s="103" t="s">
        <v>123</v>
      </c>
      <c r="F11" s="1343" t="s">
        <v>126</v>
      </c>
      <c r="G11" s="1343"/>
      <c r="H11" s="1344" t="s">
        <v>130</v>
      </c>
      <c r="I11" s="1345"/>
      <c r="J11" s="1346"/>
    </row>
    <row r="12" spans="1:11" ht="24" customHeight="1" x14ac:dyDescent="0.2">
      <c r="A12" s="1356"/>
      <c r="B12" s="1357"/>
      <c r="C12" s="1357"/>
      <c r="D12" s="1358"/>
      <c r="E12" s="104" t="s">
        <v>124</v>
      </c>
      <c r="F12" s="1350" t="s">
        <v>127</v>
      </c>
      <c r="G12" s="1351"/>
      <c r="H12" s="1347"/>
      <c r="I12" s="1348"/>
      <c r="J12" s="1349"/>
    </row>
    <row r="13" spans="1:11" ht="24" customHeight="1" thickBot="1" x14ac:dyDescent="0.25">
      <c r="A13" s="170" t="s">
        <v>99</v>
      </c>
      <c r="B13" s="169" t="s">
        <v>100</v>
      </c>
      <c r="C13" s="169" t="s">
        <v>101</v>
      </c>
      <c r="D13" s="169" t="s">
        <v>100</v>
      </c>
      <c r="E13" s="104" t="s">
        <v>125</v>
      </c>
      <c r="F13" s="169" t="s">
        <v>128</v>
      </c>
      <c r="G13" s="169" t="s">
        <v>129</v>
      </c>
      <c r="H13" s="1347"/>
      <c r="I13" s="1348"/>
      <c r="J13" s="1349"/>
    </row>
    <row r="14" spans="1:11" ht="24" customHeight="1" x14ac:dyDescent="0.2">
      <c r="A14" s="214"/>
      <c r="B14" s="215"/>
      <c r="C14" s="219"/>
      <c r="D14" s="215"/>
      <c r="E14" s="1360" t="s">
        <v>137</v>
      </c>
      <c r="F14" s="216"/>
      <c r="G14" s="216"/>
      <c r="H14" s="217"/>
      <c r="I14" s="218"/>
      <c r="J14" s="1363" t="s">
        <v>139</v>
      </c>
      <c r="K14" s="127"/>
    </row>
    <row r="15" spans="1:11" ht="24" customHeight="1" x14ac:dyDescent="0.2">
      <c r="A15" s="55"/>
      <c r="B15" s="127"/>
      <c r="C15" s="56"/>
      <c r="D15" s="127"/>
      <c r="E15" s="1361"/>
      <c r="F15" s="56"/>
      <c r="G15" s="56"/>
      <c r="H15" s="109"/>
      <c r="I15" s="107"/>
      <c r="J15" s="1364"/>
      <c r="K15" s="127"/>
    </row>
    <row r="16" spans="1:11" ht="24" customHeight="1" x14ac:dyDescent="0.2">
      <c r="A16" s="55"/>
      <c r="B16" s="127"/>
      <c r="C16" s="56"/>
      <c r="D16" s="127"/>
      <c r="E16" s="1361"/>
      <c r="F16" s="56"/>
      <c r="G16" s="56"/>
      <c r="H16" s="109"/>
      <c r="I16" s="107"/>
      <c r="J16" s="1364"/>
      <c r="K16" s="127"/>
    </row>
    <row r="17" spans="1:11" ht="24" customHeight="1" x14ac:dyDescent="0.2">
      <c r="A17" s="55"/>
      <c r="B17" s="127"/>
      <c r="C17" s="56"/>
      <c r="D17" s="127"/>
      <c r="E17" s="1361"/>
      <c r="F17" s="56"/>
      <c r="G17" s="56"/>
      <c r="H17" s="109"/>
      <c r="I17" s="107"/>
      <c r="J17" s="1364"/>
      <c r="K17" s="127"/>
    </row>
    <row r="18" spans="1:11" ht="24" customHeight="1" x14ac:dyDescent="0.2">
      <c r="A18" s="55"/>
      <c r="B18" s="127"/>
      <c r="C18" s="56"/>
      <c r="D18" s="127"/>
      <c r="E18" s="1361"/>
      <c r="F18" s="56"/>
      <c r="G18" s="56"/>
      <c r="H18" s="109"/>
      <c r="I18" s="107"/>
      <c r="J18" s="1364"/>
      <c r="K18" s="127"/>
    </row>
    <row r="19" spans="1:11" ht="24" customHeight="1" x14ac:dyDescent="0.2">
      <c r="A19" s="55"/>
      <c r="B19" s="127"/>
      <c r="C19" s="56"/>
      <c r="D19" s="127"/>
      <c r="E19" s="1361"/>
      <c r="F19" s="56"/>
      <c r="G19" s="56"/>
      <c r="H19" s="109"/>
      <c r="I19" s="107"/>
      <c r="J19" s="1364"/>
      <c r="K19" s="127"/>
    </row>
    <row r="20" spans="1:11" ht="24" customHeight="1" x14ac:dyDescent="0.2">
      <c r="A20" s="55"/>
      <c r="B20" s="127"/>
      <c r="C20" s="56"/>
      <c r="D20" s="127"/>
      <c r="E20" s="1361"/>
      <c r="F20" s="56"/>
      <c r="G20" s="56"/>
      <c r="H20" s="109"/>
      <c r="I20" s="107"/>
      <c r="J20" s="1364"/>
      <c r="K20" s="127"/>
    </row>
    <row r="21" spans="1:11" ht="24" customHeight="1" x14ac:dyDescent="0.2">
      <c r="A21" s="55"/>
      <c r="B21" s="127"/>
      <c r="C21" s="56"/>
      <c r="D21" s="127"/>
      <c r="E21" s="1361"/>
      <c r="F21" s="56"/>
      <c r="G21" s="56"/>
      <c r="H21" s="1365" t="s">
        <v>141</v>
      </c>
      <c r="I21" s="1366" t="s">
        <v>140</v>
      </c>
      <c r="J21" s="1364"/>
      <c r="K21" s="127"/>
    </row>
    <row r="22" spans="1:11" ht="24" customHeight="1" x14ac:dyDescent="0.2">
      <c r="A22" s="55"/>
      <c r="B22" s="127"/>
      <c r="C22" s="56"/>
      <c r="D22" s="127"/>
      <c r="E22" s="1361"/>
      <c r="F22" s="56"/>
      <c r="G22" s="56"/>
      <c r="H22" s="1365"/>
      <c r="I22" s="1366"/>
      <c r="J22" s="1364"/>
      <c r="K22" s="127"/>
    </row>
    <row r="23" spans="1:11" ht="24" customHeight="1" x14ac:dyDescent="0.2">
      <c r="A23" s="55"/>
      <c r="B23" s="127"/>
      <c r="C23" s="56"/>
      <c r="D23" s="127"/>
      <c r="E23" s="1361"/>
      <c r="F23" s="56"/>
      <c r="G23" s="56"/>
      <c r="H23" s="1365"/>
      <c r="I23" s="1366"/>
      <c r="J23" s="1364"/>
    </row>
    <row r="24" spans="1:11" ht="24" customHeight="1" x14ac:dyDescent="0.2">
      <c r="A24" s="55"/>
      <c r="B24" s="127"/>
      <c r="C24" s="56"/>
      <c r="D24" s="127"/>
      <c r="E24" s="1361"/>
      <c r="F24" s="56"/>
      <c r="G24" s="56"/>
      <c r="H24" s="1365"/>
      <c r="I24" s="1366"/>
      <c r="J24" s="1364"/>
    </row>
    <row r="25" spans="1:11" ht="24" customHeight="1" x14ac:dyDescent="0.2">
      <c r="A25" s="55"/>
      <c r="B25" s="127"/>
      <c r="C25" s="56"/>
      <c r="D25" s="127"/>
      <c r="E25" s="1361"/>
      <c r="F25" s="56"/>
      <c r="G25" s="56"/>
      <c r="H25" s="1367"/>
      <c r="I25" s="1366"/>
      <c r="J25" s="1364"/>
    </row>
    <row r="26" spans="1:11" ht="24" customHeight="1" x14ac:dyDescent="0.2">
      <c r="A26" s="55"/>
      <c r="B26" s="127"/>
      <c r="C26" s="56"/>
      <c r="D26" s="127"/>
      <c r="E26" s="1361"/>
      <c r="F26" s="56"/>
      <c r="G26" s="56"/>
      <c r="H26" s="1367"/>
      <c r="I26" s="1366"/>
      <c r="J26" s="1364"/>
    </row>
    <row r="27" spans="1:11" ht="24" customHeight="1" x14ac:dyDescent="0.2">
      <c r="A27" s="55"/>
      <c r="B27" s="127"/>
      <c r="C27" s="56"/>
      <c r="D27" s="127"/>
      <c r="E27" s="1361"/>
      <c r="F27" s="56"/>
      <c r="G27" s="56"/>
      <c r="H27" s="1367"/>
      <c r="I27" s="1366"/>
      <c r="J27" s="1364"/>
    </row>
    <row r="28" spans="1:11" ht="24" customHeight="1" x14ac:dyDescent="0.2">
      <c r="A28" s="55"/>
      <c r="B28" s="127"/>
      <c r="C28" s="56"/>
      <c r="D28" s="127"/>
      <c r="E28" s="1361"/>
      <c r="F28" s="56"/>
      <c r="G28" s="56"/>
      <c r="H28" s="1367"/>
      <c r="I28" s="1366"/>
      <c r="J28" s="1364"/>
    </row>
    <row r="29" spans="1:11" ht="24" customHeight="1" x14ac:dyDescent="0.2">
      <c r="A29" s="55"/>
      <c r="B29" s="127"/>
      <c r="C29" s="56"/>
      <c r="D29" s="127"/>
      <c r="E29" s="1361"/>
      <c r="F29" s="56"/>
      <c r="G29" s="56"/>
      <c r="H29" s="1367"/>
      <c r="I29" s="1366"/>
      <c r="J29" s="1364"/>
    </row>
    <row r="30" spans="1:11" ht="24" customHeight="1" x14ac:dyDescent="0.2">
      <c r="A30" s="55"/>
      <c r="B30" s="127"/>
      <c r="C30" s="56"/>
      <c r="D30" s="127"/>
      <c r="E30" s="1361"/>
      <c r="F30" s="56"/>
      <c r="G30" s="56"/>
      <c r="H30" s="109"/>
      <c r="I30" s="107"/>
      <c r="J30" s="1364"/>
    </row>
    <row r="31" spans="1:11" ht="24" customHeight="1" x14ac:dyDescent="0.2">
      <c r="A31" s="55"/>
      <c r="B31" s="127"/>
      <c r="C31" s="56"/>
      <c r="D31" s="127"/>
      <c r="E31" s="1361"/>
      <c r="F31" s="56"/>
      <c r="G31" s="56"/>
      <c r="H31" s="109"/>
      <c r="I31" s="107"/>
      <c r="J31" s="1364"/>
    </row>
    <row r="32" spans="1:11" ht="24" customHeight="1" x14ac:dyDescent="0.2">
      <c r="A32" s="55"/>
      <c r="B32" s="127" t="s">
        <v>160</v>
      </c>
      <c r="C32" s="56"/>
      <c r="D32" s="127" t="s">
        <v>160</v>
      </c>
      <c r="E32" s="1361"/>
      <c r="F32" s="56"/>
      <c r="G32" s="56"/>
      <c r="H32" s="109"/>
      <c r="I32" s="107"/>
      <c r="J32" s="1364"/>
    </row>
    <row r="33" spans="1:11" ht="24" customHeight="1" x14ac:dyDescent="0.2">
      <c r="A33" s="55"/>
      <c r="B33" s="127" t="s">
        <v>160</v>
      </c>
      <c r="C33" s="56"/>
      <c r="D33" s="127" t="s">
        <v>160</v>
      </c>
      <c r="E33" s="1361"/>
      <c r="F33" s="56"/>
      <c r="G33" s="56"/>
      <c r="H33" s="109"/>
      <c r="I33" s="107"/>
      <c r="J33" s="1364"/>
    </row>
    <row r="34" spans="1:11" ht="24" customHeight="1" x14ac:dyDescent="0.2">
      <c r="A34" s="55"/>
      <c r="B34" s="127" t="s">
        <v>160</v>
      </c>
      <c r="C34" s="56"/>
      <c r="D34" s="127"/>
      <c r="E34" s="1361"/>
      <c r="F34" s="56"/>
      <c r="G34" s="56"/>
      <c r="H34" s="109"/>
      <c r="I34" s="107"/>
      <c r="J34" s="1364"/>
    </row>
    <row r="35" spans="1:11" ht="24" customHeight="1" x14ac:dyDescent="0.2">
      <c r="A35" s="55"/>
      <c r="B35" s="127" t="s">
        <v>160</v>
      </c>
      <c r="C35" s="56"/>
      <c r="D35" s="127" t="s">
        <v>160</v>
      </c>
      <c r="E35" s="1361"/>
      <c r="F35" s="56"/>
      <c r="G35" s="56"/>
      <c r="H35" s="109"/>
      <c r="I35" s="107"/>
      <c r="J35" s="1364"/>
    </row>
    <row r="36" spans="1:11" ht="24" customHeight="1" x14ac:dyDescent="0.2">
      <c r="A36" s="55"/>
      <c r="B36" s="127" t="s">
        <v>160</v>
      </c>
      <c r="C36" s="56"/>
      <c r="D36" s="127" t="s">
        <v>160</v>
      </c>
      <c r="E36" s="1362"/>
      <c r="F36" s="56"/>
      <c r="G36" s="56"/>
      <c r="H36" s="110"/>
      <c r="I36" s="108"/>
      <c r="J36" s="1364"/>
    </row>
    <row r="37" spans="1:11" ht="24" customHeight="1" thickBot="1" x14ac:dyDescent="0.25">
      <c r="A37" s="55"/>
      <c r="B37" s="127" t="s">
        <v>160</v>
      </c>
      <c r="C37" s="101"/>
      <c r="D37" s="1339" t="s">
        <v>160</v>
      </c>
      <c r="E37" s="1339"/>
      <c r="F37" s="1339"/>
      <c r="G37" s="101">
        <f>SUM(G14:G36)</f>
        <v>0</v>
      </c>
      <c r="H37" s="106"/>
      <c r="I37" s="106"/>
      <c r="J37" s="102"/>
    </row>
    <row r="38" spans="1:11" ht="24" customHeight="1" thickTop="1" x14ac:dyDescent="0.2">
      <c r="A38" s="1340" t="s">
        <v>132</v>
      </c>
      <c r="B38" s="1340"/>
      <c r="C38" s="1340"/>
      <c r="D38" s="1340"/>
      <c r="E38" s="1340"/>
      <c r="F38" s="1340"/>
      <c r="G38" s="1340"/>
      <c r="H38" s="1340"/>
      <c r="I38" s="1340"/>
      <c r="J38" s="1340"/>
    </row>
    <row r="39" spans="1:11" ht="24" customHeight="1" x14ac:dyDescent="0.2">
      <c r="A39" s="1341" t="s">
        <v>133</v>
      </c>
      <c r="B39" s="1341"/>
      <c r="C39" s="1341"/>
      <c r="D39" s="1341"/>
      <c r="E39" s="50"/>
    </row>
    <row r="40" spans="1:11" ht="24" customHeight="1" x14ac:dyDescent="0.2">
      <c r="A40" s="2" t="s">
        <v>22</v>
      </c>
      <c r="B40" s="97"/>
      <c r="D40" s="1342" t="s">
        <v>134</v>
      </c>
      <c r="E40" s="1342"/>
      <c r="F40" s="1325" t="s">
        <v>108</v>
      </c>
      <c r="G40" s="1325"/>
      <c r="H40" s="1359"/>
      <c r="I40" s="1359"/>
      <c r="J40" s="1359"/>
    </row>
    <row r="41" spans="1:11" ht="24" customHeight="1" x14ac:dyDescent="0.25">
      <c r="A41" s="97"/>
      <c r="B41" s="1338" t="s">
        <v>288</v>
      </c>
      <c r="C41" s="1338"/>
      <c r="D41" s="1338"/>
      <c r="E41" s="220"/>
      <c r="F41" s="220"/>
    </row>
    <row r="42" spans="1:11" ht="24" customHeight="1" x14ac:dyDescent="0.2">
      <c r="A42" s="50"/>
      <c r="B42" s="50" t="s">
        <v>135</v>
      </c>
      <c r="C42" s="1341"/>
      <c r="D42" s="1341"/>
      <c r="E42" s="1341"/>
      <c r="F42" s="1368" t="s">
        <v>116</v>
      </c>
      <c r="G42" s="1368"/>
      <c r="H42" s="1341"/>
      <c r="I42" s="1341"/>
      <c r="J42" s="1341"/>
    </row>
    <row r="43" spans="1:11" ht="24" customHeight="1" x14ac:dyDescent="0.2">
      <c r="A43" s="50"/>
      <c r="B43" s="50" t="s">
        <v>136</v>
      </c>
      <c r="C43" s="1341"/>
      <c r="D43" s="1341"/>
      <c r="E43" s="1341"/>
      <c r="F43" s="1368" t="s">
        <v>157</v>
      </c>
      <c r="G43" s="1368"/>
      <c r="H43" s="1341"/>
      <c r="I43" s="1341"/>
      <c r="J43" s="1341"/>
    </row>
    <row r="44" spans="1:11" ht="24" customHeight="1" thickBot="1" x14ac:dyDescent="0.25">
      <c r="B44" s="206" t="s">
        <v>261</v>
      </c>
      <c r="C44" s="1352"/>
      <c r="D44" s="1352"/>
      <c r="E44" s="1352"/>
      <c r="F44" s="1352"/>
      <c r="G44" s="1352"/>
    </row>
    <row r="45" spans="1:11" ht="24" customHeight="1" thickTop="1" x14ac:dyDescent="0.2">
      <c r="A45" s="1353" t="s">
        <v>131</v>
      </c>
      <c r="B45" s="1354"/>
      <c r="C45" s="1354"/>
      <c r="D45" s="1355"/>
      <c r="E45" s="103" t="s">
        <v>123</v>
      </c>
      <c r="F45" s="1343" t="s">
        <v>126</v>
      </c>
      <c r="G45" s="1343"/>
      <c r="H45" s="1344" t="s">
        <v>130</v>
      </c>
      <c r="I45" s="1345"/>
      <c r="J45" s="1346"/>
    </row>
    <row r="46" spans="1:11" ht="24" customHeight="1" x14ac:dyDescent="0.2">
      <c r="A46" s="1356"/>
      <c r="B46" s="1357"/>
      <c r="C46" s="1357"/>
      <c r="D46" s="1358"/>
      <c r="E46" s="104" t="s">
        <v>124</v>
      </c>
      <c r="F46" s="1350" t="s">
        <v>127</v>
      </c>
      <c r="G46" s="1351"/>
      <c r="H46" s="1347"/>
      <c r="I46" s="1348"/>
      <c r="J46" s="1349"/>
    </row>
    <row r="47" spans="1:11" ht="24" customHeight="1" thickBot="1" x14ac:dyDescent="0.25">
      <c r="A47" s="170" t="s">
        <v>99</v>
      </c>
      <c r="B47" s="169" t="s">
        <v>100</v>
      </c>
      <c r="C47" s="169" t="s">
        <v>101</v>
      </c>
      <c r="D47" s="169" t="s">
        <v>100</v>
      </c>
      <c r="E47" s="104" t="s">
        <v>125</v>
      </c>
      <c r="F47" s="169" t="s">
        <v>128</v>
      </c>
      <c r="G47" s="169" t="s">
        <v>129</v>
      </c>
      <c r="H47" s="1347"/>
      <c r="I47" s="1348"/>
      <c r="J47" s="1349"/>
    </row>
    <row r="48" spans="1:11" ht="24" customHeight="1" x14ac:dyDescent="0.2">
      <c r="A48" s="214"/>
      <c r="B48" s="215"/>
      <c r="C48" s="219"/>
      <c r="D48" s="215"/>
      <c r="E48" s="1360" t="s">
        <v>137</v>
      </c>
      <c r="F48" s="216"/>
      <c r="G48" s="216"/>
      <c r="H48" s="217"/>
      <c r="I48" s="218"/>
      <c r="J48" s="1363" t="s">
        <v>139</v>
      </c>
      <c r="K48" s="127"/>
    </row>
    <row r="49" spans="1:11" ht="24" customHeight="1" x14ac:dyDescent="0.2">
      <c r="A49" s="55"/>
      <c r="B49" s="127"/>
      <c r="C49" s="56"/>
      <c r="D49" s="127"/>
      <c r="E49" s="1361"/>
      <c r="F49" s="56"/>
      <c r="G49" s="56"/>
      <c r="H49" s="109"/>
      <c r="I49" s="107"/>
      <c r="J49" s="1364"/>
      <c r="K49" s="127"/>
    </row>
    <row r="50" spans="1:11" ht="24" customHeight="1" x14ac:dyDescent="0.2">
      <c r="A50" s="55"/>
      <c r="B50" s="127"/>
      <c r="C50" s="56"/>
      <c r="D50" s="127"/>
      <c r="E50" s="1361"/>
      <c r="F50" s="56"/>
      <c r="G50" s="56"/>
      <c r="H50" s="109"/>
      <c r="I50" s="107"/>
      <c r="J50" s="1364"/>
      <c r="K50" s="127"/>
    </row>
    <row r="51" spans="1:11" ht="24" customHeight="1" x14ac:dyDescent="0.2">
      <c r="A51" s="55"/>
      <c r="B51" s="127"/>
      <c r="C51" s="56"/>
      <c r="D51" s="127"/>
      <c r="E51" s="1361"/>
      <c r="F51" s="56"/>
      <c r="G51" s="56"/>
      <c r="H51" s="109"/>
      <c r="I51" s="107"/>
      <c r="J51" s="1364"/>
      <c r="K51" s="127"/>
    </row>
    <row r="52" spans="1:11" ht="24" customHeight="1" x14ac:dyDescent="0.2">
      <c r="A52" s="55"/>
      <c r="B52" s="127"/>
      <c r="C52" s="56"/>
      <c r="D52" s="127"/>
      <c r="E52" s="1361"/>
      <c r="F52" s="56"/>
      <c r="G52" s="56"/>
      <c r="H52" s="109"/>
      <c r="I52" s="107"/>
      <c r="J52" s="1364"/>
      <c r="K52" s="127"/>
    </row>
    <row r="53" spans="1:11" ht="24" customHeight="1" x14ac:dyDescent="0.2">
      <c r="A53" s="55"/>
      <c r="B53" s="127"/>
      <c r="C53" s="56"/>
      <c r="D53" s="127"/>
      <c r="E53" s="1361"/>
      <c r="F53" s="56"/>
      <c r="G53" s="56"/>
      <c r="H53" s="109"/>
      <c r="I53" s="107"/>
      <c r="J53" s="1364"/>
      <c r="K53" s="127"/>
    </row>
    <row r="54" spans="1:11" ht="24" customHeight="1" x14ac:dyDescent="0.2">
      <c r="A54" s="55"/>
      <c r="B54" s="127"/>
      <c r="C54" s="56"/>
      <c r="D54" s="127"/>
      <c r="E54" s="1361"/>
      <c r="F54" s="56"/>
      <c r="G54" s="56"/>
      <c r="H54" s="109"/>
      <c r="I54" s="107"/>
      <c r="J54" s="1364"/>
      <c r="K54" s="127"/>
    </row>
    <row r="55" spans="1:11" ht="24" customHeight="1" x14ac:dyDescent="0.2">
      <c r="A55" s="55"/>
      <c r="B55" s="127"/>
      <c r="C55" s="56"/>
      <c r="D55" s="127"/>
      <c r="E55" s="1361"/>
      <c r="F55" s="56"/>
      <c r="G55" s="56"/>
      <c r="H55" s="1365" t="s">
        <v>141</v>
      </c>
      <c r="I55" s="1366" t="s">
        <v>140</v>
      </c>
      <c r="J55" s="1364"/>
      <c r="K55" s="127"/>
    </row>
    <row r="56" spans="1:11" ht="24" customHeight="1" x14ac:dyDescent="0.2">
      <c r="A56" s="55"/>
      <c r="B56" s="127"/>
      <c r="C56" s="56"/>
      <c r="D56" s="127"/>
      <c r="E56" s="1361"/>
      <c r="F56" s="56"/>
      <c r="G56" s="56"/>
      <c r="H56" s="1365"/>
      <c r="I56" s="1366"/>
      <c r="J56" s="1364"/>
      <c r="K56" s="127"/>
    </row>
    <row r="57" spans="1:11" ht="24" customHeight="1" x14ac:dyDescent="0.2">
      <c r="A57" s="55"/>
      <c r="B57" s="127"/>
      <c r="C57" s="56"/>
      <c r="D57" s="127"/>
      <c r="E57" s="1361"/>
      <c r="F57" s="56"/>
      <c r="G57" s="56"/>
      <c r="H57" s="1365"/>
      <c r="I57" s="1366"/>
      <c r="J57" s="1364"/>
    </row>
    <row r="58" spans="1:11" ht="24" customHeight="1" x14ac:dyDescent="0.2">
      <c r="A58" s="55"/>
      <c r="B58" s="127"/>
      <c r="C58" s="56"/>
      <c r="D58" s="127"/>
      <c r="E58" s="1361"/>
      <c r="F58" s="56"/>
      <c r="G58" s="56"/>
      <c r="H58" s="1365"/>
      <c r="I58" s="1366"/>
      <c r="J58" s="1364"/>
    </row>
    <row r="59" spans="1:11" ht="24" customHeight="1" x14ac:dyDescent="0.2">
      <c r="A59" s="55"/>
      <c r="B59" s="127"/>
      <c r="C59" s="56"/>
      <c r="D59" s="127"/>
      <c r="E59" s="1361"/>
      <c r="F59" s="56"/>
      <c r="G59" s="56"/>
      <c r="H59" s="1367"/>
      <c r="I59" s="1366"/>
      <c r="J59" s="1364"/>
    </row>
    <row r="60" spans="1:11" ht="24" customHeight="1" x14ac:dyDescent="0.2">
      <c r="A60" s="55"/>
      <c r="B60" s="127"/>
      <c r="C60" s="56"/>
      <c r="D60" s="127"/>
      <c r="E60" s="1361"/>
      <c r="F60" s="56"/>
      <c r="G60" s="56"/>
      <c r="H60" s="1367"/>
      <c r="I60" s="1366"/>
      <c r="J60" s="1364"/>
    </row>
    <row r="61" spans="1:11" ht="24" customHeight="1" x14ac:dyDescent="0.2">
      <c r="A61" s="55"/>
      <c r="B61" s="127"/>
      <c r="C61" s="56"/>
      <c r="D61" s="127"/>
      <c r="E61" s="1361"/>
      <c r="F61" s="56"/>
      <c r="G61" s="56"/>
      <c r="H61" s="1367"/>
      <c r="I61" s="1366"/>
      <c r="J61" s="1364"/>
    </row>
    <row r="62" spans="1:11" ht="24" customHeight="1" x14ac:dyDescent="0.2">
      <c r="A62" s="55"/>
      <c r="B62" s="127"/>
      <c r="C62" s="56"/>
      <c r="D62" s="127"/>
      <c r="E62" s="1361"/>
      <c r="F62" s="56"/>
      <c r="G62" s="56"/>
      <c r="H62" s="1367"/>
      <c r="I62" s="1366"/>
      <c r="J62" s="1364"/>
    </row>
    <row r="63" spans="1:11" ht="24" customHeight="1" x14ac:dyDescent="0.2">
      <c r="A63" s="55"/>
      <c r="B63" s="127"/>
      <c r="C63" s="56"/>
      <c r="D63" s="127"/>
      <c r="E63" s="1361"/>
      <c r="F63" s="56"/>
      <c r="G63" s="56"/>
      <c r="H63" s="1367"/>
      <c r="I63" s="1366"/>
      <c r="J63" s="1364"/>
    </row>
    <row r="64" spans="1:11" ht="24" customHeight="1" x14ac:dyDescent="0.2">
      <c r="A64" s="55"/>
      <c r="B64" s="127"/>
      <c r="C64" s="56"/>
      <c r="D64" s="127"/>
      <c r="E64" s="1361"/>
      <c r="F64" s="56"/>
      <c r="G64" s="56"/>
      <c r="H64" s="109"/>
      <c r="I64" s="107"/>
      <c r="J64" s="1364"/>
    </row>
    <row r="65" spans="1:10" ht="24" customHeight="1" x14ac:dyDescent="0.2">
      <c r="A65" s="55"/>
      <c r="B65" s="127"/>
      <c r="C65" s="56"/>
      <c r="D65" s="127"/>
      <c r="E65" s="1361"/>
      <c r="F65" s="56"/>
      <c r="G65" s="56"/>
      <c r="H65" s="109"/>
      <c r="I65" s="107"/>
      <c r="J65" s="1364"/>
    </row>
    <row r="66" spans="1:10" ht="24" customHeight="1" x14ac:dyDescent="0.2">
      <c r="A66" s="55"/>
      <c r="B66" s="127" t="s">
        <v>160</v>
      </c>
      <c r="C66" s="56"/>
      <c r="D66" s="127" t="s">
        <v>160</v>
      </c>
      <c r="E66" s="1361"/>
      <c r="F66" s="56"/>
      <c r="G66" s="56"/>
      <c r="H66" s="109"/>
      <c r="I66" s="107"/>
      <c r="J66" s="1364"/>
    </row>
    <row r="67" spans="1:10" ht="24" customHeight="1" x14ac:dyDescent="0.2">
      <c r="A67" s="55"/>
      <c r="B67" s="127" t="s">
        <v>160</v>
      </c>
      <c r="C67" s="56"/>
      <c r="D67" s="127" t="s">
        <v>160</v>
      </c>
      <c r="E67" s="1361"/>
      <c r="F67" s="56"/>
      <c r="G67" s="56"/>
      <c r="H67" s="109"/>
      <c r="I67" s="107"/>
      <c r="J67" s="1364"/>
    </row>
    <row r="68" spans="1:10" ht="24" customHeight="1" x14ac:dyDescent="0.2">
      <c r="A68" s="55"/>
      <c r="B68" s="127" t="s">
        <v>160</v>
      </c>
      <c r="C68" s="56"/>
      <c r="D68" s="127"/>
      <c r="E68" s="1361"/>
      <c r="F68" s="56"/>
      <c r="G68" s="56"/>
      <c r="H68" s="109"/>
      <c r="I68" s="107"/>
      <c r="J68" s="1364"/>
    </row>
    <row r="69" spans="1:10" ht="24" customHeight="1" x14ac:dyDescent="0.2">
      <c r="A69" s="55"/>
      <c r="B69" s="127" t="s">
        <v>160</v>
      </c>
      <c r="C69" s="56"/>
      <c r="D69" s="127" t="s">
        <v>160</v>
      </c>
      <c r="E69" s="1361"/>
      <c r="F69" s="56"/>
      <c r="G69" s="56"/>
      <c r="H69" s="109"/>
      <c r="I69" s="107"/>
      <c r="J69" s="1364"/>
    </row>
    <row r="70" spans="1:10" ht="24" customHeight="1" x14ac:dyDescent="0.2">
      <c r="A70" s="55"/>
      <c r="B70" s="127" t="s">
        <v>160</v>
      </c>
      <c r="C70" s="56"/>
      <c r="D70" s="127" t="s">
        <v>160</v>
      </c>
      <c r="E70" s="1362"/>
      <c r="F70" s="56"/>
      <c r="G70" s="56"/>
      <c r="H70" s="110"/>
      <c r="I70" s="108"/>
      <c r="J70" s="1364"/>
    </row>
    <row r="71" spans="1:10" ht="24" customHeight="1" thickBot="1" x14ac:dyDescent="0.25">
      <c r="A71" s="55"/>
      <c r="B71" s="127" t="s">
        <v>160</v>
      </c>
      <c r="C71" s="101"/>
      <c r="D71" s="1339" t="s">
        <v>160</v>
      </c>
      <c r="E71" s="1339"/>
      <c r="F71" s="1339"/>
      <c r="G71" s="101">
        <f>SUM(G48:G70)</f>
        <v>0</v>
      </c>
      <c r="H71" s="106"/>
      <c r="I71" s="106"/>
      <c r="J71" s="102"/>
    </row>
    <row r="72" spans="1:10" ht="24" customHeight="1" thickTop="1" x14ac:dyDescent="0.2">
      <c r="A72" s="1340" t="s">
        <v>132</v>
      </c>
      <c r="B72" s="1340"/>
      <c r="C72" s="1340"/>
      <c r="D72" s="1340"/>
      <c r="E72" s="1340"/>
      <c r="F72" s="1340"/>
      <c r="G72" s="1340"/>
      <c r="H72" s="1340"/>
      <c r="I72" s="1340"/>
      <c r="J72" s="1340"/>
    </row>
    <row r="73" spans="1:10" ht="24" customHeight="1" x14ac:dyDescent="0.2">
      <c r="A73" s="1341" t="s">
        <v>133</v>
      </c>
      <c r="B73" s="1341"/>
      <c r="C73" s="1341"/>
      <c r="D73" s="1341"/>
      <c r="E73" s="50"/>
    </row>
    <row r="74" spans="1:10" ht="24" customHeight="1" x14ac:dyDescent="0.2">
      <c r="A74" s="2" t="s">
        <v>22</v>
      </c>
      <c r="B74" s="97"/>
      <c r="D74" s="1342" t="s">
        <v>134</v>
      </c>
      <c r="E74" s="1342"/>
      <c r="F74" s="1325" t="s">
        <v>108</v>
      </c>
      <c r="G74" s="1325"/>
      <c r="H74" s="1359"/>
      <c r="I74" s="1359"/>
      <c r="J74" s="1359"/>
    </row>
    <row r="75" spans="1:10" ht="24" customHeight="1" x14ac:dyDescent="0.25">
      <c r="A75" s="97"/>
      <c r="B75" s="1338" t="s">
        <v>288</v>
      </c>
      <c r="C75" s="1338"/>
      <c r="D75" s="1338"/>
      <c r="E75" s="220"/>
      <c r="F75" s="220"/>
    </row>
    <row r="76" spans="1:10" ht="24" customHeight="1" x14ac:dyDescent="0.2">
      <c r="A76" s="50"/>
      <c r="B76" s="50" t="s">
        <v>135</v>
      </c>
      <c r="C76" s="1341"/>
      <c r="D76" s="1341"/>
      <c r="E76" s="1341"/>
      <c r="F76" s="1368" t="s">
        <v>116</v>
      </c>
      <c r="G76" s="1368"/>
      <c r="H76" s="1341"/>
      <c r="I76" s="1341"/>
      <c r="J76" s="1341"/>
    </row>
    <row r="77" spans="1:10" ht="24" customHeight="1" x14ac:dyDescent="0.2">
      <c r="A77" s="50"/>
      <c r="B77" s="50" t="s">
        <v>136</v>
      </c>
      <c r="C77" s="1341"/>
      <c r="D77" s="1341"/>
      <c r="E77" s="1341"/>
      <c r="F77" s="1368" t="s">
        <v>157</v>
      </c>
      <c r="G77" s="1368"/>
      <c r="H77" s="1341"/>
      <c r="I77" s="1341"/>
      <c r="J77" s="1341"/>
    </row>
    <row r="78" spans="1:10" ht="24" customHeight="1" thickBot="1" x14ac:dyDescent="0.25">
      <c r="B78" s="206" t="s">
        <v>261</v>
      </c>
      <c r="C78" s="1352"/>
      <c r="D78" s="1352"/>
      <c r="E78" s="1352"/>
      <c r="F78" s="1352"/>
      <c r="G78" s="1352"/>
    </row>
    <row r="79" spans="1:10" ht="24" customHeight="1" thickTop="1" x14ac:dyDescent="0.2">
      <c r="A79" s="1353" t="s">
        <v>131</v>
      </c>
      <c r="B79" s="1354"/>
      <c r="C79" s="1354"/>
      <c r="D79" s="1355"/>
      <c r="E79" s="103" t="s">
        <v>123</v>
      </c>
      <c r="F79" s="1343" t="s">
        <v>126</v>
      </c>
      <c r="G79" s="1343"/>
      <c r="H79" s="1344" t="s">
        <v>130</v>
      </c>
      <c r="I79" s="1345"/>
      <c r="J79" s="1346"/>
    </row>
    <row r="80" spans="1:10" ht="24" customHeight="1" x14ac:dyDescent="0.2">
      <c r="A80" s="1356"/>
      <c r="B80" s="1357"/>
      <c r="C80" s="1357"/>
      <c r="D80" s="1358"/>
      <c r="E80" s="104" t="s">
        <v>124</v>
      </c>
      <c r="F80" s="1350" t="s">
        <v>127</v>
      </c>
      <c r="G80" s="1351"/>
      <c r="H80" s="1347"/>
      <c r="I80" s="1348"/>
      <c r="J80" s="1349"/>
    </row>
    <row r="81" spans="1:11" ht="24" customHeight="1" thickBot="1" x14ac:dyDescent="0.25">
      <c r="A81" s="170" t="s">
        <v>99</v>
      </c>
      <c r="B81" s="169" t="s">
        <v>100</v>
      </c>
      <c r="C81" s="169" t="s">
        <v>101</v>
      </c>
      <c r="D81" s="169" t="s">
        <v>100</v>
      </c>
      <c r="E81" s="104" t="s">
        <v>125</v>
      </c>
      <c r="F81" s="169" t="s">
        <v>128</v>
      </c>
      <c r="G81" s="169" t="s">
        <v>129</v>
      </c>
      <c r="H81" s="1347"/>
      <c r="I81" s="1348"/>
      <c r="J81" s="1349"/>
    </row>
    <row r="82" spans="1:11" ht="24" customHeight="1" x14ac:dyDescent="0.2">
      <c r="A82" s="214"/>
      <c r="B82" s="215"/>
      <c r="C82" s="219"/>
      <c r="D82" s="215"/>
      <c r="E82" s="1360" t="s">
        <v>137</v>
      </c>
      <c r="F82" s="216"/>
      <c r="G82" s="216"/>
      <c r="H82" s="217"/>
      <c r="I82" s="218"/>
      <c r="J82" s="1363" t="s">
        <v>139</v>
      </c>
      <c r="K82" s="127"/>
    </row>
    <row r="83" spans="1:11" ht="24" customHeight="1" x14ac:dyDescent="0.2">
      <c r="A83" s="55"/>
      <c r="B83" s="127"/>
      <c r="C83" s="56"/>
      <c r="D83" s="127"/>
      <c r="E83" s="1361"/>
      <c r="F83" s="56"/>
      <c r="G83" s="56"/>
      <c r="H83" s="109"/>
      <c r="I83" s="107"/>
      <c r="J83" s="1364"/>
      <c r="K83" s="127"/>
    </row>
    <row r="84" spans="1:11" ht="24" customHeight="1" x14ac:dyDescent="0.2">
      <c r="A84" s="55"/>
      <c r="B84" s="127"/>
      <c r="C84" s="56"/>
      <c r="D84" s="127"/>
      <c r="E84" s="1361"/>
      <c r="F84" s="56"/>
      <c r="G84" s="56"/>
      <c r="H84" s="109"/>
      <c r="I84" s="107"/>
      <c r="J84" s="1364"/>
      <c r="K84" s="127"/>
    </row>
    <row r="85" spans="1:11" ht="24" customHeight="1" x14ac:dyDescent="0.2">
      <c r="A85" s="55"/>
      <c r="B85" s="127"/>
      <c r="C85" s="56"/>
      <c r="D85" s="127"/>
      <c r="E85" s="1361"/>
      <c r="F85" s="56"/>
      <c r="G85" s="56"/>
      <c r="H85" s="109"/>
      <c r="I85" s="107"/>
      <c r="J85" s="1364"/>
      <c r="K85" s="127"/>
    </row>
    <row r="86" spans="1:11" ht="24" customHeight="1" x14ac:dyDescent="0.2">
      <c r="A86" s="55"/>
      <c r="B86" s="127"/>
      <c r="C86" s="56"/>
      <c r="D86" s="127"/>
      <c r="E86" s="1361"/>
      <c r="F86" s="56"/>
      <c r="G86" s="56"/>
      <c r="H86" s="109"/>
      <c r="I86" s="107"/>
      <c r="J86" s="1364"/>
      <c r="K86" s="127"/>
    </row>
    <row r="87" spans="1:11" ht="24" customHeight="1" x14ac:dyDescent="0.2">
      <c r="A87" s="55"/>
      <c r="B87" s="127"/>
      <c r="C87" s="56"/>
      <c r="D87" s="127"/>
      <c r="E87" s="1361"/>
      <c r="F87" s="56"/>
      <c r="G87" s="56"/>
      <c r="H87" s="109"/>
      <c r="I87" s="107"/>
      <c r="J87" s="1364"/>
      <c r="K87" s="127"/>
    </row>
    <row r="88" spans="1:11" ht="24" customHeight="1" x14ac:dyDescent="0.2">
      <c r="A88" s="55"/>
      <c r="B88" s="127"/>
      <c r="C88" s="56"/>
      <c r="D88" s="127"/>
      <c r="E88" s="1361"/>
      <c r="F88" s="56"/>
      <c r="G88" s="56"/>
      <c r="H88" s="109"/>
      <c r="I88" s="107"/>
      <c r="J88" s="1364"/>
      <c r="K88" s="127"/>
    </row>
    <row r="89" spans="1:11" ht="24" customHeight="1" x14ac:dyDescent="0.2">
      <c r="A89" s="55"/>
      <c r="B89" s="127"/>
      <c r="C89" s="56"/>
      <c r="D89" s="127"/>
      <c r="E89" s="1361"/>
      <c r="F89" s="56"/>
      <c r="G89" s="56"/>
      <c r="H89" s="1365" t="s">
        <v>141</v>
      </c>
      <c r="I89" s="1366" t="s">
        <v>140</v>
      </c>
      <c r="J89" s="1364"/>
      <c r="K89" s="127"/>
    </row>
    <row r="90" spans="1:11" ht="24" customHeight="1" x14ac:dyDescent="0.2">
      <c r="A90" s="55"/>
      <c r="B90" s="127"/>
      <c r="C90" s="56"/>
      <c r="D90" s="127"/>
      <c r="E90" s="1361"/>
      <c r="F90" s="56"/>
      <c r="G90" s="56"/>
      <c r="H90" s="1365"/>
      <c r="I90" s="1366"/>
      <c r="J90" s="1364"/>
      <c r="K90" s="127"/>
    </row>
    <row r="91" spans="1:11" ht="24" customHeight="1" x14ac:dyDescent="0.2">
      <c r="A91" s="55"/>
      <c r="B91" s="127"/>
      <c r="C91" s="56"/>
      <c r="D91" s="127"/>
      <c r="E91" s="1361"/>
      <c r="F91" s="56"/>
      <c r="G91" s="56"/>
      <c r="H91" s="1365"/>
      <c r="I91" s="1366"/>
      <c r="J91" s="1364"/>
    </row>
    <row r="92" spans="1:11" ht="24" customHeight="1" x14ac:dyDescent="0.2">
      <c r="A92" s="55"/>
      <c r="B92" s="127"/>
      <c r="C92" s="56"/>
      <c r="D92" s="127"/>
      <c r="E92" s="1361"/>
      <c r="F92" s="56"/>
      <c r="G92" s="56"/>
      <c r="H92" s="1365"/>
      <c r="I92" s="1366"/>
      <c r="J92" s="1364"/>
    </row>
    <row r="93" spans="1:11" ht="24" customHeight="1" x14ac:dyDescent="0.2">
      <c r="A93" s="55"/>
      <c r="B93" s="127"/>
      <c r="C93" s="56"/>
      <c r="D93" s="127"/>
      <c r="E93" s="1361"/>
      <c r="F93" s="56"/>
      <c r="G93" s="56"/>
      <c r="H93" s="1367"/>
      <c r="I93" s="1366"/>
      <c r="J93" s="1364"/>
    </row>
    <row r="94" spans="1:11" ht="24" customHeight="1" x14ac:dyDescent="0.2">
      <c r="A94" s="55"/>
      <c r="B94" s="127"/>
      <c r="C94" s="56"/>
      <c r="D94" s="127"/>
      <c r="E94" s="1361"/>
      <c r="F94" s="56"/>
      <c r="G94" s="56"/>
      <c r="H94" s="1367"/>
      <c r="I94" s="1366"/>
      <c r="J94" s="1364"/>
    </row>
    <row r="95" spans="1:11" ht="24" customHeight="1" x14ac:dyDescent="0.2">
      <c r="A95" s="55"/>
      <c r="B95" s="127"/>
      <c r="C95" s="56"/>
      <c r="D95" s="127"/>
      <c r="E95" s="1361"/>
      <c r="F95" s="56"/>
      <c r="G95" s="56"/>
      <c r="H95" s="1367"/>
      <c r="I95" s="1366"/>
      <c r="J95" s="1364"/>
    </row>
    <row r="96" spans="1:11" ht="24" customHeight="1" x14ac:dyDescent="0.2">
      <c r="A96" s="55"/>
      <c r="B96" s="127"/>
      <c r="C96" s="56"/>
      <c r="D96" s="127"/>
      <c r="E96" s="1361"/>
      <c r="F96" s="56"/>
      <c r="G96" s="56"/>
      <c r="H96" s="1367"/>
      <c r="I96" s="1366"/>
      <c r="J96" s="1364"/>
    </row>
    <row r="97" spans="1:10" ht="24" customHeight="1" x14ac:dyDescent="0.2">
      <c r="A97" s="55"/>
      <c r="B97" s="127"/>
      <c r="C97" s="56"/>
      <c r="D97" s="127"/>
      <c r="E97" s="1361"/>
      <c r="F97" s="56"/>
      <c r="G97" s="56"/>
      <c r="H97" s="1367"/>
      <c r="I97" s="1366"/>
      <c r="J97" s="1364"/>
    </row>
    <row r="98" spans="1:10" ht="24" customHeight="1" x14ac:dyDescent="0.2">
      <c r="A98" s="55"/>
      <c r="B98" s="127" t="s">
        <v>160</v>
      </c>
      <c r="C98" s="56"/>
      <c r="D98" s="127"/>
      <c r="E98" s="1361"/>
      <c r="F98" s="56"/>
      <c r="G98" s="56"/>
      <c r="H98" s="109"/>
      <c r="I98" s="107"/>
      <c r="J98" s="1364"/>
    </row>
    <row r="99" spans="1:10" ht="24" customHeight="1" x14ac:dyDescent="0.2">
      <c r="A99" s="55"/>
      <c r="B99" s="127" t="s">
        <v>160</v>
      </c>
      <c r="C99" s="56"/>
      <c r="D99" s="127"/>
      <c r="E99" s="1361"/>
      <c r="F99" s="56"/>
      <c r="G99" s="56"/>
      <c r="H99" s="109"/>
      <c r="I99" s="107"/>
      <c r="J99" s="1364"/>
    </row>
    <row r="100" spans="1:10" ht="24" customHeight="1" x14ac:dyDescent="0.2">
      <c r="A100" s="55"/>
      <c r="B100" s="127" t="s">
        <v>160</v>
      </c>
      <c r="C100" s="56"/>
      <c r="D100" s="127" t="s">
        <v>160</v>
      </c>
      <c r="E100" s="1361"/>
      <c r="F100" s="56"/>
      <c r="G100" s="56"/>
      <c r="H100" s="109"/>
      <c r="I100" s="107"/>
      <c r="J100" s="1364"/>
    </row>
    <row r="101" spans="1:10" ht="24" customHeight="1" x14ac:dyDescent="0.2">
      <c r="A101" s="55"/>
      <c r="B101" s="127" t="s">
        <v>160</v>
      </c>
      <c r="C101" s="56"/>
      <c r="D101" s="127" t="s">
        <v>160</v>
      </c>
      <c r="E101" s="1361"/>
      <c r="F101" s="56"/>
      <c r="G101" s="56"/>
      <c r="H101" s="109"/>
      <c r="I101" s="107"/>
      <c r="J101" s="1364"/>
    </row>
    <row r="102" spans="1:10" ht="24" customHeight="1" x14ac:dyDescent="0.2">
      <c r="A102" s="55"/>
      <c r="B102" s="127" t="s">
        <v>160</v>
      </c>
      <c r="C102" s="56"/>
      <c r="D102" s="127"/>
      <c r="E102" s="1361"/>
      <c r="F102" s="56"/>
      <c r="G102" s="56"/>
      <c r="H102" s="109"/>
      <c r="I102" s="107"/>
      <c r="J102" s="1364"/>
    </row>
    <row r="103" spans="1:10" ht="24" customHeight="1" x14ac:dyDescent="0.2">
      <c r="A103" s="55"/>
      <c r="B103" s="127" t="s">
        <v>160</v>
      </c>
      <c r="C103" s="56"/>
      <c r="D103" s="127" t="s">
        <v>160</v>
      </c>
      <c r="E103" s="1361"/>
      <c r="F103" s="56"/>
      <c r="G103" s="56"/>
      <c r="H103" s="109"/>
      <c r="I103" s="107"/>
      <c r="J103" s="1364"/>
    </row>
    <row r="104" spans="1:10" ht="24" customHeight="1" x14ac:dyDescent="0.2">
      <c r="A104" s="55"/>
      <c r="B104" s="127" t="s">
        <v>160</v>
      </c>
      <c r="C104" s="56"/>
      <c r="D104" s="127" t="s">
        <v>160</v>
      </c>
      <c r="E104" s="1362"/>
      <c r="F104" s="56"/>
      <c r="G104" s="56"/>
      <c r="H104" s="110"/>
      <c r="I104" s="108"/>
      <c r="J104" s="1364"/>
    </row>
    <row r="105" spans="1:10" ht="24" customHeight="1" thickBot="1" x14ac:dyDescent="0.25">
      <c r="A105" s="55"/>
      <c r="B105" s="127" t="s">
        <v>160</v>
      </c>
      <c r="C105" s="101"/>
      <c r="D105" s="1339" t="s">
        <v>160</v>
      </c>
      <c r="E105" s="1339"/>
      <c r="F105" s="1339"/>
      <c r="G105" s="101">
        <f>SUM(G82:G104)</f>
        <v>0</v>
      </c>
      <c r="H105" s="106"/>
      <c r="I105" s="106"/>
      <c r="J105" s="102"/>
    </row>
    <row r="106" spans="1:10" ht="24" customHeight="1" thickTop="1" x14ac:dyDescent="0.2">
      <c r="A106" s="1340" t="s">
        <v>132</v>
      </c>
      <c r="B106" s="1340"/>
      <c r="C106" s="1340"/>
      <c r="D106" s="1340"/>
      <c r="E106" s="1340"/>
      <c r="F106" s="1340"/>
      <c r="G106" s="1340"/>
      <c r="H106" s="1340"/>
      <c r="I106" s="1340"/>
      <c r="J106" s="1340"/>
    </row>
    <row r="107" spans="1:10" ht="24" customHeight="1" x14ac:dyDescent="0.2">
      <c r="A107" s="1341" t="s">
        <v>133</v>
      </c>
      <c r="B107" s="1341"/>
      <c r="C107" s="1341"/>
      <c r="D107" s="1341"/>
      <c r="E107" s="50"/>
    </row>
    <row r="108" spans="1:10" ht="24" customHeight="1" x14ac:dyDescent="0.2">
      <c r="A108" s="2" t="s">
        <v>22</v>
      </c>
      <c r="B108" s="97"/>
      <c r="D108" s="1342" t="s">
        <v>134</v>
      </c>
      <c r="E108" s="1342"/>
      <c r="F108" s="1325" t="s">
        <v>108</v>
      </c>
      <c r="G108" s="1325"/>
      <c r="H108" s="1359"/>
      <c r="I108" s="1359"/>
      <c r="J108" s="1359"/>
    </row>
    <row r="109" spans="1:10" ht="24" customHeight="1" x14ac:dyDescent="0.25">
      <c r="A109" s="97"/>
      <c r="B109" s="1338" t="s">
        <v>288</v>
      </c>
      <c r="C109" s="1338"/>
      <c r="D109" s="1338"/>
      <c r="E109" s="220"/>
      <c r="F109" s="220"/>
    </row>
    <row r="110" spans="1:10" ht="24" customHeight="1" x14ac:dyDescent="0.2">
      <c r="A110" s="50"/>
      <c r="B110" s="50" t="s">
        <v>135</v>
      </c>
      <c r="C110" s="1341"/>
      <c r="D110" s="1341"/>
      <c r="E110" s="1341"/>
      <c r="F110" s="1368" t="s">
        <v>116</v>
      </c>
      <c r="G110" s="1368"/>
      <c r="H110" s="1341"/>
      <c r="I110" s="1341"/>
      <c r="J110" s="1341"/>
    </row>
    <row r="111" spans="1:10" ht="24" customHeight="1" x14ac:dyDescent="0.2">
      <c r="A111" s="50"/>
      <c r="B111" s="50" t="s">
        <v>136</v>
      </c>
      <c r="C111" s="1341"/>
      <c r="D111" s="1341"/>
      <c r="E111" s="1341"/>
      <c r="F111" s="1368" t="s">
        <v>157</v>
      </c>
      <c r="G111" s="1368"/>
      <c r="H111" s="1341"/>
      <c r="I111" s="1341"/>
      <c r="J111" s="1341"/>
    </row>
    <row r="112" spans="1:10" ht="24" customHeight="1" thickBot="1" x14ac:dyDescent="0.25">
      <c r="B112" s="206" t="s">
        <v>261</v>
      </c>
      <c r="C112" s="1352"/>
      <c r="D112" s="1352"/>
      <c r="E112" s="1352"/>
      <c r="F112" s="1352"/>
      <c r="G112" s="1352"/>
    </row>
    <row r="113" spans="1:11" ht="24" customHeight="1" thickTop="1" x14ac:dyDescent="0.2">
      <c r="A113" s="1353" t="s">
        <v>131</v>
      </c>
      <c r="B113" s="1354"/>
      <c r="C113" s="1354"/>
      <c r="D113" s="1355"/>
      <c r="E113" s="103" t="s">
        <v>123</v>
      </c>
      <c r="F113" s="1343" t="s">
        <v>126</v>
      </c>
      <c r="G113" s="1343"/>
      <c r="H113" s="1344" t="s">
        <v>130</v>
      </c>
      <c r="I113" s="1345"/>
      <c r="J113" s="1346"/>
    </row>
    <row r="114" spans="1:11" ht="24" customHeight="1" x14ac:dyDescent="0.2">
      <c r="A114" s="1356"/>
      <c r="B114" s="1357"/>
      <c r="C114" s="1357"/>
      <c r="D114" s="1358"/>
      <c r="E114" s="104" t="s">
        <v>124</v>
      </c>
      <c r="F114" s="1350" t="s">
        <v>127</v>
      </c>
      <c r="G114" s="1351"/>
      <c r="H114" s="1347"/>
      <c r="I114" s="1348"/>
      <c r="J114" s="1349"/>
    </row>
    <row r="115" spans="1:11" ht="24" customHeight="1" thickBot="1" x14ac:dyDescent="0.25">
      <c r="A115" s="170" t="s">
        <v>99</v>
      </c>
      <c r="B115" s="169" t="s">
        <v>100</v>
      </c>
      <c r="C115" s="169" t="s">
        <v>101</v>
      </c>
      <c r="D115" s="169" t="s">
        <v>100</v>
      </c>
      <c r="E115" s="104" t="s">
        <v>125</v>
      </c>
      <c r="F115" s="169" t="s">
        <v>128</v>
      </c>
      <c r="G115" s="169" t="s">
        <v>129</v>
      </c>
      <c r="H115" s="1347"/>
      <c r="I115" s="1348"/>
      <c r="J115" s="1349"/>
    </row>
    <row r="116" spans="1:11" ht="24" customHeight="1" x14ac:dyDescent="0.2">
      <c r="A116" s="214"/>
      <c r="B116" s="215"/>
      <c r="C116" s="219"/>
      <c r="D116" s="215"/>
      <c r="E116" s="1360" t="s">
        <v>137</v>
      </c>
      <c r="F116" s="216"/>
      <c r="G116" s="216"/>
      <c r="H116" s="217"/>
      <c r="I116" s="218"/>
      <c r="J116" s="1363" t="s">
        <v>139</v>
      </c>
      <c r="K116" s="127"/>
    </row>
    <row r="117" spans="1:11" ht="24" customHeight="1" x14ac:dyDescent="0.2">
      <c r="A117" s="55"/>
      <c r="B117" s="127"/>
      <c r="C117" s="56"/>
      <c r="D117" s="127"/>
      <c r="E117" s="1361"/>
      <c r="F117" s="56"/>
      <c r="G117" s="56"/>
      <c r="H117" s="109"/>
      <c r="I117" s="107"/>
      <c r="J117" s="1364"/>
      <c r="K117" s="127"/>
    </row>
    <row r="118" spans="1:11" ht="24" customHeight="1" x14ac:dyDescent="0.2">
      <c r="A118" s="55"/>
      <c r="B118" s="127"/>
      <c r="C118" s="56"/>
      <c r="D118" s="127"/>
      <c r="E118" s="1361"/>
      <c r="F118" s="56"/>
      <c r="G118" s="56"/>
      <c r="H118" s="109"/>
      <c r="I118" s="107"/>
      <c r="J118" s="1364"/>
      <c r="K118" s="127"/>
    </row>
    <row r="119" spans="1:11" ht="24" customHeight="1" x14ac:dyDescent="0.2">
      <c r="A119" s="55"/>
      <c r="B119" s="127"/>
      <c r="C119" s="56"/>
      <c r="D119" s="127"/>
      <c r="E119" s="1361"/>
      <c r="F119" s="56"/>
      <c r="G119" s="56"/>
      <c r="H119" s="109"/>
      <c r="I119" s="107"/>
      <c r="J119" s="1364"/>
      <c r="K119" s="127"/>
    </row>
    <row r="120" spans="1:11" ht="24" customHeight="1" x14ac:dyDescent="0.2">
      <c r="A120" s="55"/>
      <c r="B120" s="127"/>
      <c r="C120" s="56"/>
      <c r="D120" s="127"/>
      <c r="E120" s="1361"/>
      <c r="F120" s="56"/>
      <c r="G120" s="56"/>
      <c r="H120" s="109"/>
      <c r="I120" s="107"/>
      <c r="J120" s="1364"/>
      <c r="K120" s="127"/>
    </row>
    <row r="121" spans="1:11" ht="24" customHeight="1" x14ac:dyDescent="0.2">
      <c r="A121" s="55"/>
      <c r="B121" s="127"/>
      <c r="C121" s="56"/>
      <c r="D121" s="127"/>
      <c r="E121" s="1361"/>
      <c r="F121" s="56"/>
      <c r="G121" s="56"/>
      <c r="H121" s="109"/>
      <c r="I121" s="107"/>
      <c r="J121" s="1364"/>
      <c r="K121" s="127"/>
    </row>
    <row r="122" spans="1:11" ht="24" customHeight="1" x14ac:dyDescent="0.2">
      <c r="A122" s="55"/>
      <c r="B122" s="127"/>
      <c r="C122" s="56"/>
      <c r="D122" s="127"/>
      <c r="E122" s="1361"/>
      <c r="F122" s="56"/>
      <c r="G122" s="56"/>
      <c r="H122" s="109"/>
      <c r="I122" s="107"/>
      <c r="J122" s="1364"/>
      <c r="K122" s="127"/>
    </row>
    <row r="123" spans="1:11" ht="24" customHeight="1" x14ac:dyDescent="0.2">
      <c r="A123" s="55"/>
      <c r="B123" s="127"/>
      <c r="C123" s="56"/>
      <c r="D123" s="127"/>
      <c r="E123" s="1361"/>
      <c r="F123" s="56"/>
      <c r="G123" s="56"/>
      <c r="H123" s="1365" t="s">
        <v>141</v>
      </c>
      <c r="I123" s="1366" t="s">
        <v>140</v>
      </c>
      <c r="J123" s="1364"/>
      <c r="K123" s="127"/>
    </row>
    <row r="124" spans="1:11" ht="24" customHeight="1" x14ac:dyDescent="0.2">
      <c r="A124" s="55"/>
      <c r="B124" s="127"/>
      <c r="C124" s="56"/>
      <c r="D124" s="127"/>
      <c r="E124" s="1361"/>
      <c r="F124" s="56"/>
      <c r="G124" s="56"/>
      <c r="H124" s="1365"/>
      <c r="I124" s="1366"/>
      <c r="J124" s="1364"/>
      <c r="K124" s="127"/>
    </row>
    <row r="125" spans="1:11" ht="24" customHeight="1" x14ac:dyDescent="0.2">
      <c r="A125" s="55"/>
      <c r="B125" s="127"/>
      <c r="C125" s="56"/>
      <c r="D125" s="127"/>
      <c r="E125" s="1361"/>
      <c r="F125" s="56"/>
      <c r="G125" s="56"/>
      <c r="H125" s="1365"/>
      <c r="I125" s="1366"/>
      <c r="J125" s="1364"/>
    </row>
    <row r="126" spans="1:11" ht="24" customHeight="1" x14ac:dyDescent="0.2">
      <c r="A126" s="55"/>
      <c r="B126" s="127"/>
      <c r="C126" s="56"/>
      <c r="D126" s="127"/>
      <c r="E126" s="1361"/>
      <c r="F126" s="56"/>
      <c r="G126" s="56"/>
      <c r="H126" s="1365"/>
      <c r="I126" s="1366"/>
      <c r="J126" s="1364"/>
    </row>
    <row r="127" spans="1:11" ht="24" customHeight="1" x14ac:dyDescent="0.2">
      <c r="A127" s="55"/>
      <c r="B127" s="127"/>
      <c r="C127" s="56"/>
      <c r="D127" s="127"/>
      <c r="E127" s="1361"/>
      <c r="F127" s="56"/>
      <c r="G127" s="56"/>
      <c r="H127" s="1367"/>
      <c r="I127" s="1366"/>
      <c r="J127" s="1364"/>
    </row>
    <row r="128" spans="1:11" ht="24" customHeight="1" x14ac:dyDescent="0.2">
      <c r="A128" s="55"/>
      <c r="B128" s="127"/>
      <c r="C128" s="56"/>
      <c r="D128" s="127"/>
      <c r="E128" s="1361"/>
      <c r="F128" s="56"/>
      <c r="G128" s="56"/>
      <c r="H128" s="1367"/>
      <c r="I128" s="1366"/>
      <c r="J128" s="1364"/>
    </row>
    <row r="129" spans="1:10" ht="24" customHeight="1" x14ac:dyDescent="0.2">
      <c r="A129" s="55"/>
      <c r="B129" s="127"/>
      <c r="C129" s="56"/>
      <c r="D129" s="127"/>
      <c r="E129" s="1361"/>
      <c r="F129" s="56"/>
      <c r="G129" s="56"/>
      <c r="H129" s="1367"/>
      <c r="I129" s="1366"/>
      <c r="J129" s="1364"/>
    </row>
    <row r="130" spans="1:10" ht="24" customHeight="1" x14ac:dyDescent="0.2">
      <c r="A130" s="55"/>
      <c r="B130" s="127"/>
      <c r="C130" s="56"/>
      <c r="D130" s="127"/>
      <c r="E130" s="1361"/>
      <c r="F130" s="56"/>
      <c r="G130" s="56"/>
      <c r="H130" s="1367"/>
      <c r="I130" s="1366"/>
      <c r="J130" s="1364"/>
    </row>
    <row r="131" spans="1:10" ht="24" customHeight="1" x14ac:dyDescent="0.2">
      <c r="A131" s="55"/>
      <c r="B131" s="127"/>
      <c r="C131" s="56"/>
      <c r="D131" s="127"/>
      <c r="E131" s="1361"/>
      <c r="F131" s="56"/>
      <c r="G131" s="56"/>
      <c r="H131" s="1367"/>
      <c r="I131" s="1366"/>
      <c r="J131" s="1364"/>
    </row>
    <row r="132" spans="1:10" ht="24" customHeight="1" x14ac:dyDescent="0.2">
      <c r="A132" s="55"/>
      <c r="B132" s="127"/>
      <c r="C132" s="56"/>
      <c r="D132" s="127"/>
      <c r="E132" s="1361"/>
      <c r="F132" s="56"/>
      <c r="G132" s="56"/>
      <c r="H132" s="109"/>
      <c r="I132" s="107"/>
      <c r="J132" s="1364"/>
    </row>
    <row r="133" spans="1:10" ht="24" customHeight="1" x14ac:dyDescent="0.2">
      <c r="A133" s="55"/>
      <c r="B133" s="127"/>
      <c r="C133" s="56"/>
      <c r="D133" s="127"/>
      <c r="E133" s="1361"/>
      <c r="F133" s="56"/>
      <c r="G133" s="56"/>
      <c r="H133" s="109"/>
      <c r="I133" s="107"/>
      <c r="J133" s="1364"/>
    </row>
    <row r="134" spans="1:10" ht="24" customHeight="1" x14ac:dyDescent="0.2">
      <c r="A134" s="55"/>
      <c r="B134" s="127"/>
      <c r="C134" s="56"/>
      <c r="D134" s="127"/>
      <c r="E134" s="1361"/>
      <c r="F134" s="56"/>
      <c r="G134" s="56"/>
      <c r="H134" s="109"/>
      <c r="I134" s="107"/>
      <c r="J134" s="1364"/>
    </row>
    <row r="135" spans="1:10" ht="24" customHeight="1" x14ac:dyDescent="0.2">
      <c r="A135" s="55"/>
      <c r="B135" s="127" t="s">
        <v>160</v>
      </c>
      <c r="C135" s="56"/>
      <c r="D135" s="127" t="s">
        <v>160</v>
      </c>
      <c r="E135" s="1361"/>
      <c r="F135" s="56"/>
      <c r="G135" s="56"/>
      <c r="H135" s="109"/>
      <c r="I135" s="107"/>
      <c r="J135" s="1364"/>
    </row>
    <row r="136" spans="1:10" ht="24" customHeight="1" x14ac:dyDescent="0.2">
      <c r="A136" s="55"/>
      <c r="B136" s="127" t="s">
        <v>160</v>
      </c>
      <c r="C136" s="56"/>
      <c r="D136" s="127"/>
      <c r="E136" s="1361"/>
      <c r="F136" s="56"/>
      <c r="G136" s="56"/>
      <c r="H136" s="109"/>
      <c r="I136" s="107"/>
      <c r="J136" s="1364"/>
    </row>
    <row r="137" spans="1:10" ht="24" customHeight="1" x14ac:dyDescent="0.2">
      <c r="A137" s="55"/>
      <c r="B137" s="127" t="s">
        <v>160</v>
      </c>
      <c r="C137" s="56"/>
      <c r="D137" s="127" t="s">
        <v>160</v>
      </c>
      <c r="E137" s="1361"/>
      <c r="F137" s="56"/>
      <c r="G137" s="56"/>
      <c r="H137" s="109"/>
      <c r="I137" s="107"/>
      <c r="J137" s="1364"/>
    </row>
    <row r="138" spans="1:10" ht="24" customHeight="1" x14ac:dyDescent="0.2">
      <c r="A138" s="55"/>
      <c r="B138" s="127" t="s">
        <v>160</v>
      </c>
      <c r="C138" s="56"/>
      <c r="D138" s="127" t="s">
        <v>160</v>
      </c>
      <c r="E138" s="1362"/>
      <c r="F138" s="56"/>
      <c r="G138" s="56"/>
      <c r="H138" s="110"/>
      <c r="I138" s="108"/>
      <c r="J138" s="1364"/>
    </row>
    <row r="139" spans="1:10" ht="24" customHeight="1" thickBot="1" x14ac:dyDescent="0.25">
      <c r="A139" s="55"/>
      <c r="B139" s="127" t="s">
        <v>160</v>
      </c>
      <c r="C139" s="101"/>
      <c r="D139" s="1339" t="s">
        <v>160</v>
      </c>
      <c r="E139" s="1339"/>
      <c r="F139" s="1339"/>
      <c r="G139" s="101">
        <f>SUM(G116:G138)</f>
        <v>0</v>
      </c>
      <c r="H139" s="106"/>
      <c r="I139" s="106"/>
      <c r="J139" s="102"/>
    </row>
    <row r="140" spans="1:10" ht="24" customHeight="1" thickTop="1" x14ac:dyDescent="0.2">
      <c r="A140" s="1340" t="s">
        <v>132</v>
      </c>
      <c r="B140" s="1340"/>
      <c r="C140" s="1340"/>
      <c r="D140" s="1340"/>
      <c r="E140" s="1340"/>
      <c r="F140" s="1340"/>
      <c r="G140" s="1340"/>
      <c r="H140" s="1340"/>
      <c r="I140" s="1340"/>
      <c r="J140" s="1340"/>
    </row>
    <row r="141" spans="1:10" ht="24" customHeight="1" x14ac:dyDescent="0.2">
      <c r="A141" s="1341" t="s">
        <v>133</v>
      </c>
      <c r="B141" s="1341"/>
      <c r="C141" s="1341"/>
      <c r="D141" s="1341"/>
      <c r="E141" s="50"/>
    </row>
    <row r="142" spans="1:10" ht="24" customHeight="1" x14ac:dyDescent="0.2">
      <c r="A142" s="2" t="s">
        <v>22</v>
      </c>
      <c r="B142" s="97"/>
      <c r="D142" s="1342" t="s">
        <v>134</v>
      </c>
      <c r="E142" s="1342"/>
      <c r="F142" s="1325" t="s">
        <v>108</v>
      </c>
      <c r="G142" s="1325"/>
      <c r="H142" s="1359"/>
      <c r="I142" s="1359"/>
      <c r="J142" s="1359"/>
    </row>
    <row r="143" spans="1:10" ht="24" customHeight="1" x14ac:dyDescent="0.25">
      <c r="A143" s="97"/>
      <c r="B143" s="1338" t="s">
        <v>288</v>
      </c>
      <c r="C143" s="1338"/>
      <c r="D143" s="1338"/>
      <c r="E143" s="220"/>
      <c r="F143" s="220"/>
    </row>
    <row r="144" spans="1:10" ht="24" customHeight="1" x14ac:dyDescent="0.2">
      <c r="A144" s="50"/>
      <c r="B144" s="50" t="s">
        <v>135</v>
      </c>
      <c r="C144" s="1341"/>
      <c r="D144" s="1341"/>
      <c r="E144" s="1341"/>
      <c r="F144" s="1368" t="s">
        <v>116</v>
      </c>
      <c r="G144" s="1368"/>
      <c r="H144" s="1341"/>
      <c r="I144" s="1341"/>
      <c r="J144" s="1341"/>
    </row>
    <row r="145" spans="1:11" ht="24" customHeight="1" x14ac:dyDescent="0.2">
      <c r="A145" s="50"/>
      <c r="B145" s="50" t="s">
        <v>136</v>
      </c>
      <c r="C145" s="1341"/>
      <c r="D145" s="1341"/>
      <c r="E145" s="1341"/>
      <c r="F145" s="1368" t="s">
        <v>157</v>
      </c>
      <c r="G145" s="1368"/>
      <c r="H145" s="1341"/>
      <c r="I145" s="1341"/>
      <c r="J145" s="1341"/>
    </row>
    <row r="146" spans="1:11" ht="24" customHeight="1" thickBot="1" x14ac:dyDescent="0.25">
      <c r="B146" s="206" t="s">
        <v>261</v>
      </c>
      <c r="C146" s="1352"/>
      <c r="D146" s="1352"/>
      <c r="E146" s="1352"/>
      <c r="F146" s="1352"/>
      <c r="G146" s="1352"/>
    </row>
    <row r="147" spans="1:11" ht="24" customHeight="1" thickTop="1" x14ac:dyDescent="0.2">
      <c r="A147" s="1353" t="s">
        <v>131</v>
      </c>
      <c r="B147" s="1354"/>
      <c r="C147" s="1354"/>
      <c r="D147" s="1355"/>
      <c r="E147" s="103" t="s">
        <v>123</v>
      </c>
      <c r="F147" s="1343" t="s">
        <v>126</v>
      </c>
      <c r="G147" s="1343"/>
      <c r="H147" s="1344" t="s">
        <v>130</v>
      </c>
      <c r="I147" s="1345"/>
      <c r="J147" s="1346"/>
    </row>
    <row r="148" spans="1:11" ht="24" customHeight="1" x14ac:dyDescent="0.2">
      <c r="A148" s="1356"/>
      <c r="B148" s="1357"/>
      <c r="C148" s="1357"/>
      <c r="D148" s="1358"/>
      <c r="E148" s="104" t="s">
        <v>124</v>
      </c>
      <c r="F148" s="1350" t="s">
        <v>127</v>
      </c>
      <c r="G148" s="1351"/>
      <c r="H148" s="1347"/>
      <c r="I148" s="1348"/>
      <c r="J148" s="1349"/>
    </row>
    <row r="149" spans="1:11" ht="24" customHeight="1" thickBot="1" x14ac:dyDescent="0.25">
      <c r="A149" s="170" t="s">
        <v>99</v>
      </c>
      <c r="B149" s="169" t="s">
        <v>100</v>
      </c>
      <c r="C149" s="169" t="s">
        <v>101</v>
      </c>
      <c r="D149" s="169" t="s">
        <v>100</v>
      </c>
      <c r="E149" s="104" t="s">
        <v>125</v>
      </c>
      <c r="F149" s="169" t="s">
        <v>128</v>
      </c>
      <c r="G149" s="169" t="s">
        <v>129</v>
      </c>
      <c r="H149" s="1347"/>
      <c r="I149" s="1348"/>
      <c r="J149" s="1349"/>
    </row>
    <row r="150" spans="1:11" ht="24" customHeight="1" x14ac:dyDescent="0.2">
      <c r="A150" s="214"/>
      <c r="B150" s="215"/>
      <c r="C150" s="219"/>
      <c r="D150" s="215"/>
      <c r="E150" s="1360" t="s">
        <v>137</v>
      </c>
      <c r="F150" s="216"/>
      <c r="G150" s="216"/>
      <c r="H150" s="217"/>
      <c r="I150" s="218"/>
      <c r="J150" s="1363" t="s">
        <v>139</v>
      </c>
      <c r="K150" s="127"/>
    </row>
    <row r="151" spans="1:11" ht="24" customHeight="1" x14ac:dyDescent="0.2">
      <c r="A151" s="55"/>
      <c r="B151" s="127"/>
      <c r="C151" s="56"/>
      <c r="D151" s="127"/>
      <c r="E151" s="1361"/>
      <c r="F151" s="56"/>
      <c r="G151" s="56"/>
      <c r="H151" s="109"/>
      <c r="I151" s="107"/>
      <c r="J151" s="1364"/>
      <c r="K151" s="127"/>
    </row>
    <row r="152" spans="1:11" ht="24" customHeight="1" x14ac:dyDescent="0.2">
      <c r="A152" s="55"/>
      <c r="B152" s="127"/>
      <c r="C152" s="56"/>
      <c r="D152" s="127"/>
      <c r="E152" s="1361"/>
      <c r="F152" s="56"/>
      <c r="G152" s="56"/>
      <c r="H152" s="109"/>
      <c r="I152" s="107"/>
      <c r="J152" s="1364"/>
      <c r="K152" s="127"/>
    </row>
    <row r="153" spans="1:11" ht="24" customHeight="1" x14ac:dyDescent="0.2">
      <c r="A153" s="55"/>
      <c r="B153" s="127"/>
      <c r="C153" s="56"/>
      <c r="D153" s="127"/>
      <c r="E153" s="1361"/>
      <c r="F153" s="56"/>
      <c r="G153" s="56"/>
      <c r="H153" s="109"/>
      <c r="I153" s="107"/>
      <c r="J153" s="1364"/>
      <c r="K153" s="127"/>
    </row>
    <row r="154" spans="1:11" ht="24" customHeight="1" x14ac:dyDescent="0.2">
      <c r="A154" s="55"/>
      <c r="B154" s="127"/>
      <c r="C154" s="56"/>
      <c r="D154" s="127"/>
      <c r="E154" s="1361"/>
      <c r="F154" s="56"/>
      <c r="G154" s="56"/>
      <c r="H154" s="109"/>
      <c r="I154" s="107"/>
      <c r="J154" s="1364"/>
      <c r="K154" s="127"/>
    </row>
    <row r="155" spans="1:11" ht="24" customHeight="1" x14ac:dyDescent="0.2">
      <c r="A155" s="55"/>
      <c r="B155" s="127"/>
      <c r="C155" s="56"/>
      <c r="D155" s="127"/>
      <c r="E155" s="1361"/>
      <c r="F155" s="56"/>
      <c r="G155" s="56"/>
      <c r="H155" s="109"/>
      <c r="I155" s="107"/>
      <c r="J155" s="1364"/>
      <c r="K155" s="127"/>
    </row>
    <row r="156" spans="1:11" ht="24" customHeight="1" x14ac:dyDescent="0.2">
      <c r="A156" s="55"/>
      <c r="B156" s="127"/>
      <c r="C156" s="56"/>
      <c r="D156" s="127"/>
      <c r="E156" s="1361"/>
      <c r="F156" s="56"/>
      <c r="G156" s="56"/>
      <c r="H156" s="109"/>
      <c r="I156" s="107"/>
      <c r="J156" s="1364"/>
      <c r="K156" s="127"/>
    </row>
    <row r="157" spans="1:11" ht="24" customHeight="1" x14ac:dyDescent="0.2">
      <c r="A157" s="55"/>
      <c r="B157" s="127"/>
      <c r="C157" s="56"/>
      <c r="D157" s="127"/>
      <c r="E157" s="1361"/>
      <c r="F157" s="56"/>
      <c r="G157" s="56"/>
      <c r="H157" s="1365" t="s">
        <v>141</v>
      </c>
      <c r="I157" s="1366" t="s">
        <v>140</v>
      </c>
      <c r="J157" s="1364"/>
      <c r="K157" s="127"/>
    </row>
    <row r="158" spans="1:11" ht="24" customHeight="1" x14ac:dyDescent="0.2">
      <c r="A158" s="55"/>
      <c r="B158" s="127"/>
      <c r="C158" s="56"/>
      <c r="D158" s="127"/>
      <c r="E158" s="1361"/>
      <c r="F158" s="56"/>
      <c r="G158" s="56"/>
      <c r="H158" s="1365"/>
      <c r="I158" s="1366"/>
      <c r="J158" s="1364"/>
      <c r="K158" s="127"/>
    </row>
    <row r="159" spans="1:11" ht="24" customHeight="1" x14ac:dyDescent="0.2">
      <c r="A159" s="55"/>
      <c r="B159" s="127"/>
      <c r="C159" s="56"/>
      <c r="D159" s="127"/>
      <c r="E159" s="1361"/>
      <c r="F159" s="56"/>
      <c r="G159" s="56"/>
      <c r="H159" s="1365"/>
      <c r="I159" s="1366"/>
      <c r="J159" s="1364"/>
    </row>
    <row r="160" spans="1:11" ht="24" customHeight="1" x14ac:dyDescent="0.2">
      <c r="A160" s="55"/>
      <c r="B160" s="127"/>
      <c r="C160" s="56"/>
      <c r="D160" s="127"/>
      <c r="E160" s="1361"/>
      <c r="F160" s="56"/>
      <c r="G160" s="56"/>
      <c r="H160" s="1365"/>
      <c r="I160" s="1366"/>
      <c r="J160" s="1364"/>
    </row>
    <row r="161" spans="1:10" ht="24" customHeight="1" x14ac:dyDescent="0.2">
      <c r="A161" s="55"/>
      <c r="B161" s="127"/>
      <c r="C161" s="56"/>
      <c r="D161" s="127"/>
      <c r="E161" s="1361"/>
      <c r="F161" s="56"/>
      <c r="G161" s="56"/>
      <c r="H161" s="1367"/>
      <c r="I161" s="1366"/>
      <c r="J161" s="1364"/>
    </row>
    <row r="162" spans="1:10" ht="24" customHeight="1" x14ac:dyDescent="0.2">
      <c r="A162" s="55"/>
      <c r="B162" s="127"/>
      <c r="C162" s="56"/>
      <c r="D162" s="127"/>
      <c r="E162" s="1361"/>
      <c r="F162" s="56"/>
      <c r="G162" s="56"/>
      <c r="H162" s="1367"/>
      <c r="I162" s="1366"/>
      <c r="J162" s="1364"/>
    </row>
    <row r="163" spans="1:10" ht="24" customHeight="1" x14ac:dyDescent="0.2">
      <c r="A163" s="55"/>
      <c r="B163" s="127"/>
      <c r="C163" s="56"/>
      <c r="D163" s="127"/>
      <c r="E163" s="1361"/>
      <c r="F163" s="56"/>
      <c r="G163" s="56"/>
      <c r="H163" s="1367"/>
      <c r="I163" s="1366"/>
      <c r="J163" s="1364"/>
    </row>
    <row r="164" spans="1:10" ht="24" customHeight="1" x14ac:dyDescent="0.2">
      <c r="A164" s="55"/>
      <c r="B164" s="127"/>
      <c r="C164" s="56"/>
      <c r="D164" s="127"/>
      <c r="E164" s="1361"/>
      <c r="F164" s="56"/>
      <c r="G164" s="56"/>
      <c r="H164" s="1367"/>
      <c r="I164" s="1366"/>
      <c r="J164" s="1364"/>
    </row>
    <row r="165" spans="1:10" ht="24" customHeight="1" x14ac:dyDescent="0.2">
      <c r="A165" s="55"/>
      <c r="B165" s="127"/>
      <c r="C165" s="56"/>
      <c r="D165" s="127"/>
      <c r="E165" s="1361"/>
      <c r="F165" s="56"/>
      <c r="G165" s="56"/>
      <c r="H165" s="1367"/>
      <c r="I165" s="1366"/>
      <c r="J165" s="1364"/>
    </row>
    <row r="166" spans="1:10" ht="24" customHeight="1" x14ac:dyDescent="0.2">
      <c r="A166" s="55"/>
      <c r="B166" s="127"/>
      <c r="C166" s="56"/>
      <c r="D166" s="127"/>
      <c r="E166" s="1361"/>
      <c r="F166" s="56"/>
      <c r="G166" s="56"/>
      <c r="H166" s="109"/>
      <c r="I166" s="107"/>
      <c r="J166" s="1364"/>
    </row>
    <row r="167" spans="1:10" ht="24" customHeight="1" x14ac:dyDescent="0.2">
      <c r="A167" s="55"/>
      <c r="B167" s="127"/>
      <c r="C167" s="56"/>
      <c r="D167" s="127"/>
      <c r="E167" s="1361"/>
      <c r="F167" s="56"/>
      <c r="G167" s="56"/>
      <c r="H167" s="109"/>
      <c r="I167" s="107"/>
      <c r="J167" s="1364"/>
    </row>
    <row r="168" spans="1:10" ht="24" customHeight="1" x14ac:dyDescent="0.2">
      <c r="A168" s="55"/>
      <c r="B168" s="127" t="s">
        <v>160</v>
      </c>
      <c r="C168" s="56"/>
      <c r="D168" s="127" t="s">
        <v>160</v>
      </c>
      <c r="E168" s="1361"/>
      <c r="F168" s="56"/>
      <c r="G168" s="56"/>
      <c r="H168" s="109"/>
      <c r="I168" s="107"/>
      <c r="J168" s="1364"/>
    </row>
    <row r="169" spans="1:10" ht="24" customHeight="1" x14ac:dyDescent="0.2">
      <c r="A169" s="55"/>
      <c r="B169" s="127" t="s">
        <v>160</v>
      </c>
      <c r="C169" s="56"/>
      <c r="D169" s="127" t="s">
        <v>160</v>
      </c>
      <c r="E169" s="1361"/>
      <c r="F169" s="56"/>
      <c r="G169" s="56"/>
      <c r="H169" s="109"/>
      <c r="I169" s="107"/>
      <c r="J169" s="1364"/>
    </row>
    <row r="170" spans="1:10" ht="24" customHeight="1" x14ac:dyDescent="0.2">
      <c r="A170" s="55"/>
      <c r="B170" s="127" t="s">
        <v>160</v>
      </c>
      <c r="C170" s="56"/>
      <c r="D170" s="127"/>
      <c r="E170" s="1361"/>
      <c r="F170" s="56"/>
      <c r="G170" s="56"/>
      <c r="H170" s="109"/>
      <c r="I170" s="107"/>
      <c r="J170" s="1364"/>
    </row>
    <row r="171" spans="1:10" ht="24" customHeight="1" x14ac:dyDescent="0.2">
      <c r="A171" s="55"/>
      <c r="B171" s="127" t="s">
        <v>160</v>
      </c>
      <c r="C171" s="56"/>
      <c r="D171" s="127" t="s">
        <v>160</v>
      </c>
      <c r="E171" s="1361"/>
      <c r="F171" s="56"/>
      <c r="G171" s="56"/>
      <c r="H171" s="109"/>
      <c r="I171" s="107"/>
      <c r="J171" s="1364"/>
    </row>
    <row r="172" spans="1:10" ht="24" customHeight="1" x14ac:dyDescent="0.2">
      <c r="A172" s="55"/>
      <c r="B172" s="127" t="s">
        <v>160</v>
      </c>
      <c r="C172" s="56"/>
      <c r="D172" s="127" t="s">
        <v>160</v>
      </c>
      <c r="E172" s="1362"/>
      <c r="F172" s="56"/>
      <c r="G172" s="56"/>
      <c r="H172" s="110"/>
      <c r="I172" s="108"/>
      <c r="J172" s="1364"/>
    </row>
    <row r="173" spans="1:10" ht="24" customHeight="1" thickBot="1" x14ac:dyDescent="0.25">
      <c r="A173" s="55"/>
      <c r="B173" s="127" t="s">
        <v>160</v>
      </c>
      <c r="C173" s="101"/>
      <c r="D173" s="1339" t="s">
        <v>160</v>
      </c>
      <c r="E173" s="1339"/>
      <c r="F173" s="1339"/>
      <c r="G173" s="101">
        <f>SUM(G150:G172)</f>
        <v>0</v>
      </c>
      <c r="H173" s="106"/>
      <c r="I173" s="106"/>
      <c r="J173" s="102"/>
    </row>
    <row r="174" spans="1:10" ht="24" customHeight="1" thickTop="1" x14ac:dyDescent="0.2">
      <c r="A174" s="1340" t="s">
        <v>132</v>
      </c>
      <c r="B174" s="1340"/>
      <c r="C174" s="1340"/>
      <c r="D174" s="1340"/>
      <c r="E174" s="1340"/>
      <c r="F174" s="1340"/>
      <c r="G174" s="1340"/>
      <c r="H174" s="1340"/>
      <c r="I174" s="1340"/>
      <c r="J174" s="1340"/>
    </row>
    <row r="175" spans="1:10" ht="24" customHeight="1" x14ac:dyDescent="0.2">
      <c r="A175" s="1341" t="s">
        <v>133</v>
      </c>
      <c r="B175" s="1341"/>
      <c r="C175" s="1341"/>
      <c r="D175" s="1341"/>
      <c r="E175" s="50"/>
    </row>
    <row r="176" spans="1:10" ht="24" customHeight="1" x14ac:dyDescent="0.2">
      <c r="A176" s="2" t="s">
        <v>22</v>
      </c>
      <c r="B176" s="97"/>
      <c r="D176" s="1342" t="s">
        <v>134</v>
      </c>
      <c r="E176" s="1342"/>
      <c r="F176" s="1325" t="s">
        <v>108</v>
      </c>
      <c r="G176" s="1325"/>
      <c r="H176" s="1359"/>
      <c r="I176" s="1359"/>
      <c r="J176" s="1359"/>
    </row>
    <row r="177" spans="1:11" ht="24" customHeight="1" x14ac:dyDescent="0.25">
      <c r="A177" s="97"/>
      <c r="B177" s="1338" t="s">
        <v>288</v>
      </c>
      <c r="C177" s="1338"/>
      <c r="D177" s="1338"/>
      <c r="E177" s="220"/>
      <c r="F177" s="220"/>
    </row>
    <row r="178" spans="1:11" ht="24" customHeight="1" x14ac:dyDescent="0.2">
      <c r="A178" s="50"/>
      <c r="B178" s="50" t="s">
        <v>135</v>
      </c>
      <c r="C178" s="1341"/>
      <c r="D178" s="1341"/>
      <c r="E178" s="1341"/>
      <c r="F178" s="1368" t="s">
        <v>116</v>
      </c>
      <c r="G178" s="1368"/>
      <c r="H178" s="1341"/>
      <c r="I178" s="1341"/>
      <c r="J178" s="1341"/>
    </row>
    <row r="179" spans="1:11" ht="24" customHeight="1" x14ac:dyDescent="0.2">
      <c r="A179" s="50"/>
      <c r="B179" s="50" t="s">
        <v>136</v>
      </c>
      <c r="C179" s="1341"/>
      <c r="D179" s="1341"/>
      <c r="E179" s="1341"/>
      <c r="F179" s="1368" t="s">
        <v>157</v>
      </c>
      <c r="G179" s="1368"/>
      <c r="H179" s="1341"/>
      <c r="I179" s="1341"/>
      <c r="J179" s="1341"/>
    </row>
    <row r="180" spans="1:11" ht="24" customHeight="1" thickBot="1" x14ac:dyDescent="0.25">
      <c r="B180" s="206" t="s">
        <v>261</v>
      </c>
      <c r="C180" s="1352"/>
      <c r="D180" s="1352"/>
      <c r="E180" s="1352"/>
      <c r="F180" s="1352"/>
      <c r="G180" s="1352"/>
    </row>
    <row r="181" spans="1:11" ht="24" customHeight="1" thickTop="1" x14ac:dyDescent="0.2">
      <c r="A181" s="1353" t="s">
        <v>131</v>
      </c>
      <c r="B181" s="1354"/>
      <c r="C181" s="1354"/>
      <c r="D181" s="1355"/>
      <c r="E181" s="103" t="s">
        <v>123</v>
      </c>
      <c r="F181" s="1343" t="s">
        <v>126</v>
      </c>
      <c r="G181" s="1343"/>
      <c r="H181" s="1344" t="s">
        <v>130</v>
      </c>
      <c r="I181" s="1345"/>
      <c r="J181" s="1346"/>
    </row>
    <row r="182" spans="1:11" ht="24" customHeight="1" x14ac:dyDescent="0.2">
      <c r="A182" s="1356"/>
      <c r="B182" s="1357"/>
      <c r="C182" s="1357"/>
      <c r="D182" s="1358"/>
      <c r="E182" s="104" t="s">
        <v>124</v>
      </c>
      <c r="F182" s="1350" t="s">
        <v>127</v>
      </c>
      <c r="G182" s="1351"/>
      <c r="H182" s="1347"/>
      <c r="I182" s="1348"/>
      <c r="J182" s="1349"/>
    </row>
    <row r="183" spans="1:11" ht="24" customHeight="1" thickBot="1" x14ac:dyDescent="0.25">
      <c r="A183" s="170" t="s">
        <v>99</v>
      </c>
      <c r="B183" s="169" t="s">
        <v>100</v>
      </c>
      <c r="C183" s="169" t="s">
        <v>101</v>
      </c>
      <c r="D183" s="169" t="s">
        <v>100</v>
      </c>
      <c r="E183" s="104" t="s">
        <v>125</v>
      </c>
      <c r="F183" s="169" t="s">
        <v>128</v>
      </c>
      <c r="G183" s="169" t="s">
        <v>129</v>
      </c>
      <c r="H183" s="1347"/>
      <c r="I183" s="1348"/>
      <c r="J183" s="1349"/>
    </row>
    <row r="184" spans="1:11" ht="24" customHeight="1" x14ac:dyDescent="0.2">
      <c r="A184" s="214"/>
      <c r="B184" s="215"/>
      <c r="C184" s="219"/>
      <c r="D184" s="215"/>
      <c r="E184" s="1360" t="s">
        <v>137</v>
      </c>
      <c r="F184" s="216"/>
      <c r="G184" s="216"/>
      <c r="H184" s="217"/>
      <c r="I184" s="218"/>
      <c r="J184" s="1363" t="s">
        <v>139</v>
      </c>
      <c r="K184" s="127"/>
    </row>
    <row r="185" spans="1:11" ht="24" customHeight="1" x14ac:dyDescent="0.2">
      <c r="A185" s="55"/>
      <c r="B185" s="127"/>
      <c r="C185" s="56"/>
      <c r="D185" s="127"/>
      <c r="E185" s="1361"/>
      <c r="F185" s="56"/>
      <c r="G185" s="56"/>
      <c r="H185" s="109"/>
      <c r="I185" s="107"/>
      <c r="J185" s="1364"/>
      <c r="K185" s="127"/>
    </row>
    <row r="186" spans="1:11" ht="24" customHeight="1" x14ac:dyDescent="0.2">
      <c r="A186" s="55"/>
      <c r="B186" s="127"/>
      <c r="C186" s="56"/>
      <c r="D186" s="127"/>
      <c r="E186" s="1361"/>
      <c r="F186" s="56"/>
      <c r="G186" s="56"/>
      <c r="H186" s="109"/>
      <c r="I186" s="107"/>
      <c r="J186" s="1364"/>
      <c r="K186" s="127"/>
    </row>
    <row r="187" spans="1:11" ht="24" customHeight="1" x14ac:dyDescent="0.2">
      <c r="A187" s="55"/>
      <c r="B187" s="127"/>
      <c r="C187" s="56"/>
      <c r="D187" s="127"/>
      <c r="E187" s="1361"/>
      <c r="F187" s="56"/>
      <c r="G187" s="56"/>
      <c r="H187" s="109"/>
      <c r="I187" s="107"/>
      <c r="J187" s="1364"/>
      <c r="K187" s="127"/>
    </row>
    <row r="188" spans="1:11" ht="24" customHeight="1" x14ac:dyDescent="0.2">
      <c r="A188" s="55"/>
      <c r="B188" s="127"/>
      <c r="C188" s="56"/>
      <c r="D188" s="127"/>
      <c r="E188" s="1361"/>
      <c r="F188" s="56"/>
      <c r="G188" s="56"/>
      <c r="H188" s="109"/>
      <c r="I188" s="107"/>
      <c r="J188" s="1364"/>
      <c r="K188" s="127"/>
    </row>
    <row r="189" spans="1:11" ht="24" customHeight="1" x14ac:dyDescent="0.2">
      <c r="A189" s="55"/>
      <c r="B189" s="127"/>
      <c r="C189" s="56"/>
      <c r="D189" s="127"/>
      <c r="E189" s="1361"/>
      <c r="F189" s="56"/>
      <c r="G189" s="56"/>
      <c r="H189" s="109"/>
      <c r="I189" s="107"/>
      <c r="J189" s="1364"/>
      <c r="K189" s="127"/>
    </row>
    <row r="190" spans="1:11" ht="24" customHeight="1" x14ac:dyDescent="0.2">
      <c r="A190" s="55"/>
      <c r="B190" s="127"/>
      <c r="C190" s="56"/>
      <c r="D190" s="127"/>
      <c r="E190" s="1361"/>
      <c r="F190" s="56"/>
      <c r="G190" s="56"/>
      <c r="H190" s="109"/>
      <c r="I190" s="107"/>
      <c r="J190" s="1364"/>
      <c r="K190" s="127"/>
    </row>
    <row r="191" spans="1:11" ht="24" customHeight="1" x14ac:dyDescent="0.2">
      <c r="A191" s="55"/>
      <c r="B191" s="127"/>
      <c r="C191" s="56"/>
      <c r="D191" s="127"/>
      <c r="E191" s="1361"/>
      <c r="F191" s="56"/>
      <c r="G191" s="56"/>
      <c r="H191" s="1365" t="s">
        <v>141</v>
      </c>
      <c r="I191" s="1366" t="s">
        <v>140</v>
      </c>
      <c r="J191" s="1364"/>
      <c r="K191" s="127"/>
    </row>
    <row r="192" spans="1:11" ht="24" customHeight="1" x14ac:dyDescent="0.2">
      <c r="A192" s="55"/>
      <c r="B192" s="127"/>
      <c r="C192" s="56"/>
      <c r="D192" s="127"/>
      <c r="E192" s="1361"/>
      <c r="F192" s="56"/>
      <c r="G192" s="56"/>
      <c r="H192" s="1365"/>
      <c r="I192" s="1366"/>
      <c r="J192" s="1364"/>
      <c r="K192" s="127"/>
    </row>
    <row r="193" spans="1:10" ht="24" customHeight="1" x14ac:dyDescent="0.2">
      <c r="A193" s="55"/>
      <c r="B193" s="127"/>
      <c r="C193" s="56"/>
      <c r="D193" s="127"/>
      <c r="E193" s="1361"/>
      <c r="F193" s="56"/>
      <c r="G193" s="56"/>
      <c r="H193" s="1365"/>
      <c r="I193" s="1366"/>
      <c r="J193" s="1364"/>
    </row>
    <row r="194" spans="1:10" ht="24" customHeight="1" x14ac:dyDescent="0.2">
      <c r="A194" s="55"/>
      <c r="B194" s="127"/>
      <c r="C194" s="56"/>
      <c r="D194" s="127"/>
      <c r="E194" s="1361"/>
      <c r="F194" s="56"/>
      <c r="G194" s="56"/>
      <c r="H194" s="1365"/>
      <c r="I194" s="1366"/>
      <c r="J194" s="1364"/>
    </row>
    <row r="195" spans="1:10" ht="24" customHeight="1" x14ac:dyDescent="0.2">
      <c r="A195" s="55"/>
      <c r="B195" s="127"/>
      <c r="C195" s="56"/>
      <c r="D195" s="127"/>
      <c r="E195" s="1361"/>
      <c r="F195" s="56"/>
      <c r="G195" s="56"/>
      <c r="H195" s="1367"/>
      <c r="I195" s="1366"/>
      <c r="J195" s="1364"/>
    </row>
    <row r="196" spans="1:10" ht="24" customHeight="1" x14ac:dyDescent="0.2">
      <c r="A196" s="55"/>
      <c r="B196" s="127"/>
      <c r="C196" s="56"/>
      <c r="D196" s="127"/>
      <c r="E196" s="1361"/>
      <c r="F196" s="56"/>
      <c r="G196" s="56"/>
      <c r="H196" s="1367"/>
      <c r="I196" s="1366"/>
      <c r="J196" s="1364"/>
    </row>
    <row r="197" spans="1:10" ht="24" customHeight="1" x14ac:dyDescent="0.2">
      <c r="A197" s="55"/>
      <c r="B197" s="127"/>
      <c r="C197" s="56"/>
      <c r="D197" s="127"/>
      <c r="E197" s="1361"/>
      <c r="F197" s="56"/>
      <c r="G197" s="56"/>
      <c r="H197" s="1367"/>
      <c r="I197" s="1366"/>
      <c r="J197" s="1364"/>
    </row>
    <row r="198" spans="1:10" ht="24" customHeight="1" x14ac:dyDescent="0.2">
      <c r="A198" s="55"/>
      <c r="B198" s="127"/>
      <c r="C198" s="56"/>
      <c r="D198" s="127"/>
      <c r="E198" s="1361"/>
      <c r="F198" s="56"/>
      <c r="G198" s="56"/>
      <c r="H198" s="1367"/>
      <c r="I198" s="1366"/>
      <c r="J198" s="1364"/>
    </row>
    <row r="199" spans="1:10" ht="24" customHeight="1" x14ac:dyDescent="0.2">
      <c r="A199" s="55"/>
      <c r="B199" s="127"/>
      <c r="C199" s="56"/>
      <c r="D199" s="127"/>
      <c r="E199" s="1361"/>
      <c r="F199" s="56"/>
      <c r="G199" s="56"/>
      <c r="H199" s="1367"/>
      <c r="I199" s="1366"/>
      <c r="J199" s="1364"/>
    </row>
    <row r="200" spans="1:10" ht="24" customHeight="1" x14ac:dyDescent="0.2">
      <c r="A200" s="55"/>
      <c r="B200" s="127"/>
      <c r="C200" s="56"/>
      <c r="D200" s="127"/>
      <c r="E200" s="1361"/>
      <c r="F200" s="56"/>
      <c r="G200" s="56"/>
      <c r="H200" s="109"/>
      <c r="I200" s="107"/>
      <c r="J200" s="1364"/>
    </row>
    <row r="201" spans="1:10" ht="24" customHeight="1" x14ac:dyDescent="0.2">
      <c r="A201" s="55"/>
      <c r="B201" s="127"/>
      <c r="C201" s="56"/>
      <c r="D201" s="127"/>
      <c r="E201" s="1361"/>
      <c r="F201" s="56"/>
      <c r="G201" s="56"/>
      <c r="H201" s="109"/>
      <c r="I201" s="107"/>
      <c r="J201" s="1364"/>
    </row>
    <row r="202" spans="1:10" ht="24" customHeight="1" x14ac:dyDescent="0.2">
      <c r="A202" s="55"/>
      <c r="B202" s="127"/>
      <c r="C202" s="56"/>
      <c r="D202" s="127"/>
      <c r="E202" s="1361"/>
      <c r="F202" s="56"/>
      <c r="G202" s="56"/>
      <c r="H202" s="109"/>
      <c r="I202" s="107"/>
      <c r="J202" s="1364"/>
    </row>
    <row r="203" spans="1:10" ht="24" customHeight="1" x14ac:dyDescent="0.2">
      <c r="A203" s="55"/>
      <c r="B203" s="127" t="s">
        <v>160</v>
      </c>
      <c r="C203" s="56"/>
      <c r="D203" s="127" t="s">
        <v>160</v>
      </c>
      <c r="E203" s="1361"/>
      <c r="F203" s="56"/>
      <c r="G203" s="56"/>
      <c r="H203" s="109"/>
      <c r="I203" s="107"/>
      <c r="J203" s="1364"/>
    </row>
    <row r="204" spans="1:10" ht="24" customHeight="1" x14ac:dyDescent="0.2">
      <c r="A204" s="55"/>
      <c r="B204" s="127" t="s">
        <v>160</v>
      </c>
      <c r="C204" s="56"/>
      <c r="D204" s="127"/>
      <c r="E204" s="1361"/>
      <c r="F204" s="56"/>
      <c r="G204" s="56"/>
      <c r="H204" s="109"/>
      <c r="I204" s="107"/>
      <c r="J204" s="1364"/>
    </row>
    <row r="205" spans="1:10" ht="24" customHeight="1" x14ac:dyDescent="0.2">
      <c r="A205" s="55"/>
      <c r="B205" s="127" t="s">
        <v>160</v>
      </c>
      <c r="C205" s="56"/>
      <c r="D205" s="127" t="s">
        <v>160</v>
      </c>
      <c r="E205" s="1361"/>
      <c r="F205" s="56"/>
      <c r="G205" s="56"/>
      <c r="H205" s="109"/>
      <c r="I205" s="107"/>
      <c r="J205" s="1364"/>
    </row>
    <row r="206" spans="1:10" ht="24" customHeight="1" x14ac:dyDescent="0.2">
      <c r="A206" s="55"/>
      <c r="B206" s="127" t="s">
        <v>160</v>
      </c>
      <c r="C206" s="56"/>
      <c r="D206" s="127" t="s">
        <v>160</v>
      </c>
      <c r="E206" s="1362"/>
      <c r="F206" s="56"/>
      <c r="G206" s="56"/>
      <c r="H206" s="110"/>
      <c r="I206" s="108"/>
      <c r="J206" s="1364"/>
    </row>
    <row r="207" spans="1:10" ht="24" customHeight="1" thickBot="1" x14ac:dyDescent="0.25">
      <c r="A207" s="55"/>
      <c r="B207" s="127" t="s">
        <v>160</v>
      </c>
      <c r="C207" s="101"/>
      <c r="D207" s="1339" t="s">
        <v>160</v>
      </c>
      <c r="E207" s="1339"/>
      <c r="F207" s="1339"/>
      <c r="G207" s="101">
        <f>SUM(G184:G206)</f>
        <v>0</v>
      </c>
      <c r="H207" s="106"/>
      <c r="I207" s="106"/>
      <c r="J207" s="102"/>
    </row>
    <row r="208" spans="1:10" ht="24" customHeight="1" thickTop="1" x14ac:dyDescent="0.2">
      <c r="A208" s="1340" t="s">
        <v>132</v>
      </c>
      <c r="B208" s="1340"/>
      <c r="C208" s="1340"/>
      <c r="D208" s="1340"/>
      <c r="E208" s="1340"/>
      <c r="F208" s="1340"/>
      <c r="G208" s="1340"/>
      <c r="H208" s="1340"/>
      <c r="I208" s="1340"/>
      <c r="J208" s="1340"/>
    </row>
    <row r="209" spans="1:11" ht="24" customHeight="1" x14ac:dyDescent="0.2">
      <c r="A209" s="1341" t="s">
        <v>133</v>
      </c>
      <c r="B209" s="1341"/>
      <c r="C209" s="1341"/>
      <c r="D209" s="1341"/>
      <c r="E209" s="50"/>
    </row>
    <row r="210" spans="1:11" ht="24" customHeight="1" x14ac:dyDescent="0.2">
      <c r="A210" s="2" t="s">
        <v>22</v>
      </c>
      <c r="B210" s="97"/>
      <c r="D210" s="1342" t="s">
        <v>134</v>
      </c>
      <c r="E210" s="1342"/>
      <c r="F210" s="1325" t="s">
        <v>108</v>
      </c>
      <c r="G210" s="1325"/>
      <c r="H210" s="1359"/>
      <c r="I210" s="1359"/>
      <c r="J210" s="1359"/>
    </row>
    <row r="211" spans="1:11" ht="24" customHeight="1" x14ac:dyDescent="0.25">
      <c r="A211" s="97"/>
      <c r="B211" s="1338" t="s">
        <v>288</v>
      </c>
      <c r="C211" s="1338"/>
      <c r="D211" s="1338"/>
      <c r="E211" s="220"/>
      <c r="F211" s="220"/>
    </row>
    <row r="212" spans="1:11" ht="24" customHeight="1" x14ac:dyDescent="0.2">
      <c r="A212" s="50"/>
      <c r="B212" s="50" t="s">
        <v>135</v>
      </c>
      <c r="C212" s="1341"/>
      <c r="D212" s="1341"/>
      <c r="E212" s="1341"/>
      <c r="F212" s="1368" t="s">
        <v>116</v>
      </c>
      <c r="G212" s="1368"/>
      <c r="H212" s="1341"/>
      <c r="I212" s="1341"/>
      <c r="J212" s="1341"/>
    </row>
    <row r="213" spans="1:11" ht="24" customHeight="1" x14ac:dyDescent="0.2">
      <c r="A213" s="50"/>
      <c r="B213" s="50" t="s">
        <v>136</v>
      </c>
      <c r="C213" s="1341"/>
      <c r="D213" s="1341"/>
      <c r="E213" s="1341"/>
      <c r="F213" s="1368" t="s">
        <v>157</v>
      </c>
      <c r="G213" s="1368"/>
      <c r="H213" s="1341"/>
      <c r="I213" s="1341"/>
      <c r="J213" s="1341"/>
    </row>
    <row r="214" spans="1:11" ht="24" customHeight="1" thickBot="1" x14ac:dyDescent="0.25">
      <c r="B214" s="206" t="s">
        <v>261</v>
      </c>
      <c r="C214" s="1352"/>
      <c r="D214" s="1352"/>
      <c r="E214" s="1352"/>
      <c r="F214" s="1352"/>
      <c r="G214" s="1352"/>
    </row>
    <row r="215" spans="1:11" ht="24" customHeight="1" thickTop="1" x14ac:dyDescent="0.2">
      <c r="A215" s="1353" t="s">
        <v>131</v>
      </c>
      <c r="B215" s="1354"/>
      <c r="C215" s="1354"/>
      <c r="D215" s="1355"/>
      <c r="E215" s="103" t="s">
        <v>123</v>
      </c>
      <c r="F215" s="1343" t="s">
        <v>126</v>
      </c>
      <c r="G215" s="1343"/>
      <c r="H215" s="1344" t="s">
        <v>130</v>
      </c>
      <c r="I215" s="1345"/>
      <c r="J215" s="1346"/>
    </row>
    <row r="216" spans="1:11" ht="24" customHeight="1" x14ac:dyDescent="0.2">
      <c r="A216" s="1356"/>
      <c r="B216" s="1357"/>
      <c r="C216" s="1357"/>
      <c r="D216" s="1358"/>
      <c r="E216" s="104" t="s">
        <v>124</v>
      </c>
      <c r="F216" s="1350" t="s">
        <v>127</v>
      </c>
      <c r="G216" s="1351"/>
      <c r="H216" s="1347"/>
      <c r="I216" s="1348"/>
      <c r="J216" s="1349"/>
    </row>
    <row r="217" spans="1:11" ht="24" customHeight="1" thickBot="1" x14ac:dyDescent="0.25">
      <c r="A217" s="170" t="s">
        <v>99</v>
      </c>
      <c r="B217" s="169" t="s">
        <v>100</v>
      </c>
      <c r="C217" s="169" t="s">
        <v>101</v>
      </c>
      <c r="D217" s="169" t="s">
        <v>100</v>
      </c>
      <c r="E217" s="104" t="s">
        <v>125</v>
      </c>
      <c r="F217" s="169" t="s">
        <v>128</v>
      </c>
      <c r="G217" s="169" t="s">
        <v>129</v>
      </c>
      <c r="H217" s="1347"/>
      <c r="I217" s="1348"/>
      <c r="J217" s="1349"/>
    </row>
    <row r="218" spans="1:11" ht="24" customHeight="1" x14ac:dyDescent="0.2">
      <c r="A218" s="214"/>
      <c r="B218" s="215"/>
      <c r="C218" s="219"/>
      <c r="D218" s="215"/>
      <c r="E218" s="1360" t="s">
        <v>137</v>
      </c>
      <c r="F218" s="216"/>
      <c r="G218" s="216"/>
      <c r="H218" s="217"/>
      <c r="I218" s="218"/>
      <c r="J218" s="1363" t="s">
        <v>139</v>
      </c>
      <c r="K218" s="127"/>
    </row>
    <row r="219" spans="1:11" ht="24" customHeight="1" x14ac:dyDescent="0.2">
      <c r="A219" s="55"/>
      <c r="B219" s="127"/>
      <c r="C219" s="56"/>
      <c r="D219" s="127"/>
      <c r="E219" s="1361"/>
      <c r="F219" s="56"/>
      <c r="G219" s="56"/>
      <c r="H219" s="109"/>
      <c r="I219" s="107"/>
      <c r="J219" s="1364"/>
      <c r="K219" s="127"/>
    </row>
    <row r="220" spans="1:11" ht="24" customHeight="1" x14ac:dyDescent="0.2">
      <c r="A220" s="55"/>
      <c r="B220" s="127"/>
      <c r="C220" s="56"/>
      <c r="D220" s="127"/>
      <c r="E220" s="1361"/>
      <c r="F220" s="56"/>
      <c r="G220" s="56"/>
      <c r="H220" s="109"/>
      <c r="I220" s="107"/>
      <c r="J220" s="1364"/>
      <c r="K220" s="127"/>
    </row>
    <row r="221" spans="1:11" ht="24" customHeight="1" x14ac:dyDescent="0.2">
      <c r="A221" s="55"/>
      <c r="B221" s="127"/>
      <c r="C221" s="56"/>
      <c r="D221" s="127"/>
      <c r="E221" s="1361"/>
      <c r="F221" s="56"/>
      <c r="G221" s="56"/>
      <c r="H221" s="109"/>
      <c r="I221" s="107"/>
      <c r="J221" s="1364"/>
      <c r="K221" s="127"/>
    </row>
    <row r="222" spans="1:11" ht="24" customHeight="1" x14ac:dyDescent="0.2">
      <c r="A222" s="55"/>
      <c r="B222" s="127"/>
      <c r="C222" s="56"/>
      <c r="D222" s="127"/>
      <c r="E222" s="1361"/>
      <c r="F222" s="56"/>
      <c r="G222" s="56"/>
      <c r="H222" s="109"/>
      <c r="I222" s="107"/>
      <c r="J222" s="1364"/>
      <c r="K222" s="127"/>
    </row>
    <row r="223" spans="1:11" ht="24" customHeight="1" x14ac:dyDescent="0.2">
      <c r="A223" s="55"/>
      <c r="B223" s="127"/>
      <c r="C223" s="56"/>
      <c r="D223" s="127"/>
      <c r="E223" s="1361"/>
      <c r="F223" s="56"/>
      <c r="G223" s="56"/>
      <c r="H223" s="109"/>
      <c r="I223" s="107"/>
      <c r="J223" s="1364"/>
      <c r="K223" s="127"/>
    </row>
    <row r="224" spans="1:11" ht="24" customHeight="1" x14ac:dyDescent="0.2">
      <c r="A224" s="55"/>
      <c r="B224" s="127"/>
      <c r="C224" s="56"/>
      <c r="D224" s="127"/>
      <c r="E224" s="1361"/>
      <c r="F224" s="56"/>
      <c r="G224" s="56"/>
      <c r="H224" s="109"/>
      <c r="I224" s="107"/>
      <c r="J224" s="1364"/>
      <c r="K224" s="127"/>
    </row>
    <row r="225" spans="1:11" ht="24" customHeight="1" x14ac:dyDescent="0.2">
      <c r="A225" s="55"/>
      <c r="B225" s="127"/>
      <c r="C225" s="56"/>
      <c r="D225" s="127"/>
      <c r="E225" s="1361"/>
      <c r="F225" s="56"/>
      <c r="G225" s="56"/>
      <c r="H225" s="1365" t="s">
        <v>141</v>
      </c>
      <c r="I225" s="1366" t="s">
        <v>140</v>
      </c>
      <c r="J225" s="1364"/>
      <c r="K225" s="127"/>
    </row>
    <row r="226" spans="1:11" ht="24" customHeight="1" x14ac:dyDescent="0.2">
      <c r="A226" s="55"/>
      <c r="B226" s="127"/>
      <c r="C226" s="56"/>
      <c r="D226" s="127"/>
      <c r="E226" s="1361"/>
      <c r="F226" s="56"/>
      <c r="G226" s="56"/>
      <c r="H226" s="1365"/>
      <c r="I226" s="1366"/>
      <c r="J226" s="1364"/>
      <c r="K226" s="127"/>
    </row>
    <row r="227" spans="1:11" ht="24" customHeight="1" x14ac:dyDescent="0.2">
      <c r="A227" s="55"/>
      <c r="B227" s="127"/>
      <c r="C227" s="56"/>
      <c r="D227" s="127"/>
      <c r="E227" s="1361"/>
      <c r="F227" s="56"/>
      <c r="G227" s="56"/>
      <c r="H227" s="1365"/>
      <c r="I227" s="1366"/>
      <c r="J227" s="1364"/>
    </row>
    <row r="228" spans="1:11" ht="24" customHeight="1" x14ac:dyDescent="0.2">
      <c r="A228" s="55"/>
      <c r="B228" s="127"/>
      <c r="C228" s="56"/>
      <c r="D228" s="127"/>
      <c r="E228" s="1361"/>
      <c r="F228" s="56"/>
      <c r="G228" s="56"/>
      <c r="H228" s="1365"/>
      <c r="I228" s="1366"/>
      <c r="J228" s="1364"/>
    </row>
    <row r="229" spans="1:11" ht="24" customHeight="1" x14ac:dyDescent="0.2">
      <c r="A229" s="55"/>
      <c r="B229" s="127"/>
      <c r="C229" s="56"/>
      <c r="D229" s="127"/>
      <c r="E229" s="1361"/>
      <c r="F229" s="56"/>
      <c r="G229" s="56"/>
      <c r="H229" s="1367"/>
      <c r="I229" s="1366"/>
      <c r="J229" s="1364"/>
    </row>
    <row r="230" spans="1:11" ht="24" customHeight="1" x14ac:dyDescent="0.2">
      <c r="A230" s="55"/>
      <c r="B230" s="127"/>
      <c r="C230" s="56"/>
      <c r="D230" s="127"/>
      <c r="E230" s="1361"/>
      <c r="F230" s="56"/>
      <c r="G230" s="56"/>
      <c r="H230" s="1367"/>
      <c r="I230" s="1366"/>
      <c r="J230" s="1364"/>
    </row>
    <row r="231" spans="1:11" ht="24" customHeight="1" x14ac:dyDescent="0.2">
      <c r="A231" s="55"/>
      <c r="B231" s="127"/>
      <c r="C231" s="56"/>
      <c r="D231" s="127"/>
      <c r="E231" s="1361"/>
      <c r="F231" s="56"/>
      <c r="G231" s="56"/>
      <c r="H231" s="1367"/>
      <c r="I231" s="1366"/>
      <c r="J231" s="1364"/>
    </row>
    <row r="232" spans="1:11" ht="24" customHeight="1" x14ac:dyDescent="0.2">
      <c r="A232" s="55"/>
      <c r="B232" s="127"/>
      <c r="C232" s="56"/>
      <c r="D232" s="127"/>
      <c r="E232" s="1361"/>
      <c r="F232" s="56"/>
      <c r="G232" s="56"/>
      <c r="H232" s="1367"/>
      <c r="I232" s="1366"/>
      <c r="J232" s="1364"/>
    </row>
    <row r="233" spans="1:11" ht="24" customHeight="1" x14ac:dyDescent="0.2">
      <c r="A233" s="55"/>
      <c r="B233" s="127"/>
      <c r="C233" s="56"/>
      <c r="D233" s="127"/>
      <c r="E233" s="1361"/>
      <c r="F233" s="56"/>
      <c r="G233" s="56"/>
      <c r="H233" s="1367"/>
      <c r="I233" s="1366"/>
      <c r="J233" s="1364"/>
    </row>
    <row r="234" spans="1:11" ht="24" customHeight="1" x14ac:dyDescent="0.2">
      <c r="A234" s="55"/>
      <c r="B234" s="127"/>
      <c r="C234" s="56"/>
      <c r="D234" s="127"/>
      <c r="E234" s="1361"/>
      <c r="F234" s="56"/>
      <c r="G234" s="56"/>
      <c r="H234" s="109"/>
      <c r="I234" s="107"/>
      <c r="J234" s="1364"/>
    </row>
    <row r="235" spans="1:11" ht="24" customHeight="1" x14ac:dyDescent="0.2">
      <c r="A235" s="55"/>
      <c r="B235" s="127" t="s">
        <v>160</v>
      </c>
      <c r="C235" s="56"/>
      <c r="D235" s="127"/>
      <c r="E235" s="1361"/>
      <c r="F235" s="56"/>
      <c r="G235" s="56"/>
      <c r="H235" s="109"/>
      <c r="I235" s="107"/>
      <c r="J235" s="1364"/>
    </row>
    <row r="236" spans="1:11" ht="24" customHeight="1" x14ac:dyDescent="0.2">
      <c r="A236" s="55"/>
      <c r="B236" s="127" t="s">
        <v>160</v>
      </c>
      <c r="C236" s="56"/>
      <c r="D236" s="127" t="s">
        <v>160</v>
      </c>
      <c r="E236" s="1361"/>
      <c r="F236" s="56"/>
      <c r="G236" s="56"/>
      <c r="H236" s="109"/>
      <c r="I236" s="107"/>
      <c r="J236" s="1364"/>
    </row>
    <row r="237" spans="1:11" ht="24" customHeight="1" x14ac:dyDescent="0.2">
      <c r="A237" s="55"/>
      <c r="B237" s="127" t="s">
        <v>160</v>
      </c>
      <c r="C237" s="56"/>
      <c r="D237" s="127" t="s">
        <v>160</v>
      </c>
      <c r="E237" s="1361"/>
      <c r="F237" s="56"/>
      <c r="G237" s="56"/>
      <c r="H237" s="109"/>
      <c r="I237" s="107"/>
      <c r="J237" s="1364"/>
    </row>
    <row r="238" spans="1:11" ht="24" customHeight="1" x14ac:dyDescent="0.2">
      <c r="A238" s="55"/>
      <c r="B238" s="127" t="s">
        <v>160</v>
      </c>
      <c r="C238" s="56"/>
      <c r="D238" s="127"/>
      <c r="E238" s="1361"/>
      <c r="F238" s="56"/>
      <c r="G238" s="56"/>
      <c r="H238" s="109"/>
      <c r="I238" s="107"/>
      <c r="J238" s="1364"/>
    </row>
    <row r="239" spans="1:11" ht="24" customHeight="1" x14ac:dyDescent="0.2">
      <c r="A239" s="55"/>
      <c r="B239" s="127" t="s">
        <v>160</v>
      </c>
      <c r="C239" s="56"/>
      <c r="D239" s="127" t="s">
        <v>160</v>
      </c>
      <c r="E239" s="1361"/>
      <c r="F239" s="56"/>
      <c r="G239" s="56"/>
      <c r="H239" s="109"/>
      <c r="I239" s="107"/>
      <c r="J239" s="1364"/>
    </row>
    <row r="240" spans="1:11" ht="24" customHeight="1" x14ac:dyDescent="0.2">
      <c r="A240" s="55"/>
      <c r="B240" s="127" t="s">
        <v>160</v>
      </c>
      <c r="C240" s="56"/>
      <c r="D240" s="127" t="s">
        <v>160</v>
      </c>
      <c r="E240" s="1362"/>
      <c r="F240" s="56"/>
      <c r="G240" s="56"/>
      <c r="H240" s="110"/>
      <c r="I240" s="108"/>
      <c r="J240" s="1364"/>
    </row>
    <row r="241" spans="1:11" ht="24" customHeight="1" thickBot="1" x14ac:dyDescent="0.25">
      <c r="A241" s="55"/>
      <c r="B241" s="127" t="s">
        <v>160</v>
      </c>
      <c r="C241" s="101"/>
      <c r="D241" s="1339" t="s">
        <v>160</v>
      </c>
      <c r="E241" s="1339"/>
      <c r="F241" s="1339"/>
      <c r="G241" s="101">
        <f>SUM(G218:G240)</f>
        <v>0</v>
      </c>
      <c r="H241" s="106"/>
      <c r="I241" s="106"/>
      <c r="J241" s="102"/>
    </row>
    <row r="242" spans="1:11" ht="24" customHeight="1" thickTop="1" x14ac:dyDescent="0.2">
      <c r="A242" s="1340" t="s">
        <v>132</v>
      </c>
      <c r="B242" s="1340"/>
      <c r="C242" s="1340"/>
      <c r="D242" s="1340"/>
      <c r="E242" s="1340"/>
      <c r="F242" s="1340"/>
      <c r="G242" s="1340"/>
      <c r="H242" s="1340"/>
      <c r="I242" s="1340"/>
      <c r="J242" s="1340"/>
    </row>
    <row r="243" spans="1:11" ht="24" customHeight="1" x14ac:dyDescent="0.2">
      <c r="A243" s="1341" t="s">
        <v>133</v>
      </c>
      <c r="B243" s="1341"/>
      <c r="C243" s="1341"/>
      <c r="D243" s="1341"/>
      <c r="E243" s="50"/>
    </row>
    <row r="244" spans="1:11" ht="24" customHeight="1" x14ac:dyDescent="0.2">
      <c r="A244" s="2" t="s">
        <v>22</v>
      </c>
      <c r="B244" s="97"/>
      <c r="D244" s="1342" t="s">
        <v>134</v>
      </c>
      <c r="E244" s="1342"/>
      <c r="F244" s="1325" t="s">
        <v>108</v>
      </c>
      <c r="G244" s="1325"/>
      <c r="H244" s="1359"/>
      <c r="I244" s="1359"/>
      <c r="J244" s="1359"/>
    </row>
    <row r="245" spans="1:11" ht="24" customHeight="1" x14ac:dyDescent="0.25">
      <c r="A245" s="97"/>
      <c r="B245" s="1338" t="s">
        <v>288</v>
      </c>
      <c r="C245" s="1338"/>
      <c r="D245" s="1338"/>
      <c r="E245" s="220"/>
      <c r="F245" s="220"/>
    </row>
    <row r="246" spans="1:11" ht="24" customHeight="1" x14ac:dyDescent="0.2">
      <c r="A246" s="50"/>
      <c r="B246" s="50" t="s">
        <v>135</v>
      </c>
      <c r="C246" s="1341"/>
      <c r="D246" s="1341"/>
      <c r="E246" s="1341"/>
      <c r="F246" s="1368" t="s">
        <v>116</v>
      </c>
      <c r="G246" s="1368"/>
      <c r="H246" s="1341"/>
      <c r="I246" s="1341"/>
      <c r="J246" s="1341"/>
    </row>
    <row r="247" spans="1:11" ht="24" customHeight="1" x14ac:dyDescent="0.2">
      <c r="A247" s="50"/>
      <c r="B247" s="50" t="s">
        <v>136</v>
      </c>
      <c r="C247" s="1341"/>
      <c r="D247" s="1341"/>
      <c r="E247" s="1341"/>
      <c r="F247" s="1368" t="s">
        <v>157</v>
      </c>
      <c r="G247" s="1368"/>
      <c r="H247" s="1341"/>
      <c r="I247" s="1341"/>
      <c r="J247" s="1341"/>
    </row>
    <row r="248" spans="1:11" ht="24" customHeight="1" thickBot="1" x14ac:dyDescent="0.25">
      <c r="B248" s="206" t="s">
        <v>261</v>
      </c>
      <c r="C248" s="1352"/>
      <c r="D248" s="1352"/>
      <c r="E248" s="1352"/>
      <c r="F248" s="1352"/>
      <c r="G248" s="1352"/>
    </row>
    <row r="249" spans="1:11" ht="24" customHeight="1" thickTop="1" x14ac:dyDescent="0.2">
      <c r="A249" s="1353" t="s">
        <v>131</v>
      </c>
      <c r="B249" s="1354"/>
      <c r="C249" s="1354"/>
      <c r="D249" s="1355"/>
      <c r="E249" s="103" t="s">
        <v>123</v>
      </c>
      <c r="F249" s="1343" t="s">
        <v>126</v>
      </c>
      <c r="G249" s="1343"/>
      <c r="H249" s="1344" t="s">
        <v>130</v>
      </c>
      <c r="I249" s="1345"/>
      <c r="J249" s="1346"/>
    </row>
    <row r="250" spans="1:11" ht="24" customHeight="1" x14ac:dyDescent="0.2">
      <c r="A250" s="1356"/>
      <c r="B250" s="1357"/>
      <c r="C250" s="1357"/>
      <c r="D250" s="1358"/>
      <c r="E250" s="104" t="s">
        <v>124</v>
      </c>
      <c r="F250" s="1350" t="s">
        <v>127</v>
      </c>
      <c r="G250" s="1351"/>
      <c r="H250" s="1347"/>
      <c r="I250" s="1348"/>
      <c r="J250" s="1349"/>
    </row>
    <row r="251" spans="1:11" ht="24" customHeight="1" thickBot="1" x14ac:dyDescent="0.25">
      <c r="A251" s="170" t="s">
        <v>99</v>
      </c>
      <c r="B251" s="169" t="s">
        <v>100</v>
      </c>
      <c r="C251" s="169" t="s">
        <v>101</v>
      </c>
      <c r="D251" s="169" t="s">
        <v>100</v>
      </c>
      <c r="E251" s="104" t="s">
        <v>125</v>
      </c>
      <c r="F251" s="169" t="s">
        <v>128</v>
      </c>
      <c r="G251" s="169" t="s">
        <v>129</v>
      </c>
      <c r="H251" s="1347"/>
      <c r="I251" s="1348"/>
      <c r="J251" s="1349"/>
    </row>
    <row r="252" spans="1:11" ht="24" customHeight="1" x14ac:dyDescent="0.2">
      <c r="A252" s="214"/>
      <c r="B252" s="215"/>
      <c r="C252" s="219"/>
      <c r="D252" s="215"/>
      <c r="E252" s="1360" t="s">
        <v>137</v>
      </c>
      <c r="F252" s="216"/>
      <c r="G252" s="216"/>
      <c r="H252" s="217"/>
      <c r="I252" s="218"/>
      <c r="J252" s="1363" t="s">
        <v>139</v>
      </c>
      <c r="K252" s="127"/>
    </row>
    <row r="253" spans="1:11" ht="24" customHeight="1" x14ac:dyDescent="0.2">
      <c r="A253" s="55"/>
      <c r="B253" s="127"/>
      <c r="C253" s="56"/>
      <c r="D253" s="127"/>
      <c r="E253" s="1361"/>
      <c r="F253" s="56"/>
      <c r="G253" s="56"/>
      <c r="H253" s="109"/>
      <c r="I253" s="107"/>
      <c r="J253" s="1364"/>
      <c r="K253" s="127"/>
    </row>
    <row r="254" spans="1:11" ht="24" customHeight="1" x14ac:dyDescent="0.2">
      <c r="A254" s="55"/>
      <c r="B254" s="127"/>
      <c r="C254" s="56"/>
      <c r="D254" s="127"/>
      <c r="E254" s="1361"/>
      <c r="F254" s="56"/>
      <c r="G254" s="56"/>
      <c r="H254" s="109"/>
      <c r="I254" s="107"/>
      <c r="J254" s="1364"/>
      <c r="K254" s="127"/>
    </row>
    <row r="255" spans="1:11" ht="24" customHeight="1" x14ac:dyDescent="0.2">
      <c r="A255" s="55"/>
      <c r="B255" s="127"/>
      <c r="C255" s="56"/>
      <c r="D255" s="127"/>
      <c r="E255" s="1361"/>
      <c r="F255" s="56"/>
      <c r="G255" s="56"/>
      <c r="H255" s="109"/>
      <c r="I255" s="107"/>
      <c r="J255" s="1364"/>
      <c r="K255" s="127"/>
    </row>
    <row r="256" spans="1:11" ht="24" customHeight="1" x14ac:dyDescent="0.2">
      <c r="A256" s="55"/>
      <c r="B256" s="127"/>
      <c r="C256" s="56"/>
      <c r="D256" s="127"/>
      <c r="E256" s="1361"/>
      <c r="F256" s="56"/>
      <c r="G256" s="56"/>
      <c r="H256" s="109"/>
      <c r="I256" s="107"/>
      <c r="J256" s="1364"/>
      <c r="K256" s="127"/>
    </row>
    <row r="257" spans="1:11" ht="24" customHeight="1" x14ac:dyDescent="0.2">
      <c r="A257" s="55"/>
      <c r="B257" s="127"/>
      <c r="C257" s="56"/>
      <c r="D257" s="127"/>
      <c r="E257" s="1361"/>
      <c r="F257" s="56"/>
      <c r="G257" s="56"/>
      <c r="H257" s="109"/>
      <c r="I257" s="107"/>
      <c r="J257" s="1364"/>
      <c r="K257" s="127"/>
    </row>
    <row r="258" spans="1:11" ht="24" customHeight="1" x14ac:dyDescent="0.2">
      <c r="A258" s="55"/>
      <c r="B258" s="127"/>
      <c r="C258" s="56"/>
      <c r="D258" s="127"/>
      <c r="E258" s="1361"/>
      <c r="F258" s="56"/>
      <c r="G258" s="56"/>
      <c r="H258" s="109"/>
      <c r="I258" s="107"/>
      <c r="J258" s="1364"/>
      <c r="K258" s="127"/>
    </row>
    <row r="259" spans="1:11" ht="24" customHeight="1" x14ac:dyDescent="0.2">
      <c r="A259" s="55"/>
      <c r="B259" s="127"/>
      <c r="C259" s="56"/>
      <c r="D259" s="127"/>
      <c r="E259" s="1361"/>
      <c r="F259" s="56"/>
      <c r="G259" s="56"/>
      <c r="H259" s="1365" t="s">
        <v>141</v>
      </c>
      <c r="I259" s="1366" t="s">
        <v>140</v>
      </c>
      <c r="J259" s="1364"/>
      <c r="K259" s="127"/>
    </row>
    <row r="260" spans="1:11" ht="24" customHeight="1" x14ac:dyDescent="0.2">
      <c r="A260" s="55"/>
      <c r="B260" s="127"/>
      <c r="C260" s="56"/>
      <c r="D260" s="127"/>
      <c r="E260" s="1361"/>
      <c r="F260" s="56"/>
      <c r="G260" s="56"/>
      <c r="H260" s="1365"/>
      <c r="I260" s="1366"/>
      <c r="J260" s="1364"/>
      <c r="K260" s="127"/>
    </row>
    <row r="261" spans="1:11" ht="24" customHeight="1" x14ac:dyDescent="0.2">
      <c r="A261" s="55"/>
      <c r="B261" s="127"/>
      <c r="C261" s="56"/>
      <c r="D261" s="127"/>
      <c r="E261" s="1361"/>
      <c r="F261" s="56"/>
      <c r="G261" s="56"/>
      <c r="H261" s="1365"/>
      <c r="I261" s="1366"/>
      <c r="J261" s="1364"/>
    </row>
    <row r="262" spans="1:11" ht="24" customHeight="1" x14ac:dyDescent="0.2">
      <c r="A262" s="55"/>
      <c r="B262" s="127"/>
      <c r="C262" s="56"/>
      <c r="D262" s="127"/>
      <c r="E262" s="1361"/>
      <c r="F262" s="56"/>
      <c r="G262" s="56"/>
      <c r="H262" s="1365"/>
      <c r="I262" s="1366"/>
      <c r="J262" s="1364"/>
    </row>
    <row r="263" spans="1:11" ht="24" customHeight="1" x14ac:dyDescent="0.2">
      <c r="A263" s="55"/>
      <c r="B263" s="127"/>
      <c r="C263" s="56"/>
      <c r="D263" s="127"/>
      <c r="E263" s="1361"/>
      <c r="F263" s="56"/>
      <c r="G263" s="56"/>
      <c r="H263" s="1367"/>
      <c r="I263" s="1366"/>
      <c r="J263" s="1364"/>
    </row>
    <row r="264" spans="1:11" ht="24" customHeight="1" x14ac:dyDescent="0.2">
      <c r="A264" s="55"/>
      <c r="B264" s="127"/>
      <c r="C264" s="56"/>
      <c r="D264" s="127"/>
      <c r="E264" s="1361"/>
      <c r="F264" s="56"/>
      <c r="G264" s="56"/>
      <c r="H264" s="1367"/>
      <c r="I264" s="1366"/>
      <c r="J264" s="1364"/>
    </row>
    <row r="265" spans="1:11" ht="24" customHeight="1" x14ac:dyDescent="0.2">
      <c r="A265" s="55"/>
      <c r="B265" s="127"/>
      <c r="C265" s="56"/>
      <c r="D265" s="127"/>
      <c r="E265" s="1361"/>
      <c r="F265" s="56"/>
      <c r="G265" s="56"/>
      <c r="H265" s="1367"/>
      <c r="I265" s="1366"/>
      <c r="J265" s="1364"/>
    </row>
    <row r="266" spans="1:11" ht="24" customHeight="1" x14ac:dyDescent="0.2">
      <c r="A266" s="55"/>
      <c r="B266" s="127"/>
      <c r="C266" s="56"/>
      <c r="D266" s="127"/>
      <c r="E266" s="1361"/>
      <c r="F266" s="56"/>
      <c r="G266" s="56"/>
      <c r="H266" s="1367"/>
      <c r="I266" s="1366"/>
      <c r="J266" s="1364"/>
    </row>
    <row r="267" spans="1:11" ht="24" customHeight="1" x14ac:dyDescent="0.2">
      <c r="A267" s="55"/>
      <c r="B267" s="127"/>
      <c r="C267" s="56"/>
      <c r="D267" s="127"/>
      <c r="E267" s="1361"/>
      <c r="F267" s="56"/>
      <c r="G267" s="56"/>
      <c r="H267" s="1367"/>
      <c r="I267" s="1366"/>
      <c r="J267" s="1364"/>
    </row>
    <row r="268" spans="1:11" ht="24" customHeight="1" x14ac:dyDescent="0.2">
      <c r="A268" s="55"/>
      <c r="B268" s="127"/>
      <c r="C268" s="56"/>
      <c r="D268" s="127"/>
      <c r="E268" s="1361"/>
      <c r="F268" s="56"/>
      <c r="G268" s="56"/>
      <c r="H268" s="109"/>
      <c r="I268" s="107"/>
      <c r="J268" s="1364"/>
    </row>
    <row r="269" spans="1:11" ht="24" customHeight="1" x14ac:dyDescent="0.2">
      <c r="A269" s="55"/>
      <c r="B269" s="127"/>
      <c r="C269" s="56"/>
      <c r="D269" s="127"/>
      <c r="E269" s="1361"/>
      <c r="F269" s="56"/>
      <c r="G269" s="56"/>
      <c r="H269" s="109"/>
      <c r="I269" s="107"/>
      <c r="J269" s="1364"/>
    </row>
    <row r="270" spans="1:11" ht="24" customHeight="1" x14ac:dyDescent="0.2">
      <c r="A270" s="55"/>
      <c r="B270" s="127"/>
      <c r="C270" s="56"/>
      <c r="D270" s="127"/>
      <c r="E270" s="1361"/>
      <c r="F270" s="56"/>
      <c r="G270" s="56"/>
      <c r="H270" s="109"/>
      <c r="I270" s="107"/>
      <c r="J270" s="1364"/>
    </row>
    <row r="271" spans="1:11" ht="24" customHeight="1" x14ac:dyDescent="0.2">
      <c r="A271" s="55"/>
      <c r="B271" s="127" t="s">
        <v>160</v>
      </c>
      <c r="C271" s="56"/>
      <c r="D271" s="127" t="s">
        <v>160</v>
      </c>
      <c r="E271" s="1361"/>
      <c r="F271" s="56"/>
      <c r="G271" s="56"/>
      <c r="H271" s="109"/>
      <c r="I271" s="107"/>
      <c r="J271" s="1364"/>
    </row>
    <row r="272" spans="1:11" ht="24" customHeight="1" x14ac:dyDescent="0.2">
      <c r="A272" s="55"/>
      <c r="B272" s="127" t="s">
        <v>160</v>
      </c>
      <c r="C272" s="56"/>
      <c r="D272" s="127"/>
      <c r="E272" s="1361"/>
      <c r="F272" s="56"/>
      <c r="G272" s="56"/>
      <c r="H272" s="109"/>
      <c r="I272" s="107"/>
      <c r="J272" s="1364"/>
    </row>
    <row r="273" spans="1:11" ht="24" customHeight="1" x14ac:dyDescent="0.2">
      <c r="A273" s="55"/>
      <c r="B273" s="127" t="s">
        <v>160</v>
      </c>
      <c r="C273" s="56"/>
      <c r="D273" s="127" t="s">
        <v>160</v>
      </c>
      <c r="E273" s="1361"/>
      <c r="F273" s="56"/>
      <c r="G273" s="56"/>
      <c r="H273" s="109"/>
      <c r="I273" s="107"/>
      <c r="J273" s="1364"/>
    </row>
    <row r="274" spans="1:11" ht="24" customHeight="1" x14ac:dyDescent="0.2">
      <c r="A274" s="55"/>
      <c r="B274" s="127" t="s">
        <v>160</v>
      </c>
      <c r="C274" s="56"/>
      <c r="D274" s="127" t="s">
        <v>160</v>
      </c>
      <c r="E274" s="1362"/>
      <c r="F274" s="56"/>
      <c r="G274" s="56"/>
      <c r="H274" s="110"/>
      <c r="I274" s="108"/>
      <c r="J274" s="1364"/>
    </row>
    <row r="275" spans="1:11" ht="24" customHeight="1" thickBot="1" x14ac:dyDescent="0.25">
      <c r="A275" s="55"/>
      <c r="B275" s="127" t="s">
        <v>160</v>
      </c>
      <c r="C275" s="101"/>
      <c r="D275" s="1339" t="s">
        <v>160</v>
      </c>
      <c r="E275" s="1339"/>
      <c r="F275" s="1339"/>
      <c r="G275" s="101">
        <f>SUM(G252:G274)</f>
        <v>0</v>
      </c>
      <c r="H275" s="106"/>
      <c r="I275" s="106"/>
      <c r="J275" s="102"/>
    </row>
    <row r="276" spans="1:11" ht="24" customHeight="1" thickTop="1" x14ac:dyDescent="0.2">
      <c r="A276" s="1340" t="s">
        <v>132</v>
      </c>
      <c r="B276" s="1340"/>
      <c r="C276" s="1340"/>
      <c r="D276" s="1340"/>
      <c r="E276" s="1340"/>
      <c r="F276" s="1340"/>
      <c r="G276" s="1340"/>
      <c r="H276" s="1340"/>
      <c r="I276" s="1340"/>
      <c r="J276" s="1340"/>
    </row>
    <row r="277" spans="1:11" ht="24" customHeight="1" x14ac:dyDescent="0.2">
      <c r="A277" s="1341" t="s">
        <v>133</v>
      </c>
      <c r="B277" s="1341"/>
      <c r="C277" s="1341"/>
      <c r="D277" s="1341"/>
      <c r="E277" s="50"/>
    </row>
    <row r="278" spans="1:11" ht="24" customHeight="1" x14ac:dyDescent="0.2">
      <c r="A278" s="2" t="s">
        <v>22</v>
      </c>
      <c r="B278" s="97"/>
      <c r="D278" s="1342" t="s">
        <v>134</v>
      </c>
      <c r="E278" s="1342"/>
      <c r="F278" s="1325" t="s">
        <v>108</v>
      </c>
      <c r="G278" s="1325"/>
      <c r="H278" s="1359"/>
      <c r="I278" s="1359"/>
      <c r="J278" s="1359"/>
    </row>
    <row r="279" spans="1:11" ht="24" customHeight="1" x14ac:dyDescent="0.25">
      <c r="A279" s="97"/>
      <c r="B279" s="1338" t="s">
        <v>288</v>
      </c>
      <c r="C279" s="1338"/>
      <c r="D279" s="1338"/>
      <c r="E279" s="220"/>
      <c r="F279" s="220"/>
    </row>
    <row r="280" spans="1:11" ht="24" customHeight="1" x14ac:dyDescent="0.2">
      <c r="A280" s="50"/>
      <c r="B280" s="50" t="s">
        <v>135</v>
      </c>
      <c r="C280" s="1341"/>
      <c r="D280" s="1341"/>
      <c r="E280" s="1341"/>
      <c r="F280" s="1368" t="s">
        <v>116</v>
      </c>
      <c r="G280" s="1368"/>
      <c r="H280" s="1341"/>
      <c r="I280" s="1341"/>
      <c r="J280" s="1341"/>
    </row>
    <row r="281" spans="1:11" ht="24" customHeight="1" x14ac:dyDescent="0.2">
      <c r="A281" s="50"/>
      <c r="B281" s="50" t="s">
        <v>136</v>
      </c>
      <c r="C281" s="1341"/>
      <c r="D281" s="1341"/>
      <c r="E281" s="1341"/>
      <c r="F281" s="1368" t="s">
        <v>157</v>
      </c>
      <c r="G281" s="1368"/>
      <c r="H281" s="1341"/>
      <c r="I281" s="1341"/>
      <c r="J281" s="1341"/>
    </row>
    <row r="282" spans="1:11" ht="24" customHeight="1" thickBot="1" x14ac:dyDescent="0.25">
      <c r="B282" s="206" t="s">
        <v>261</v>
      </c>
      <c r="C282" s="1352"/>
      <c r="D282" s="1352"/>
      <c r="E282" s="1352"/>
      <c r="F282" s="1352"/>
      <c r="G282" s="1352"/>
    </row>
    <row r="283" spans="1:11" ht="24" customHeight="1" thickTop="1" x14ac:dyDescent="0.2">
      <c r="A283" s="1353" t="s">
        <v>131</v>
      </c>
      <c r="B283" s="1354"/>
      <c r="C283" s="1354"/>
      <c r="D283" s="1355"/>
      <c r="E283" s="103" t="s">
        <v>123</v>
      </c>
      <c r="F283" s="1343" t="s">
        <v>126</v>
      </c>
      <c r="G283" s="1343"/>
      <c r="H283" s="1344" t="s">
        <v>130</v>
      </c>
      <c r="I283" s="1345"/>
      <c r="J283" s="1346"/>
    </row>
    <row r="284" spans="1:11" ht="24" customHeight="1" x14ac:dyDescent="0.2">
      <c r="A284" s="1356"/>
      <c r="B284" s="1357"/>
      <c r="C284" s="1357"/>
      <c r="D284" s="1358"/>
      <c r="E284" s="104" t="s">
        <v>124</v>
      </c>
      <c r="F284" s="1350" t="s">
        <v>127</v>
      </c>
      <c r="G284" s="1351"/>
      <c r="H284" s="1347"/>
      <c r="I284" s="1348"/>
      <c r="J284" s="1349"/>
    </row>
    <row r="285" spans="1:11" ht="24" customHeight="1" thickBot="1" x14ac:dyDescent="0.25">
      <c r="A285" s="170" t="s">
        <v>99</v>
      </c>
      <c r="B285" s="169" t="s">
        <v>100</v>
      </c>
      <c r="C285" s="169" t="s">
        <v>101</v>
      </c>
      <c r="D285" s="169" t="s">
        <v>100</v>
      </c>
      <c r="E285" s="104" t="s">
        <v>125</v>
      </c>
      <c r="F285" s="169" t="s">
        <v>128</v>
      </c>
      <c r="G285" s="169" t="s">
        <v>129</v>
      </c>
      <c r="H285" s="1347"/>
      <c r="I285" s="1348"/>
      <c r="J285" s="1349"/>
    </row>
    <row r="286" spans="1:11" ht="24" customHeight="1" x14ac:dyDescent="0.2">
      <c r="A286" s="214"/>
      <c r="B286" s="215"/>
      <c r="C286" s="219"/>
      <c r="D286" s="215"/>
      <c r="E286" s="1360" t="s">
        <v>137</v>
      </c>
      <c r="F286" s="216"/>
      <c r="G286" s="216"/>
      <c r="H286" s="217"/>
      <c r="I286" s="218"/>
      <c r="J286" s="1363" t="s">
        <v>139</v>
      </c>
      <c r="K286" s="127"/>
    </row>
    <row r="287" spans="1:11" ht="24" customHeight="1" x14ac:dyDescent="0.2">
      <c r="A287" s="55"/>
      <c r="B287" s="127"/>
      <c r="C287" s="56"/>
      <c r="D287" s="127"/>
      <c r="E287" s="1361"/>
      <c r="F287" s="56"/>
      <c r="G287" s="56"/>
      <c r="H287" s="109"/>
      <c r="I287" s="107"/>
      <c r="J287" s="1364"/>
      <c r="K287" s="127"/>
    </row>
    <row r="288" spans="1:11" ht="24" customHeight="1" x14ac:dyDescent="0.2">
      <c r="A288" s="55"/>
      <c r="B288" s="127"/>
      <c r="C288" s="56"/>
      <c r="D288" s="127"/>
      <c r="E288" s="1361"/>
      <c r="F288" s="56"/>
      <c r="G288" s="56"/>
      <c r="H288" s="109"/>
      <c r="I288" s="107"/>
      <c r="J288" s="1364"/>
      <c r="K288" s="127"/>
    </row>
    <row r="289" spans="1:11" ht="24" customHeight="1" x14ac:dyDescent="0.2">
      <c r="A289" s="55"/>
      <c r="B289" s="127"/>
      <c r="C289" s="56"/>
      <c r="D289" s="127"/>
      <c r="E289" s="1361"/>
      <c r="F289" s="56"/>
      <c r="G289" s="56"/>
      <c r="H289" s="109"/>
      <c r="I289" s="107"/>
      <c r="J289" s="1364"/>
      <c r="K289" s="127"/>
    </row>
    <row r="290" spans="1:11" ht="24" customHeight="1" x14ac:dyDescent="0.2">
      <c r="A290" s="55"/>
      <c r="B290" s="127"/>
      <c r="C290" s="56"/>
      <c r="D290" s="127"/>
      <c r="E290" s="1361"/>
      <c r="F290" s="56"/>
      <c r="G290" s="56"/>
      <c r="H290" s="109"/>
      <c r="I290" s="107"/>
      <c r="J290" s="1364"/>
      <c r="K290" s="127"/>
    </row>
    <row r="291" spans="1:11" ht="24" customHeight="1" x14ac:dyDescent="0.2">
      <c r="A291" s="55"/>
      <c r="B291" s="127"/>
      <c r="C291" s="56"/>
      <c r="D291" s="127"/>
      <c r="E291" s="1361"/>
      <c r="F291" s="56"/>
      <c r="G291" s="56"/>
      <c r="H291" s="109"/>
      <c r="I291" s="107"/>
      <c r="J291" s="1364"/>
      <c r="K291" s="127"/>
    </row>
    <row r="292" spans="1:11" ht="24" customHeight="1" x14ac:dyDescent="0.2">
      <c r="A292" s="55"/>
      <c r="B292" s="127"/>
      <c r="C292" s="56"/>
      <c r="D292" s="127"/>
      <c r="E292" s="1361"/>
      <c r="F292" s="56"/>
      <c r="G292" s="56"/>
      <c r="H292" s="109"/>
      <c r="I292" s="107"/>
      <c r="J292" s="1364"/>
      <c r="K292" s="127"/>
    </row>
    <row r="293" spans="1:11" ht="24" customHeight="1" x14ac:dyDescent="0.2">
      <c r="A293" s="55"/>
      <c r="B293" s="127"/>
      <c r="C293" s="56"/>
      <c r="D293" s="127"/>
      <c r="E293" s="1361"/>
      <c r="F293" s="56"/>
      <c r="G293" s="56"/>
      <c r="H293" s="1365" t="s">
        <v>141</v>
      </c>
      <c r="I293" s="1366" t="s">
        <v>140</v>
      </c>
      <c r="J293" s="1364"/>
      <c r="K293" s="127"/>
    </row>
    <row r="294" spans="1:11" ht="24" customHeight="1" x14ac:dyDescent="0.2">
      <c r="A294" s="55"/>
      <c r="B294" s="127"/>
      <c r="C294" s="56"/>
      <c r="D294" s="127"/>
      <c r="E294" s="1361"/>
      <c r="F294" s="56"/>
      <c r="G294" s="56"/>
      <c r="H294" s="1365"/>
      <c r="I294" s="1366"/>
      <c r="J294" s="1364"/>
      <c r="K294" s="127"/>
    </row>
    <row r="295" spans="1:11" ht="24" customHeight="1" x14ac:dyDescent="0.2">
      <c r="A295" s="55"/>
      <c r="B295" s="127"/>
      <c r="C295" s="56"/>
      <c r="D295" s="127"/>
      <c r="E295" s="1361"/>
      <c r="F295" s="56"/>
      <c r="G295" s="56"/>
      <c r="H295" s="1365"/>
      <c r="I295" s="1366"/>
      <c r="J295" s="1364"/>
    </row>
    <row r="296" spans="1:11" ht="24" customHeight="1" x14ac:dyDescent="0.2">
      <c r="A296" s="55"/>
      <c r="B296" s="127"/>
      <c r="C296" s="56"/>
      <c r="D296" s="127"/>
      <c r="E296" s="1361"/>
      <c r="F296" s="56"/>
      <c r="G296" s="56"/>
      <c r="H296" s="1365"/>
      <c r="I296" s="1366"/>
      <c r="J296" s="1364"/>
    </row>
    <row r="297" spans="1:11" ht="24" customHeight="1" x14ac:dyDescent="0.2">
      <c r="A297" s="55"/>
      <c r="B297" s="127"/>
      <c r="C297" s="56"/>
      <c r="D297" s="127"/>
      <c r="E297" s="1361"/>
      <c r="F297" s="56"/>
      <c r="G297" s="56"/>
      <c r="H297" s="1367"/>
      <c r="I297" s="1366"/>
      <c r="J297" s="1364"/>
    </row>
    <row r="298" spans="1:11" ht="24" customHeight="1" x14ac:dyDescent="0.2">
      <c r="A298" s="55"/>
      <c r="B298" s="127"/>
      <c r="C298" s="56"/>
      <c r="D298" s="127"/>
      <c r="E298" s="1361"/>
      <c r="F298" s="56"/>
      <c r="G298" s="56"/>
      <c r="H298" s="1367"/>
      <c r="I298" s="1366"/>
      <c r="J298" s="1364"/>
    </row>
    <row r="299" spans="1:11" ht="24" customHeight="1" x14ac:dyDescent="0.2">
      <c r="A299" s="55"/>
      <c r="B299" s="127"/>
      <c r="C299" s="56"/>
      <c r="D299" s="127"/>
      <c r="E299" s="1361"/>
      <c r="F299" s="56"/>
      <c r="G299" s="56"/>
      <c r="H299" s="1367"/>
      <c r="I299" s="1366"/>
      <c r="J299" s="1364"/>
    </row>
    <row r="300" spans="1:11" ht="24" customHeight="1" x14ac:dyDescent="0.2">
      <c r="A300" s="55"/>
      <c r="B300" s="127"/>
      <c r="C300" s="56"/>
      <c r="D300" s="127"/>
      <c r="E300" s="1361"/>
      <c r="F300" s="56"/>
      <c r="G300" s="56"/>
      <c r="H300" s="1367"/>
      <c r="I300" s="1366"/>
      <c r="J300" s="1364"/>
    </row>
    <row r="301" spans="1:11" ht="24" customHeight="1" x14ac:dyDescent="0.2">
      <c r="A301" s="55"/>
      <c r="B301" s="127"/>
      <c r="C301" s="56"/>
      <c r="D301" s="127"/>
      <c r="E301" s="1361"/>
      <c r="F301" s="56"/>
      <c r="G301" s="56"/>
      <c r="H301" s="1367"/>
      <c r="I301" s="1366"/>
      <c r="J301" s="1364"/>
    </row>
    <row r="302" spans="1:11" ht="24" customHeight="1" x14ac:dyDescent="0.2">
      <c r="A302" s="55"/>
      <c r="B302" s="127"/>
      <c r="C302" s="56"/>
      <c r="D302" s="127"/>
      <c r="E302" s="1361"/>
      <c r="F302" s="56"/>
      <c r="G302" s="56"/>
      <c r="H302" s="109"/>
      <c r="I302" s="107"/>
      <c r="J302" s="1364"/>
    </row>
    <row r="303" spans="1:11" ht="24" customHeight="1" x14ac:dyDescent="0.2">
      <c r="A303" s="55"/>
      <c r="B303" s="127"/>
      <c r="C303" s="56"/>
      <c r="D303" s="127"/>
      <c r="E303" s="1361"/>
      <c r="F303" s="56"/>
      <c r="G303" s="56"/>
      <c r="H303" s="109"/>
      <c r="I303" s="107"/>
      <c r="J303" s="1364"/>
    </row>
    <row r="304" spans="1:11" ht="24" customHeight="1" x14ac:dyDescent="0.2">
      <c r="A304" s="55"/>
      <c r="B304" s="127" t="s">
        <v>160</v>
      </c>
      <c r="C304" s="56"/>
      <c r="D304" s="127" t="s">
        <v>160</v>
      </c>
      <c r="E304" s="1361"/>
      <c r="F304" s="56"/>
      <c r="G304" s="56"/>
      <c r="H304" s="109"/>
      <c r="I304" s="107"/>
      <c r="J304" s="1364"/>
    </row>
    <row r="305" spans="1:11" ht="24" customHeight="1" x14ac:dyDescent="0.2">
      <c r="A305" s="55"/>
      <c r="B305" s="127" t="s">
        <v>160</v>
      </c>
      <c r="C305" s="56"/>
      <c r="D305" s="127" t="s">
        <v>160</v>
      </c>
      <c r="E305" s="1361"/>
      <c r="F305" s="56"/>
      <c r="G305" s="56"/>
      <c r="H305" s="109"/>
      <c r="I305" s="107"/>
      <c r="J305" s="1364"/>
    </row>
    <row r="306" spans="1:11" ht="24" customHeight="1" x14ac:dyDescent="0.2">
      <c r="A306" s="55"/>
      <c r="B306" s="127" t="s">
        <v>160</v>
      </c>
      <c r="C306" s="56"/>
      <c r="D306" s="127"/>
      <c r="E306" s="1361"/>
      <c r="F306" s="56"/>
      <c r="G306" s="56"/>
      <c r="H306" s="109"/>
      <c r="I306" s="107"/>
      <c r="J306" s="1364"/>
    </row>
    <row r="307" spans="1:11" ht="24" customHeight="1" x14ac:dyDescent="0.2">
      <c r="A307" s="55"/>
      <c r="B307" s="127" t="s">
        <v>160</v>
      </c>
      <c r="C307" s="56"/>
      <c r="D307" s="127" t="s">
        <v>160</v>
      </c>
      <c r="E307" s="1361"/>
      <c r="F307" s="56"/>
      <c r="G307" s="56"/>
      <c r="H307" s="109"/>
      <c r="I307" s="107"/>
      <c r="J307" s="1364"/>
    </row>
    <row r="308" spans="1:11" ht="24" customHeight="1" x14ac:dyDescent="0.2">
      <c r="A308" s="55"/>
      <c r="B308" s="127" t="s">
        <v>160</v>
      </c>
      <c r="C308" s="56"/>
      <c r="D308" s="127" t="s">
        <v>160</v>
      </c>
      <c r="E308" s="1362"/>
      <c r="F308" s="56"/>
      <c r="G308" s="56"/>
      <c r="H308" s="110"/>
      <c r="I308" s="108"/>
      <c r="J308" s="1364"/>
    </row>
    <row r="309" spans="1:11" ht="24" customHeight="1" thickBot="1" x14ac:dyDescent="0.25">
      <c r="A309" s="55"/>
      <c r="B309" s="127" t="s">
        <v>160</v>
      </c>
      <c r="C309" s="101"/>
      <c r="D309" s="1339" t="s">
        <v>160</v>
      </c>
      <c r="E309" s="1339"/>
      <c r="F309" s="1339"/>
      <c r="G309" s="101">
        <f>SUM(G286:G308)</f>
        <v>0</v>
      </c>
      <c r="H309" s="106"/>
      <c r="I309" s="106"/>
      <c r="J309" s="102"/>
    </row>
    <row r="310" spans="1:11" ht="24" customHeight="1" thickTop="1" x14ac:dyDescent="0.2">
      <c r="A310" s="1340" t="s">
        <v>132</v>
      </c>
      <c r="B310" s="1340"/>
      <c r="C310" s="1340"/>
      <c r="D310" s="1340"/>
      <c r="E310" s="1340"/>
      <c r="F310" s="1340"/>
      <c r="G310" s="1340"/>
      <c r="H310" s="1340"/>
      <c r="I310" s="1340"/>
      <c r="J310" s="1340"/>
    </row>
    <row r="311" spans="1:11" ht="24" customHeight="1" x14ac:dyDescent="0.2">
      <c r="A311" s="1341" t="s">
        <v>133</v>
      </c>
      <c r="B311" s="1341"/>
      <c r="C311" s="1341"/>
      <c r="D311" s="1341"/>
      <c r="E311" s="50"/>
    </row>
    <row r="312" spans="1:11" ht="24" customHeight="1" x14ac:dyDescent="0.2">
      <c r="A312" s="2" t="s">
        <v>22</v>
      </c>
      <c r="B312" s="97"/>
      <c r="D312" s="1342" t="s">
        <v>134</v>
      </c>
      <c r="E312" s="1342"/>
      <c r="F312" s="1325" t="s">
        <v>108</v>
      </c>
      <c r="G312" s="1325"/>
      <c r="H312" s="1359"/>
      <c r="I312" s="1359"/>
      <c r="J312" s="1359"/>
    </row>
    <row r="313" spans="1:11" ht="24" customHeight="1" x14ac:dyDescent="0.25">
      <c r="A313" s="97"/>
      <c r="B313" s="1338" t="s">
        <v>288</v>
      </c>
      <c r="C313" s="1338"/>
      <c r="D313" s="1338"/>
      <c r="E313" s="220"/>
      <c r="F313" s="220"/>
    </row>
    <row r="314" spans="1:11" ht="24" customHeight="1" x14ac:dyDescent="0.2">
      <c r="A314" s="50"/>
      <c r="B314" s="50" t="s">
        <v>135</v>
      </c>
      <c r="C314" s="1341"/>
      <c r="D314" s="1341"/>
      <c r="E314" s="1341"/>
      <c r="F314" s="1368" t="s">
        <v>116</v>
      </c>
      <c r="G314" s="1368"/>
      <c r="H314" s="1341"/>
      <c r="I314" s="1341"/>
      <c r="J314" s="1341"/>
    </row>
    <row r="315" spans="1:11" ht="24" customHeight="1" x14ac:dyDescent="0.2">
      <c r="A315" s="50"/>
      <c r="B315" s="50" t="s">
        <v>136</v>
      </c>
      <c r="C315" s="1341"/>
      <c r="D315" s="1341"/>
      <c r="E315" s="1341"/>
      <c r="F315" s="1368" t="s">
        <v>157</v>
      </c>
      <c r="G315" s="1368"/>
      <c r="H315" s="1341"/>
      <c r="I315" s="1341"/>
      <c r="J315" s="1341"/>
    </row>
    <row r="316" spans="1:11" ht="24" customHeight="1" thickBot="1" x14ac:dyDescent="0.25">
      <c r="B316" s="206" t="s">
        <v>261</v>
      </c>
      <c r="C316" s="1352"/>
      <c r="D316" s="1352"/>
      <c r="E316" s="1352"/>
      <c r="F316" s="1352"/>
      <c r="G316" s="1352"/>
    </row>
    <row r="317" spans="1:11" ht="24" customHeight="1" thickTop="1" x14ac:dyDescent="0.2">
      <c r="A317" s="1353" t="s">
        <v>131</v>
      </c>
      <c r="B317" s="1354"/>
      <c r="C317" s="1354"/>
      <c r="D317" s="1355"/>
      <c r="E317" s="103" t="s">
        <v>123</v>
      </c>
      <c r="F317" s="1343" t="s">
        <v>126</v>
      </c>
      <c r="G317" s="1343"/>
      <c r="H317" s="1344" t="s">
        <v>130</v>
      </c>
      <c r="I317" s="1345"/>
      <c r="J317" s="1346"/>
    </row>
    <row r="318" spans="1:11" ht="24" customHeight="1" x14ac:dyDescent="0.2">
      <c r="A318" s="1356"/>
      <c r="B318" s="1357"/>
      <c r="C318" s="1357"/>
      <c r="D318" s="1358"/>
      <c r="E318" s="104" t="s">
        <v>124</v>
      </c>
      <c r="F318" s="1350" t="s">
        <v>127</v>
      </c>
      <c r="G318" s="1351"/>
      <c r="H318" s="1347"/>
      <c r="I318" s="1348"/>
      <c r="J318" s="1349"/>
    </row>
    <row r="319" spans="1:11" ht="24" customHeight="1" thickBot="1" x14ac:dyDescent="0.25">
      <c r="A319" s="170" t="s">
        <v>99</v>
      </c>
      <c r="B319" s="169" t="s">
        <v>100</v>
      </c>
      <c r="C319" s="169" t="s">
        <v>101</v>
      </c>
      <c r="D319" s="169" t="s">
        <v>100</v>
      </c>
      <c r="E319" s="104" t="s">
        <v>125</v>
      </c>
      <c r="F319" s="169" t="s">
        <v>128</v>
      </c>
      <c r="G319" s="169" t="s">
        <v>129</v>
      </c>
      <c r="H319" s="1347"/>
      <c r="I319" s="1348"/>
      <c r="J319" s="1349"/>
    </row>
    <row r="320" spans="1:11" ht="24" customHeight="1" x14ac:dyDescent="0.2">
      <c r="A320" s="214"/>
      <c r="B320" s="215"/>
      <c r="C320" s="219"/>
      <c r="D320" s="215"/>
      <c r="E320" s="1360" t="s">
        <v>137</v>
      </c>
      <c r="F320" s="216"/>
      <c r="G320" s="216"/>
      <c r="H320" s="217"/>
      <c r="I320" s="218"/>
      <c r="J320" s="1363" t="s">
        <v>139</v>
      </c>
      <c r="K320" s="127"/>
    </row>
    <row r="321" spans="1:11" ht="24" customHeight="1" x14ac:dyDescent="0.2">
      <c r="A321" s="55"/>
      <c r="B321" s="127"/>
      <c r="C321" s="56"/>
      <c r="D321" s="127"/>
      <c r="E321" s="1361"/>
      <c r="F321" s="56"/>
      <c r="G321" s="56"/>
      <c r="H321" s="109"/>
      <c r="I321" s="107"/>
      <c r="J321" s="1364"/>
      <c r="K321" s="127"/>
    </row>
    <row r="322" spans="1:11" ht="24" customHeight="1" x14ac:dyDescent="0.2">
      <c r="A322" s="55"/>
      <c r="B322" s="127"/>
      <c r="C322" s="56"/>
      <c r="D322" s="127"/>
      <c r="E322" s="1361"/>
      <c r="F322" s="56"/>
      <c r="G322" s="56"/>
      <c r="H322" s="109"/>
      <c r="I322" s="107"/>
      <c r="J322" s="1364"/>
      <c r="K322" s="127"/>
    </row>
    <row r="323" spans="1:11" ht="24" customHeight="1" x14ac:dyDescent="0.2">
      <c r="A323" s="55"/>
      <c r="B323" s="127"/>
      <c r="C323" s="56"/>
      <c r="D323" s="127"/>
      <c r="E323" s="1361"/>
      <c r="F323" s="56"/>
      <c r="G323" s="56"/>
      <c r="H323" s="109"/>
      <c r="I323" s="107"/>
      <c r="J323" s="1364"/>
      <c r="K323" s="127"/>
    </row>
    <row r="324" spans="1:11" ht="24" customHeight="1" x14ac:dyDescent="0.2">
      <c r="A324" s="55"/>
      <c r="B324" s="127"/>
      <c r="C324" s="56"/>
      <c r="D324" s="127"/>
      <c r="E324" s="1361"/>
      <c r="F324" s="56"/>
      <c r="G324" s="56"/>
      <c r="H324" s="109"/>
      <c r="I324" s="107"/>
      <c r="J324" s="1364"/>
      <c r="K324" s="127"/>
    </row>
    <row r="325" spans="1:11" ht="24" customHeight="1" x14ac:dyDescent="0.2">
      <c r="A325" s="55"/>
      <c r="B325" s="127"/>
      <c r="C325" s="56"/>
      <c r="D325" s="127"/>
      <c r="E325" s="1361"/>
      <c r="F325" s="56"/>
      <c r="G325" s="56"/>
      <c r="H325" s="109"/>
      <c r="I325" s="107"/>
      <c r="J325" s="1364"/>
      <c r="K325" s="127"/>
    </row>
    <row r="326" spans="1:11" ht="24" customHeight="1" x14ac:dyDescent="0.2">
      <c r="A326" s="55"/>
      <c r="B326" s="127"/>
      <c r="C326" s="56"/>
      <c r="D326" s="127"/>
      <c r="E326" s="1361"/>
      <c r="F326" s="56"/>
      <c r="G326" s="56"/>
      <c r="H326" s="109"/>
      <c r="I326" s="107"/>
      <c r="J326" s="1364"/>
      <c r="K326" s="127"/>
    </row>
    <row r="327" spans="1:11" ht="24" customHeight="1" x14ac:dyDescent="0.2">
      <c r="A327" s="55"/>
      <c r="B327" s="127"/>
      <c r="C327" s="56"/>
      <c r="D327" s="127"/>
      <c r="E327" s="1361"/>
      <c r="F327" s="56"/>
      <c r="G327" s="56"/>
      <c r="H327" s="1365" t="s">
        <v>141</v>
      </c>
      <c r="I327" s="1366" t="s">
        <v>140</v>
      </c>
      <c r="J327" s="1364"/>
      <c r="K327" s="127"/>
    </row>
    <row r="328" spans="1:11" ht="24" customHeight="1" x14ac:dyDescent="0.2">
      <c r="A328" s="55"/>
      <c r="B328" s="127"/>
      <c r="C328" s="56"/>
      <c r="D328" s="127"/>
      <c r="E328" s="1361"/>
      <c r="F328" s="56"/>
      <c r="G328" s="56"/>
      <c r="H328" s="1365"/>
      <c r="I328" s="1366"/>
      <c r="J328" s="1364"/>
      <c r="K328" s="127"/>
    </row>
    <row r="329" spans="1:11" ht="24" customHeight="1" x14ac:dyDescent="0.2">
      <c r="A329" s="55"/>
      <c r="B329" s="127"/>
      <c r="C329" s="56"/>
      <c r="D329" s="127"/>
      <c r="E329" s="1361"/>
      <c r="F329" s="56"/>
      <c r="G329" s="56"/>
      <c r="H329" s="1365"/>
      <c r="I329" s="1366"/>
      <c r="J329" s="1364"/>
    </row>
    <row r="330" spans="1:11" ht="24" customHeight="1" x14ac:dyDescent="0.2">
      <c r="A330" s="55"/>
      <c r="B330" s="127"/>
      <c r="C330" s="56"/>
      <c r="D330" s="127"/>
      <c r="E330" s="1361"/>
      <c r="F330" s="56"/>
      <c r="G330" s="56"/>
      <c r="H330" s="1365"/>
      <c r="I330" s="1366"/>
      <c r="J330" s="1364"/>
    </row>
    <row r="331" spans="1:11" ht="24" customHeight="1" x14ac:dyDescent="0.2">
      <c r="A331" s="55"/>
      <c r="B331" s="127"/>
      <c r="C331" s="56"/>
      <c r="D331" s="127"/>
      <c r="E331" s="1361"/>
      <c r="F331" s="56"/>
      <c r="G331" s="56"/>
      <c r="H331" s="1367"/>
      <c r="I331" s="1366"/>
      <c r="J331" s="1364"/>
    </row>
    <row r="332" spans="1:11" ht="24" customHeight="1" x14ac:dyDescent="0.2">
      <c r="A332" s="55"/>
      <c r="B332" s="127"/>
      <c r="C332" s="56"/>
      <c r="D332" s="127"/>
      <c r="E332" s="1361"/>
      <c r="F332" s="56"/>
      <c r="G332" s="56"/>
      <c r="H332" s="1367"/>
      <c r="I332" s="1366"/>
      <c r="J332" s="1364"/>
    </row>
    <row r="333" spans="1:11" ht="24" customHeight="1" x14ac:dyDescent="0.2">
      <c r="A333" s="55"/>
      <c r="B333" s="127"/>
      <c r="C333" s="56"/>
      <c r="D333" s="127"/>
      <c r="E333" s="1361"/>
      <c r="F333" s="56"/>
      <c r="G333" s="56"/>
      <c r="H333" s="1367"/>
      <c r="I333" s="1366"/>
      <c r="J333" s="1364"/>
    </row>
    <row r="334" spans="1:11" ht="24" customHeight="1" x14ac:dyDescent="0.2">
      <c r="A334" s="55"/>
      <c r="B334" s="127"/>
      <c r="C334" s="56"/>
      <c r="D334" s="127"/>
      <c r="E334" s="1361"/>
      <c r="F334" s="56"/>
      <c r="G334" s="56"/>
      <c r="H334" s="1367"/>
      <c r="I334" s="1366"/>
      <c r="J334" s="1364"/>
    </row>
    <row r="335" spans="1:11" ht="24" customHeight="1" x14ac:dyDescent="0.2">
      <c r="A335" s="55"/>
      <c r="B335" s="127"/>
      <c r="C335" s="56"/>
      <c r="D335" s="127"/>
      <c r="E335" s="1361"/>
      <c r="F335" s="56"/>
      <c r="G335" s="56"/>
      <c r="H335" s="1367"/>
      <c r="I335" s="1366"/>
      <c r="J335" s="1364"/>
    </row>
    <row r="336" spans="1:11" ht="24" customHeight="1" x14ac:dyDescent="0.2">
      <c r="A336" s="55"/>
      <c r="B336" s="127"/>
      <c r="C336" s="56"/>
      <c r="D336" s="127"/>
      <c r="E336" s="1361"/>
      <c r="F336" s="56"/>
      <c r="G336" s="56"/>
      <c r="H336" s="109"/>
      <c r="I336" s="107"/>
      <c r="J336" s="1364"/>
    </row>
    <row r="337" spans="1:10" ht="24" customHeight="1" x14ac:dyDescent="0.2">
      <c r="A337" s="55"/>
      <c r="B337" s="127" t="s">
        <v>160</v>
      </c>
      <c r="C337" s="56"/>
      <c r="D337" s="127"/>
      <c r="E337" s="1361"/>
      <c r="F337" s="56"/>
      <c r="G337" s="56"/>
      <c r="H337" s="109"/>
      <c r="I337" s="107"/>
      <c r="J337" s="1364"/>
    </row>
    <row r="338" spans="1:10" ht="24" customHeight="1" x14ac:dyDescent="0.2">
      <c r="A338" s="55"/>
      <c r="B338" s="127" t="s">
        <v>160</v>
      </c>
      <c r="C338" s="56"/>
      <c r="D338" s="127" t="s">
        <v>160</v>
      </c>
      <c r="E338" s="1361"/>
      <c r="F338" s="56"/>
      <c r="G338" s="56"/>
      <c r="H338" s="109"/>
      <c r="I338" s="107"/>
      <c r="J338" s="1364"/>
    </row>
    <row r="339" spans="1:10" ht="24" customHeight="1" x14ac:dyDescent="0.2">
      <c r="A339" s="55"/>
      <c r="B339" s="127" t="s">
        <v>160</v>
      </c>
      <c r="C339" s="56"/>
      <c r="D339" s="127" t="s">
        <v>160</v>
      </c>
      <c r="E339" s="1361"/>
      <c r="F339" s="56"/>
      <c r="G339" s="56"/>
      <c r="H339" s="109"/>
      <c r="I339" s="107"/>
      <c r="J339" s="1364"/>
    </row>
    <row r="340" spans="1:10" ht="24" customHeight="1" x14ac:dyDescent="0.2">
      <c r="A340" s="55"/>
      <c r="B340" s="127" t="s">
        <v>160</v>
      </c>
      <c r="C340" s="56"/>
      <c r="D340" s="127"/>
      <c r="E340" s="1361"/>
      <c r="F340" s="56"/>
      <c r="G340" s="56"/>
      <c r="H340" s="109"/>
      <c r="I340" s="107"/>
      <c r="J340" s="1364"/>
    </row>
    <row r="341" spans="1:10" ht="24" customHeight="1" x14ac:dyDescent="0.2">
      <c r="A341" s="55"/>
      <c r="B341" s="127" t="s">
        <v>160</v>
      </c>
      <c r="C341" s="56"/>
      <c r="D341" s="127" t="s">
        <v>160</v>
      </c>
      <c r="E341" s="1361"/>
      <c r="F341" s="56"/>
      <c r="G341" s="56"/>
      <c r="H341" s="109"/>
      <c r="I341" s="107"/>
      <c r="J341" s="1364"/>
    </row>
    <row r="342" spans="1:10" ht="24" customHeight="1" x14ac:dyDescent="0.2">
      <c r="A342" s="55"/>
      <c r="B342" s="127" t="s">
        <v>160</v>
      </c>
      <c r="C342" s="56"/>
      <c r="D342" s="127" t="s">
        <v>160</v>
      </c>
      <c r="E342" s="1362"/>
      <c r="F342" s="56"/>
      <c r="G342" s="56"/>
      <c r="H342" s="110"/>
      <c r="I342" s="108"/>
      <c r="J342" s="1364"/>
    </row>
    <row r="343" spans="1:10" ht="24" customHeight="1" thickBot="1" x14ac:dyDescent="0.25">
      <c r="A343" s="55"/>
      <c r="B343" s="127" t="s">
        <v>160</v>
      </c>
      <c r="C343" s="101"/>
      <c r="D343" s="1339" t="s">
        <v>160</v>
      </c>
      <c r="E343" s="1339"/>
      <c r="F343" s="1339"/>
      <c r="G343" s="101">
        <f>SUM(G320:G342)</f>
        <v>0</v>
      </c>
      <c r="H343" s="106"/>
      <c r="I343" s="106"/>
      <c r="J343" s="102"/>
    </row>
    <row r="344" spans="1:10" ht="24" customHeight="1" thickTop="1" x14ac:dyDescent="0.2">
      <c r="A344" s="1340" t="s">
        <v>132</v>
      </c>
      <c r="B344" s="1340"/>
      <c r="C344" s="1340"/>
      <c r="D344" s="1340"/>
      <c r="E344" s="1340"/>
      <c r="F344" s="1340"/>
      <c r="G344" s="1340"/>
      <c r="H344" s="1340"/>
      <c r="I344" s="1340"/>
      <c r="J344" s="1340"/>
    </row>
    <row r="345" spans="1:10" ht="24" customHeight="1" x14ac:dyDescent="0.2">
      <c r="A345" s="1341" t="s">
        <v>133</v>
      </c>
      <c r="B345" s="1341"/>
      <c r="C345" s="1341"/>
      <c r="D345" s="1341"/>
      <c r="E345" s="50"/>
    </row>
    <row r="346" spans="1:10" ht="24" customHeight="1" x14ac:dyDescent="0.2">
      <c r="A346" s="2" t="s">
        <v>22</v>
      </c>
      <c r="B346" s="97"/>
      <c r="D346" s="1342" t="s">
        <v>134</v>
      </c>
      <c r="E346" s="1342"/>
      <c r="F346" s="1325" t="s">
        <v>108</v>
      </c>
      <c r="G346" s="1325"/>
      <c r="H346" s="1359"/>
      <c r="I346" s="1359"/>
      <c r="J346" s="1359"/>
    </row>
    <row r="347" spans="1:10" ht="24" customHeight="1" x14ac:dyDescent="0.25">
      <c r="A347" s="97"/>
      <c r="B347" s="1338" t="s">
        <v>288</v>
      </c>
      <c r="C347" s="1338"/>
      <c r="D347" s="1338"/>
      <c r="E347" s="220"/>
      <c r="F347" s="220"/>
    </row>
    <row r="348" spans="1:10" ht="24" customHeight="1" x14ac:dyDescent="0.2">
      <c r="A348" s="50"/>
      <c r="B348" s="50" t="s">
        <v>135</v>
      </c>
      <c r="C348" s="1341"/>
      <c r="D348" s="1341"/>
      <c r="E348" s="1341"/>
      <c r="F348" s="1368" t="s">
        <v>116</v>
      </c>
      <c r="G348" s="1368"/>
      <c r="H348" s="1341"/>
      <c r="I348" s="1341"/>
      <c r="J348" s="1341"/>
    </row>
    <row r="349" spans="1:10" ht="24" customHeight="1" x14ac:dyDescent="0.2">
      <c r="A349" s="50"/>
      <c r="B349" s="50" t="s">
        <v>136</v>
      </c>
      <c r="C349" s="1341"/>
      <c r="D349" s="1341"/>
      <c r="E349" s="1341"/>
      <c r="F349" s="1368" t="s">
        <v>157</v>
      </c>
      <c r="G349" s="1368"/>
      <c r="H349" s="1341"/>
      <c r="I349" s="1341"/>
      <c r="J349" s="1341"/>
    </row>
    <row r="350" spans="1:10" ht="24" customHeight="1" thickBot="1" x14ac:dyDescent="0.25">
      <c r="B350" s="206" t="s">
        <v>261</v>
      </c>
      <c r="C350" s="1352"/>
      <c r="D350" s="1352"/>
      <c r="E350" s="1352"/>
      <c r="F350" s="1352"/>
      <c r="G350" s="1352"/>
    </row>
    <row r="351" spans="1:10" ht="24" customHeight="1" thickTop="1" x14ac:dyDescent="0.2">
      <c r="A351" s="1353" t="s">
        <v>131</v>
      </c>
      <c r="B351" s="1354"/>
      <c r="C351" s="1354"/>
      <c r="D351" s="1355"/>
      <c r="E351" s="103" t="s">
        <v>123</v>
      </c>
      <c r="F351" s="1343" t="s">
        <v>126</v>
      </c>
      <c r="G351" s="1343"/>
      <c r="H351" s="1344" t="s">
        <v>130</v>
      </c>
      <c r="I351" s="1345"/>
      <c r="J351" s="1346"/>
    </row>
    <row r="352" spans="1:10" ht="24" customHeight="1" x14ac:dyDescent="0.2">
      <c r="A352" s="1356"/>
      <c r="B352" s="1357"/>
      <c r="C352" s="1357"/>
      <c r="D352" s="1358"/>
      <c r="E352" s="104" t="s">
        <v>124</v>
      </c>
      <c r="F352" s="1350" t="s">
        <v>127</v>
      </c>
      <c r="G352" s="1351"/>
      <c r="H352" s="1347"/>
      <c r="I352" s="1348"/>
      <c r="J352" s="1349"/>
    </row>
    <row r="353" spans="1:11" ht="24" customHeight="1" thickBot="1" x14ac:dyDescent="0.25">
      <c r="A353" s="170" t="s">
        <v>99</v>
      </c>
      <c r="B353" s="169" t="s">
        <v>100</v>
      </c>
      <c r="C353" s="169" t="s">
        <v>101</v>
      </c>
      <c r="D353" s="169" t="s">
        <v>100</v>
      </c>
      <c r="E353" s="104" t="s">
        <v>125</v>
      </c>
      <c r="F353" s="169" t="s">
        <v>128</v>
      </c>
      <c r="G353" s="169" t="s">
        <v>129</v>
      </c>
      <c r="H353" s="1347"/>
      <c r="I353" s="1348"/>
      <c r="J353" s="1349"/>
    </row>
    <row r="354" spans="1:11" ht="24" customHeight="1" x14ac:dyDescent="0.2">
      <c r="A354" s="214"/>
      <c r="B354" s="215"/>
      <c r="C354" s="219"/>
      <c r="D354" s="215"/>
      <c r="E354" s="1360" t="s">
        <v>137</v>
      </c>
      <c r="F354" s="216"/>
      <c r="G354" s="216"/>
      <c r="H354" s="217"/>
      <c r="I354" s="218"/>
      <c r="J354" s="1363" t="s">
        <v>139</v>
      </c>
      <c r="K354" s="127"/>
    </row>
    <row r="355" spans="1:11" ht="24" customHeight="1" x14ac:dyDescent="0.2">
      <c r="A355" s="55"/>
      <c r="B355" s="127"/>
      <c r="C355" s="56"/>
      <c r="D355" s="127"/>
      <c r="E355" s="1361"/>
      <c r="F355" s="56"/>
      <c r="G355" s="56"/>
      <c r="H355" s="109"/>
      <c r="I355" s="107"/>
      <c r="J355" s="1364"/>
      <c r="K355" s="127"/>
    </row>
    <row r="356" spans="1:11" ht="24" customHeight="1" x14ac:dyDescent="0.2">
      <c r="A356" s="55"/>
      <c r="B356" s="127"/>
      <c r="C356" s="56"/>
      <c r="D356" s="127"/>
      <c r="E356" s="1361"/>
      <c r="F356" s="56"/>
      <c r="G356" s="56"/>
      <c r="H356" s="109"/>
      <c r="I356" s="107"/>
      <c r="J356" s="1364"/>
      <c r="K356" s="127"/>
    </row>
    <row r="357" spans="1:11" ht="24" customHeight="1" x14ac:dyDescent="0.2">
      <c r="A357" s="55"/>
      <c r="B357" s="127"/>
      <c r="C357" s="56"/>
      <c r="D357" s="127"/>
      <c r="E357" s="1361"/>
      <c r="F357" s="56"/>
      <c r="G357" s="56"/>
      <c r="H357" s="109"/>
      <c r="I357" s="107"/>
      <c r="J357" s="1364"/>
      <c r="K357" s="127"/>
    </row>
    <row r="358" spans="1:11" ht="24" customHeight="1" x14ac:dyDescent="0.2">
      <c r="A358" s="55"/>
      <c r="B358" s="127"/>
      <c r="C358" s="56"/>
      <c r="D358" s="127"/>
      <c r="E358" s="1361"/>
      <c r="F358" s="56"/>
      <c r="G358" s="56"/>
      <c r="H358" s="109"/>
      <c r="I358" s="107"/>
      <c r="J358" s="1364"/>
      <c r="K358" s="127"/>
    </row>
    <row r="359" spans="1:11" ht="24" customHeight="1" x14ac:dyDescent="0.2">
      <c r="A359" s="55"/>
      <c r="B359" s="127"/>
      <c r="C359" s="56"/>
      <c r="D359" s="127"/>
      <c r="E359" s="1361"/>
      <c r="F359" s="56"/>
      <c r="G359" s="56"/>
      <c r="H359" s="109"/>
      <c r="I359" s="107"/>
      <c r="J359" s="1364"/>
      <c r="K359" s="127"/>
    </row>
    <row r="360" spans="1:11" ht="24" customHeight="1" x14ac:dyDescent="0.2">
      <c r="A360" s="55"/>
      <c r="B360" s="127"/>
      <c r="C360" s="56"/>
      <c r="D360" s="127"/>
      <c r="E360" s="1361"/>
      <c r="F360" s="56"/>
      <c r="G360" s="56"/>
      <c r="H360" s="109"/>
      <c r="I360" s="107"/>
      <c r="J360" s="1364"/>
      <c r="K360" s="127"/>
    </row>
    <row r="361" spans="1:11" ht="24" customHeight="1" x14ac:dyDescent="0.2">
      <c r="A361" s="55"/>
      <c r="B361" s="127"/>
      <c r="C361" s="56"/>
      <c r="D361" s="127"/>
      <c r="E361" s="1361"/>
      <c r="F361" s="56"/>
      <c r="G361" s="56"/>
      <c r="H361" s="1365" t="s">
        <v>141</v>
      </c>
      <c r="I361" s="1366" t="s">
        <v>140</v>
      </c>
      <c r="J361" s="1364"/>
      <c r="K361" s="127"/>
    </row>
    <row r="362" spans="1:11" ht="24" customHeight="1" x14ac:dyDescent="0.2">
      <c r="A362" s="55"/>
      <c r="B362" s="127"/>
      <c r="C362" s="56"/>
      <c r="D362" s="127"/>
      <c r="E362" s="1361"/>
      <c r="F362" s="56"/>
      <c r="G362" s="56"/>
      <c r="H362" s="1365"/>
      <c r="I362" s="1366"/>
      <c r="J362" s="1364"/>
      <c r="K362" s="127"/>
    </row>
    <row r="363" spans="1:11" ht="24" customHeight="1" x14ac:dyDescent="0.2">
      <c r="A363" s="55"/>
      <c r="B363" s="127"/>
      <c r="C363" s="56"/>
      <c r="D363" s="127"/>
      <c r="E363" s="1361"/>
      <c r="F363" s="56"/>
      <c r="G363" s="56"/>
      <c r="H363" s="1365"/>
      <c r="I363" s="1366"/>
      <c r="J363" s="1364"/>
    </row>
    <row r="364" spans="1:11" ht="24" customHeight="1" x14ac:dyDescent="0.2">
      <c r="A364" s="55"/>
      <c r="B364" s="127"/>
      <c r="C364" s="56"/>
      <c r="D364" s="127"/>
      <c r="E364" s="1361"/>
      <c r="F364" s="56"/>
      <c r="G364" s="56"/>
      <c r="H364" s="1365"/>
      <c r="I364" s="1366"/>
      <c r="J364" s="1364"/>
    </row>
    <row r="365" spans="1:11" ht="24" customHeight="1" x14ac:dyDescent="0.2">
      <c r="A365" s="55"/>
      <c r="B365" s="127"/>
      <c r="C365" s="56"/>
      <c r="D365" s="127"/>
      <c r="E365" s="1361"/>
      <c r="F365" s="56"/>
      <c r="G365" s="56"/>
      <c r="H365" s="1367"/>
      <c r="I365" s="1366"/>
      <c r="J365" s="1364"/>
    </row>
    <row r="366" spans="1:11" ht="24" customHeight="1" x14ac:dyDescent="0.2">
      <c r="A366" s="55"/>
      <c r="B366" s="127"/>
      <c r="C366" s="56"/>
      <c r="D366" s="127"/>
      <c r="E366" s="1361"/>
      <c r="F366" s="56"/>
      <c r="G366" s="56"/>
      <c r="H366" s="1367"/>
      <c r="I366" s="1366"/>
      <c r="J366" s="1364"/>
    </row>
    <row r="367" spans="1:11" ht="24" customHeight="1" x14ac:dyDescent="0.2">
      <c r="A367" s="55"/>
      <c r="B367" s="127"/>
      <c r="C367" s="56"/>
      <c r="D367" s="127"/>
      <c r="E367" s="1361"/>
      <c r="F367" s="56"/>
      <c r="G367" s="56"/>
      <c r="H367" s="1367"/>
      <c r="I367" s="1366"/>
      <c r="J367" s="1364"/>
    </row>
    <row r="368" spans="1:11" ht="24" customHeight="1" x14ac:dyDescent="0.2">
      <c r="A368" s="55"/>
      <c r="B368" s="127"/>
      <c r="C368" s="56"/>
      <c r="D368" s="127"/>
      <c r="E368" s="1361"/>
      <c r="F368" s="56"/>
      <c r="G368" s="56"/>
      <c r="H368" s="1367"/>
      <c r="I368" s="1366"/>
      <c r="J368" s="1364"/>
    </row>
    <row r="369" spans="1:10" ht="24" customHeight="1" x14ac:dyDescent="0.2">
      <c r="A369" s="55"/>
      <c r="B369" s="127"/>
      <c r="C369" s="56"/>
      <c r="D369" s="127"/>
      <c r="E369" s="1361"/>
      <c r="F369" s="56"/>
      <c r="G369" s="56"/>
      <c r="H369" s="1367"/>
      <c r="I369" s="1366"/>
      <c r="J369" s="1364"/>
    </row>
    <row r="370" spans="1:10" ht="24" customHeight="1" x14ac:dyDescent="0.2">
      <c r="A370" s="55"/>
      <c r="B370" s="127"/>
      <c r="C370" s="56"/>
      <c r="D370" s="127"/>
      <c r="E370" s="1361"/>
      <c r="F370" s="56"/>
      <c r="G370" s="56"/>
      <c r="H370" s="109"/>
      <c r="I370" s="107"/>
      <c r="J370" s="1364"/>
    </row>
    <row r="371" spans="1:10" ht="24" customHeight="1" x14ac:dyDescent="0.2">
      <c r="A371" s="55"/>
      <c r="B371" s="127"/>
      <c r="C371" s="56"/>
      <c r="D371" s="127"/>
      <c r="E371" s="1361"/>
      <c r="F371" s="56"/>
      <c r="G371" s="56"/>
      <c r="H371" s="109"/>
      <c r="I371" s="107"/>
      <c r="J371" s="1364"/>
    </row>
    <row r="372" spans="1:10" ht="24" customHeight="1" x14ac:dyDescent="0.2">
      <c r="A372" s="55"/>
      <c r="B372" s="127"/>
      <c r="C372" s="56"/>
      <c r="D372" s="127"/>
      <c r="E372" s="1361"/>
      <c r="F372" s="56"/>
      <c r="G372" s="56"/>
      <c r="H372" s="109"/>
      <c r="I372" s="107"/>
      <c r="J372" s="1364"/>
    </row>
    <row r="373" spans="1:10" ht="24" customHeight="1" x14ac:dyDescent="0.2">
      <c r="A373" s="55"/>
      <c r="B373" s="127" t="s">
        <v>160</v>
      </c>
      <c r="C373" s="56"/>
      <c r="D373" s="127" t="s">
        <v>160</v>
      </c>
      <c r="E373" s="1361"/>
      <c r="F373" s="56"/>
      <c r="G373" s="56"/>
      <c r="H373" s="109"/>
      <c r="I373" s="107"/>
      <c r="J373" s="1364"/>
    </row>
    <row r="374" spans="1:10" ht="24" customHeight="1" x14ac:dyDescent="0.2">
      <c r="A374" s="55"/>
      <c r="B374" s="127" t="s">
        <v>160</v>
      </c>
      <c r="C374" s="56"/>
      <c r="D374" s="127"/>
      <c r="E374" s="1361"/>
      <c r="F374" s="56"/>
      <c r="G374" s="56"/>
      <c r="H374" s="109"/>
      <c r="I374" s="107"/>
      <c r="J374" s="1364"/>
    </row>
    <row r="375" spans="1:10" ht="24" customHeight="1" x14ac:dyDescent="0.2">
      <c r="A375" s="55"/>
      <c r="B375" s="127" t="s">
        <v>160</v>
      </c>
      <c r="C375" s="56"/>
      <c r="D375" s="127" t="s">
        <v>160</v>
      </c>
      <c r="E375" s="1361"/>
      <c r="F375" s="56"/>
      <c r="G375" s="56"/>
      <c r="H375" s="109"/>
      <c r="I375" s="107"/>
      <c r="J375" s="1364"/>
    </row>
    <row r="376" spans="1:10" ht="24" customHeight="1" x14ac:dyDescent="0.2">
      <c r="A376" s="55"/>
      <c r="B376" s="127" t="s">
        <v>160</v>
      </c>
      <c r="C376" s="56"/>
      <c r="D376" s="127" t="s">
        <v>160</v>
      </c>
      <c r="E376" s="1362"/>
      <c r="F376" s="56"/>
      <c r="G376" s="56"/>
      <c r="H376" s="110"/>
      <c r="I376" s="108"/>
      <c r="J376" s="1364"/>
    </row>
    <row r="377" spans="1:10" ht="24" customHeight="1" thickBot="1" x14ac:dyDescent="0.25">
      <c r="A377" s="55"/>
      <c r="B377" s="127" t="s">
        <v>160</v>
      </c>
      <c r="C377" s="101"/>
      <c r="D377" s="1339" t="s">
        <v>160</v>
      </c>
      <c r="E377" s="1339"/>
      <c r="F377" s="1339"/>
      <c r="G377" s="101">
        <f>SUM(G354:G376)</f>
        <v>0</v>
      </c>
      <c r="H377" s="106"/>
      <c r="I377" s="106"/>
      <c r="J377" s="102"/>
    </row>
    <row r="378" spans="1:10" ht="24" customHeight="1" thickTop="1" x14ac:dyDescent="0.2">
      <c r="A378" s="1340" t="s">
        <v>132</v>
      </c>
      <c r="B378" s="1340"/>
      <c r="C378" s="1340"/>
      <c r="D378" s="1340"/>
      <c r="E378" s="1340"/>
      <c r="F378" s="1340"/>
      <c r="G378" s="1340"/>
      <c r="H378" s="1340"/>
      <c r="I378" s="1340"/>
      <c r="J378" s="1340"/>
    </row>
    <row r="379" spans="1:10" ht="24" customHeight="1" x14ac:dyDescent="0.2">
      <c r="A379" s="1341" t="s">
        <v>133</v>
      </c>
      <c r="B379" s="1341"/>
      <c r="C379" s="1341"/>
      <c r="D379" s="1341"/>
      <c r="E379" s="50"/>
    </row>
    <row r="380" spans="1:10" ht="24" customHeight="1" x14ac:dyDescent="0.2">
      <c r="A380" s="2" t="s">
        <v>22</v>
      </c>
      <c r="B380" s="97"/>
      <c r="D380" s="1342" t="s">
        <v>134</v>
      </c>
      <c r="E380" s="1342"/>
      <c r="F380" s="1325" t="s">
        <v>108</v>
      </c>
      <c r="G380" s="1325"/>
      <c r="H380" s="1359"/>
      <c r="I380" s="1359"/>
      <c r="J380" s="1359"/>
    </row>
    <row r="381" spans="1:10" ht="24" customHeight="1" x14ac:dyDescent="0.25">
      <c r="A381" s="97"/>
      <c r="B381" s="1338" t="s">
        <v>288</v>
      </c>
      <c r="C381" s="1338"/>
      <c r="D381" s="1338"/>
      <c r="E381" s="220"/>
      <c r="F381" s="220"/>
    </row>
    <row r="382" spans="1:10" ht="24" customHeight="1" x14ac:dyDescent="0.2">
      <c r="A382" s="50"/>
      <c r="B382" s="50" t="s">
        <v>135</v>
      </c>
      <c r="C382" s="1341"/>
      <c r="D382" s="1341"/>
      <c r="E382" s="1341"/>
      <c r="F382" s="1368" t="s">
        <v>116</v>
      </c>
      <c r="G382" s="1368"/>
      <c r="H382" s="1341"/>
      <c r="I382" s="1341"/>
      <c r="J382" s="1341"/>
    </row>
    <row r="383" spans="1:10" ht="24" customHeight="1" x14ac:dyDescent="0.2">
      <c r="A383" s="50"/>
      <c r="B383" s="50" t="s">
        <v>136</v>
      </c>
      <c r="C383" s="1341"/>
      <c r="D383" s="1341"/>
      <c r="E383" s="1341"/>
      <c r="F383" s="1368" t="s">
        <v>157</v>
      </c>
      <c r="G383" s="1368"/>
      <c r="H383" s="1341"/>
      <c r="I383" s="1341"/>
      <c r="J383" s="1341"/>
    </row>
    <row r="384" spans="1:10" ht="24" customHeight="1" thickBot="1" x14ac:dyDescent="0.25">
      <c r="B384" s="206" t="s">
        <v>261</v>
      </c>
      <c r="C384" s="1352"/>
      <c r="D384" s="1352"/>
      <c r="E384" s="1352"/>
      <c r="F384" s="1352"/>
      <c r="G384" s="1352"/>
    </row>
    <row r="385" spans="1:11" ht="24" customHeight="1" thickTop="1" x14ac:dyDescent="0.2">
      <c r="A385" s="1353" t="s">
        <v>131</v>
      </c>
      <c r="B385" s="1354"/>
      <c r="C385" s="1354"/>
      <c r="D385" s="1355"/>
      <c r="E385" s="103" t="s">
        <v>123</v>
      </c>
      <c r="F385" s="1343" t="s">
        <v>126</v>
      </c>
      <c r="G385" s="1343"/>
      <c r="H385" s="1344" t="s">
        <v>130</v>
      </c>
      <c r="I385" s="1345"/>
      <c r="J385" s="1346"/>
    </row>
    <row r="386" spans="1:11" ht="24" customHeight="1" x14ac:dyDescent="0.2">
      <c r="A386" s="1356"/>
      <c r="B386" s="1357"/>
      <c r="C386" s="1357"/>
      <c r="D386" s="1358"/>
      <c r="E386" s="104" t="s">
        <v>124</v>
      </c>
      <c r="F386" s="1350" t="s">
        <v>127</v>
      </c>
      <c r="G386" s="1351"/>
      <c r="H386" s="1347"/>
      <c r="I386" s="1348"/>
      <c r="J386" s="1349"/>
    </row>
    <row r="387" spans="1:11" ht="24" customHeight="1" thickBot="1" x14ac:dyDescent="0.25">
      <c r="A387" s="170" t="s">
        <v>99</v>
      </c>
      <c r="B387" s="169" t="s">
        <v>100</v>
      </c>
      <c r="C387" s="169" t="s">
        <v>101</v>
      </c>
      <c r="D387" s="169" t="s">
        <v>100</v>
      </c>
      <c r="E387" s="104" t="s">
        <v>125</v>
      </c>
      <c r="F387" s="169" t="s">
        <v>128</v>
      </c>
      <c r="G387" s="169" t="s">
        <v>129</v>
      </c>
      <c r="H387" s="1347"/>
      <c r="I387" s="1348"/>
      <c r="J387" s="1349"/>
    </row>
    <row r="388" spans="1:11" ht="24" customHeight="1" x14ac:dyDescent="0.2">
      <c r="A388" s="214"/>
      <c r="B388" s="215"/>
      <c r="C388" s="219"/>
      <c r="D388" s="215"/>
      <c r="E388" s="1360" t="s">
        <v>137</v>
      </c>
      <c r="F388" s="216"/>
      <c r="G388" s="216"/>
      <c r="H388" s="217"/>
      <c r="I388" s="218"/>
      <c r="J388" s="1363" t="s">
        <v>139</v>
      </c>
      <c r="K388" s="127"/>
    </row>
    <row r="389" spans="1:11" ht="24" customHeight="1" x14ac:dyDescent="0.2">
      <c r="A389" s="55"/>
      <c r="B389" s="127"/>
      <c r="C389" s="56"/>
      <c r="D389" s="127"/>
      <c r="E389" s="1361"/>
      <c r="F389" s="56"/>
      <c r="G389" s="56"/>
      <c r="H389" s="109"/>
      <c r="I389" s="107"/>
      <c r="J389" s="1364"/>
      <c r="K389" s="127"/>
    </row>
    <row r="390" spans="1:11" ht="24" customHeight="1" x14ac:dyDescent="0.2">
      <c r="A390" s="55"/>
      <c r="B390" s="127"/>
      <c r="C390" s="56"/>
      <c r="D390" s="127"/>
      <c r="E390" s="1361"/>
      <c r="F390" s="56"/>
      <c r="G390" s="56"/>
      <c r="H390" s="109"/>
      <c r="I390" s="107"/>
      <c r="J390" s="1364"/>
      <c r="K390" s="127"/>
    </row>
    <row r="391" spans="1:11" ht="24" customHeight="1" x14ac:dyDescent="0.2">
      <c r="A391" s="55"/>
      <c r="B391" s="127"/>
      <c r="C391" s="56"/>
      <c r="D391" s="127"/>
      <c r="E391" s="1361"/>
      <c r="F391" s="56"/>
      <c r="G391" s="56"/>
      <c r="H391" s="109"/>
      <c r="I391" s="107"/>
      <c r="J391" s="1364"/>
      <c r="K391" s="127"/>
    </row>
    <row r="392" spans="1:11" ht="24" customHeight="1" x14ac:dyDescent="0.2">
      <c r="A392" s="55"/>
      <c r="B392" s="127"/>
      <c r="C392" s="56"/>
      <c r="D392" s="127"/>
      <c r="E392" s="1361"/>
      <c r="F392" s="56"/>
      <c r="G392" s="56"/>
      <c r="H392" s="109"/>
      <c r="I392" s="107"/>
      <c r="J392" s="1364"/>
      <c r="K392" s="127"/>
    </row>
    <row r="393" spans="1:11" ht="24" customHeight="1" x14ac:dyDescent="0.2">
      <c r="A393" s="55"/>
      <c r="B393" s="127"/>
      <c r="C393" s="56"/>
      <c r="D393" s="127"/>
      <c r="E393" s="1361"/>
      <c r="F393" s="56"/>
      <c r="G393" s="56"/>
      <c r="H393" s="109"/>
      <c r="I393" s="107"/>
      <c r="J393" s="1364"/>
      <c r="K393" s="127"/>
    </row>
    <row r="394" spans="1:11" ht="24" customHeight="1" x14ac:dyDescent="0.2">
      <c r="A394" s="55"/>
      <c r="B394" s="127"/>
      <c r="C394" s="56"/>
      <c r="D394" s="127"/>
      <c r="E394" s="1361"/>
      <c r="F394" s="56"/>
      <c r="G394" s="56"/>
      <c r="H394" s="109"/>
      <c r="I394" s="107"/>
      <c r="J394" s="1364"/>
      <c r="K394" s="127"/>
    </row>
    <row r="395" spans="1:11" ht="24" customHeight="1" x14ac:dyDescent="0.2">
      <c r="A395" s="55"/>
      <c r="B395" s="127"/>
      <c r="C395" s="56"/>
      <c r="D395" s="127"/>
      <c r="E395" s="1361"/>
      <c r="F395" s="56"/>
      <c r="G395" s="56"/>
      <c r="H395" s="1365" t="s">
        <v>141</v>
      </c>
      <c r="I395" s="1366" t="s">
        <v>140</v>
      </c>
      <c r="J395" s="1364"/>
      <c r="K395" s="127"/>
    </row>
    <row r="396" spans="1:11" ht="24" customHeight="1" x14ac:dyDescent="0.2">
      <c r="A396" s="55"/>
      <c r="B396" s="127"/>
      <c r="C396" s="56"/>
      <c r="D396" s="127"/>
      <c r="E396" s="1361"/>
      <c r="F396" s="56"/>
      <c r="G396" s="56"/>
      <c r="H396" s="1365"/>
      <c r="I396" s="1366"/>
      <c r="J396" s="1364"/>
      <c r="K396" s="127"/>
    </row>
    <row r="397" spans="1:11" ht="24" customHeight="1" x14ac:dyDescent="0.2">
      <c r="A397" s="55"/>
      <c r="B397" s="127"/>
      <c r="C397" s="56"/>
      <c r="D397" s="127"/>
      <c r="E397" s="1361"/>
      <c r="F397" s="56"/>
      <c r="G397" s="56"/>
      <c r="H397" s="1365"/>
      <c r="I397" s="1366"/>
      <c r="J397" s="1364"/>
    </row>
    <row r="398" spans="1:11" ht="24" customHeight="1" x14ac:dyDescent="0.2">
      <c r="A398" s="55"/>
      <c r="B398" s="127"/>
      <c r="C398" s="56"/>
      <c r="D398" s="127"/>
      <c r="E398" s="1361"/>
      <c r="F398" s="56"/>
      <c r="G398" s="56"/>
      <c r="H398" s="1365"/>
      <c r="I398" s="1366"/>
      <c r="J398" s="1364"/>
    </row>
    <row r="399" spans="1:11" ht="24" customHeight="1" x14ac:dyDescent="0.2">
      <c r="A399" s="55"/>
      <c r="B399" s="127"/>
      <c r="C399" s="56"/>
      <c r="D399" s="127"/>
      <c r="E399" s="1361"/>
      <c r="F399" s="56"/>
      <c r="G399" s="56"/>
      <c r="H399" s="1367"/>
      <c r="I399" s="1366"/>
      <c r="J399" s="1364"/>
    </row>
    <row r="400" spans="1:11" ht="24" customHeight="1" x14ac:dyDescent="0.2">
      <c r="A400" s="55"/>
      <c r="B400" s="127"/>
      <c r="C400" s="56"/>
      <c r="D400" s="127"/>
      <c r="E400" s="1361"/>
      <c r="F400" s="56"/>
      <c r="G400" s="56"/>
      <c r="H400" s="1367"/>
      <c r="I400" s="1366"/>
      <c r="J400" s="1364"/>
    </row>
    <row r="401" spans="1:10" ht="24" customHeight="1" x14ac:dyDescent="0.2">
      <c r="A401" s="55"/>
      <c r="B401" s="127"/>
      <c r="C401" s="56"/>
      <c r="D401" s="127"/>
      <c r="E401" s="1361"/>
      <c r="F401" s="56"/>
      <c r="G401" s="56"/>
      <c r="H401" s="1367"/>
      <c r="I401" s="1366"/>
      <c r="J401" s="1364"/>
    </row>
    <row r="402" spans="1:10" ht="24" customHeight="1" x14ac:dyDescent="0.2">
      <c r="A402" s="55"/>
      <c r="B402" s="127"/>
      <c r="C402" s="56"/>
      <c r="D402" s="127"/>
      <c r="E402" s="1361"/>
      <c r="F402" s="56"/>
      <c r="G402" s="56"/>
      <c r="H402" s="1367"/>
      <c r="I402" s="1366"/>
      <c r="J402" s="1364"/>
    </row>
    <row r="403" spans="1:10" ht="24" customHeight="1" x14ac:dyDescent="0.2">
      <c r="A403" s="55"/>
      <c r="B403" s="127"/>
      <c r="C403" s="56"/>
      <c r="D403" s="127"/>
      <c r="E403" s="1361"/>
      <c r="F403" s="56"/>
      <c r="G403" s="56"/>
      <c r="H403" s="1367"/>
      <c r="I403" s="1366"/>
      <c r="J403" s="1364"/>
    </row>
    <row r="404" spans="1:10" ht="24" customHeight="1" x14ac:dyDescent="0.2">
      <c r="A404" s="55"/>
      <c r="B404" s="127"/>
      <c r="C404" s="56"/>
      <c r="D404" s="127"/>
      <c r="E404" s="1361"/>
      <c r="F404" s="56"/>
      <c r="G404" s="56"/>
      <c r="H404" s="109"/>
      <c r="I404" s="107"/>
      <c r="J404" s="1364"/>
    </row>
    <row r="405" spans="1:10" ht="24" customHeight="1" x14ac:dyDescent="0.2">
      <c r="A405" s="55"/>
      <c r="B405" s="127"/>
      <c r="C405" s="56"/>
      <c r="D405" s="127"/>
      <c r="E405" s="1361"/>
      <c r="F405" s="56"/>
      <c r="G405" s="56"/>
      <c r="H405" s="109"/>
      <c r="I405" s="107"/>
      <c r="J405" s="1364"/>
    </row>
    <row r="406" spans="1:10" ht="24" customHeight="1" x14ac:dyDescent="0.2">
      <c r="A406" s="55"/>
      <c r="B406" s="127" t="s">
        <v>160</v>
      </c>
      <c r="C406" s="56"/>
      <c r="D406" s="127" t="s">
        <v>160</v>
      </c>
      <c r="E406" s="1361"/>
      <c r="F406" s="56"/>
      <c r="G406" s="56"/>
      <c r="H406" s="109"/>
      <c r="I406" s="107"/>
      <c r="J406" s="1364"/>
    </row>
    <row r="407" spans="1:10" ht="24" customHeight="1" x14ac:dyDescent="0.2">
      <c r="A407" s="55"/>
      <c r="B407" s="127" t="s">
        <v>160</v>
      </c>
      <c r="C407" s="56"/>
      <c r="D407" s="127" t="s">
        <v>160</v>
      </c>
      <c r="E407" s="1361"/>
      <c r="F407" s="56"/>
      <c r="G407" s="56"/>
      <c r="H407" s="109"/>
      <c r="I407" s="107"/>
      <c r="J407" s="1364"/>
    </row>
    <row r="408" spans="1:10" ht="24" customHeight="1" x14ac:dyDescent="0.2">
      <c r="A408" s="55"/>
      <c r="B408" s="127" t="s">
        <v>160</v>
      </c>
      <c r="C408" s="56"/>
      <c r="D408" s="127"/>
      <c r="E408" s="1361"/>
      <c r="F408" s="56"/>
      <c r="G408" s="56"/>
      <c r="H408" s="109"/>
      <c r="I408" s="107"/>
      <c r="J408" s="1364"/>
    </row>
    <row r="409" spans="1:10" ht="24" customHeight="1" x14ac:dyDescent="0.2">
      <c r="A409" s="55"/>
      <c r="B409" s="127" t="s">
        <v>160</v>
      </c>
      <c r="C409" s="56"/>
      <c r="D409" s="127" t="s">
        <v>160</v>
      </c>
      <c r="E409" s="1361"/>
      <c r="F409" s="56"/>
      <c r="G409" s="56"/>
      <c r="H409" s="109"/>
      <c r="I409" s="107"/>
      <c r="J409" s="1364"/>
    </row>
    <row r="410" spans="1:10" ht="24" customHeight="1" x14ac:dyDescent="0.2">
      <c r="A410" s="55"/>
      <c r="B410" s="127" t="s">
        <v>160</v>
      </c>
      <c r="C410" s="56"/>
      <c r="D410" s="127" t="s">
        <v>160</v>
      </c>
      <c r="E410" s="1362"/>
      <c r="F410" s="56"/>
      <c r="G410" s="56"/>
      <c r="H410" s="110"/>
      <c r="I410" s="108"/>
      <c r="J410" s="1364"/>
    </row>
    <row r="411" spans="1:10" ht="24" customHeight="1" thickBot="1" x14ac:dyDescent="0.25">
      <c r="A411" s="55"/>
      <c r="B411" s="127" t="s">
        <v>160</v>
      </c>
      <c r="C411" s="101"/>
      <c r="D411" s="1339" t="s">
        <v>160</v>
      </c>
      <c r="E411" s="1339"/>
      <c r="F411" s="1339"/>
      <c r="G411" s="101">
        <f>SUM(G388:G410)</f>
        <v>0</v>
      </c>
      <c r="H411" s="106"/>
      <c r="I411" s="106"/>
      <c r="J411" s="102"/>
    </row>
    <row r="412" spans="1:10" ht="24" customHeight="1" thickTop="1" x14ac:dyDescent="0.2">
      <c r="A412" s="1340" t="s">
        <v>132</v>
      </c>
      <c r="B412" s="1340"/>
      <c r="C412" s="1340"/>
      <c r="D412" s="1340"/>
      <c r="E412" s="1340"/>
      <c r="F412" s="1340"/>
      <c r="G412" s="1340"/>
      <c r="H412" s="1340"/>
      <c r="I412" s="1340"/>
      <c r="J412" s="1340"/>
    </row>
    <row r="413" spans="1:10" ht="24" customHeight="1" x14ac:dyDescent="0.2">
      <c r="A413" s="1341" t="s">
        <v>133</v>
      </c>
      <c r="B413" s="1341"/>
      <c r="C413" s="1341"/>
      <c r="D413" s="1341"/>
      <c r="E413" s="50"/>
    </row>
    <row r="414" spans="1:10" ht="24" customHeight="1" x14ac:dyDescent="0.2">
      <c r="A414" s="2" t="s">
        <v>22</v>
      </c>
      <c r="B414" s="97"/>
      <c r="D414" s="1342" t="s">
        <v>134</v>
      </c>
      <c r="E414" s="1342"/>
      <c r="F414" s="1325" t="s">
        <v>108</v>
      </c>
      <c r="G414" s="1325"/>
      <c r="H414" s="1359"/>
      <c r="I414" s="1359"/>
      <c r="J414" s="1359"/>
    </row>
    <row r="415" spans="1:10" ht="24" customHeight="1" x14ac:dyDescent="0.25">
      <c r="A415" s="97"/>
      <c r="B415" s="1338" t="s">
        <v>288</v>
      </c>
      <c r="C415" s="1338"/>
      <c r="D415" s="1338"/>
      <c r="E415" s="220"/>
      <c r="F415" s="220"/>
    </row>
    <row r="416" spans="1:10" ht="24" customHeight="1" x14ac:dyDescent="0.2">
      <c r="A416" s="50"/>
      <c r="B416" s="50" t="s">
        <v>135</v>
      </c>
      <c r="C416" s="1341"/>
      <c r="D416" s="1341"/>
      <c r="E416" s="1341"/>
      <c r="F416" s="1368" t="s">
        <v>116</v>
      </c>
      <c r="G416" s="1368"/>
      <c r="H416" s="1341"/>
      <c r="I416" s="1341"/>
      <c r="J416" s="1341"/>
    </row>
    <row r="417" spans="1:11" ht="24" customHeight="1" x14ac:dyDescent="0.2">
      <c r="A417" s="50"/>
      <c r="B417" s="50" t="s">
        <v>136</v>
      </c>
      <c r="C417" s="1341"/>
      <c r="D417" s="1341"/>
      <c r="E417" s="1341"/>
      <c r="F417" s="1368" t="s">
        <v>157</v>
      </c>
      <c r="G417" s="1368"/>
      <c r="H417" s="1341"/>
      <c r="I417" s="1341"/>
      <c r="J417" s="1341"/>
    </row>
    <row r="418" spans="1:11" ht="24" customHeight="1" thickBot="1" x14ac:dyDescent="0.25">
      <c r="B418" s="206" t="s">
        <v>261</v>
      </c>
      <c r="C418" s="1352"/>
      <c r="D418" s="1352"/>
      <c r="E418" s="1352"/>
      <c r="F418" s="1352"/>
      <c r="G418" s="1352"/>
    </row>
    <row r="419" spans="1:11" ht="24" customHeight="1" thickTop="1" x14ac:dyDescent="0.2">
      <c r="A419" s="1353" t="s">
        <v>131</v>
      </c>
      <c r="B419" s="1354"/>
      <c r="C419" s="1354"/>
      <c r="D419" s="1355"/>
      <c r="E419" s="103" t="s">
        <v>123</v>
      </c>
      <c r="F419" s="1343" t="s">
        <v>126</v>
      </c>
      <c r="G419" s="1343"/>
      <c r="H419" s="1344" t="s">
        <v>130</v>
      </c>
      <c r="I419" s="1345"/>
      <c r="J419" s="1346"/>
    </row>
    <row r="420" spans="1:11" ht="24" customHeight="1" x14ac:dyDescent="0.2">
      <c r="A420" s="1356"/>
      <c r="B420" s="1357"/>
      <c r="C420" s="1357"/>
      <c r="D420" s="1358"/>
      <c r="E420" s="104" t="s">
        <v>124</v>
      </c>
      <c r="F420" s="1350" t="s">
        <v>127</v>
      </c>
      <c r="G420" s="1351"/>
      <c r="H420" s="1347"/>
      <c r="I420" s="1348"/>
      <c r="J420" s="1349"/>
    </row>
    <row r="421" spans="1:11" ht="24" customHeight="1" thickBot="1" x14ac:dyDescent="0.25">
      <c r="A421" s="170" t="s">
        <v>99</v>
      </c>
      <c r="B421" s="169" t="s">
        <v>100</v>
      </c>
      <c r="C421" s="169" t="s">
        <v>101</v>
      </c>
      <c r="D421" s="169" t="s">
        <v>100</v>
      </c>
      <c r="E421" s="104" t="s">
        <v>125</v>
      </c>
      <c r="F421" s="169" t="s">
        <v>128</v>
      </c>
      <c r="G421" s="169" t="s">
        <v>129</v>
      </c>
      <c r="H421" s="1347"/>
      <c r="I421" s="1348"/>
      <c r="J421" s="1349"/>
    </row>
    <row r="422" spans="1:11" ht="24" customHeight="1" x14ac:dyDescent="0.2">
      <c r="A422" s="214"/>
      <c r="B422" s="215"/>
      <c r="C422" s="219"/>
      <c r="D422" s="215"/>
      <c r="E422" s="1360" t="s">
        <v>137</v>
      </c>
      <c r="F422" s="216"/>
      <c r="G422" s="216"/>
      <c r="H422" s="217"/>
      <c r="I422" s="218"/>
      <c r="J422" s="1363" t="s">
        <v>139</v>
      </c>
      <c r="K422" s="127"/>
    </row>
    <row r="423" spans="1:11" ht="24" customHeight="1" x14ac:dyDescent="0.2">
      <c r="A423" s="55"/>
      <c r="B423" s="127"/>
      <c r="C423" s="56"/>
      <c r="D423" s="127"/>
      <c r="E423" s="1361"/>
      <c r="F423" s="56"/>
      <c r="G423" s="56"/>
      <c r="H423" s="109"/>
      <c r="I423" s="107"/>
      <c r="J423" s="1364"/>
      <c r="K423" s="127"/>
    </row>
    <row r="424" spans="1:11" ht="24" customHeight="1" x14ac:dyDescent="0.2">
      <c r="A424" s="55"/>
      <c r="B424" s="127"/>
      <c r="C424" s="56"/>
      <c r="D424" s="127"/>
      <c r="E424" s="1361"/>
      <c r="F424" s="56"/>
      <c r="G424" s="56"/>
      <c r="H424" s="109"/>
      <c r="I424" s="107"/>
      <c r="J424" s="1364"/>
      <c r="K424" s="127"/>
    </row>
    <row r="425" spans="1:11" ht="24" customHeight="1" x14ac:dyDescent="0.2">
      <c r="A425" s="55"/>
      <c r="B425" s="127"/>
      <c r="C425" s="56"/>
      <c r="D425" s="127"/>
      <c r="E425" s="1361"/>
      <c r="F425" s="56"/>
      <c r="G425" s="56"/>
      <c r="H425" s="109"/>
      <c r="I425" s="107"/>
      <c r="J425" s="1364"/>
      <c r="K425" s="127"/>
    </row>
    <row r="426" spans="1:11" ht="24" customHeight="1" x14ac:dyDescent="0.2">
      <c r="A426" s="55"/>
      <c r="B426" s="127"/>
      <c r="C426" s="56"/>
      <c r="D426" s="127"/>
      <c r="E426" s="1361"/>
      <c r="F426" s="56"/>
      <c r="G426" s="56"/>
      <c r="H426" s="109"/>
      <c r="I426" s="107"/>
      <c r="J426" s="1364"/>
      <c r="K426" s="127"/>
    </row>
    <row r="427" spans="1:11" ht="24" customHeight="1" x14ac:dyDescent="0.2">
      <c r="A427" s="55"/>
      <c r="B427" s="127"/>
      <c r="C427" s="56"/>
      <c r="D427" s="127"/>
      <c r="E427" s="1361"/>
      <c r="F427" s="56"/>
      <c r="G427" s="56"/>
      <c r="H427" s="109"/>
      <c r="I427" s="107"/>
      <c r="J427" s="1364"/>
      <c r="K427" s="127"/>
    </row>
    <row r="428" spans="1:11" ht="24" customHeight="1" x14ac:dyDescent="0.2">
      <c r="A428" s="55"/>
      <c r="B428" s="127"/>
      <c r="C428" s="56"/>
      <c r="D428" s="127"/>
      <c r="E428" s="1361"/>
      <c r="F428" s="56"/>
      <c r="G428" s="56"/>
      <c r="H428" s="109"/>
      <c r="I428" s="107"/>
      <c r="J428" s="1364"/>
      <c r="K428" s="127"/>
    </row>
    <row r="429" spans="1:11" ht="24" customHeight="1" x14ac:dyDescent="0.2">
      <c r="A429" s="55"/>
      <c r="B429" s="127"/>
      <c r="C429" s="56"/>
      <c r="D429" s="127"/>
      <c r="E429" s="1361"/>
      <c r="F429" s="56"/>
      <c r="G429" s="56"/>
      <c r="H429" s="1365" t="s">
        <v>141</v>
      </c>
      <c r="I429" s="1366" t="s">
        <v>140</v>
      </c>
      <c r="J429" s="1364"/>
      <c r="K429" s="127"/>
    </row>
    <row r="430" spans="1:11" ht="24" customHeight="1" x14ac:dyDescent="0.2">
      <c r="A430" s="55"/>
      <c r="B430" s="127"/>
      <c r="C430" s="56"/>
      <c r="D430" s="127"/>
      <c r="E430" s="1361"/>
      <c r="F430" s="56"/>
      <c r="G430" s="56"/>
      <c r="H430" s="1365"/>
      <c r="I430" s="1366"/>
      <c r="J430" s="1364"/>
      <c r="K430" s="127"/>
    </row>
    <row r="431" spans="1:11" ht="24" customHeight="1" x14ac:dyDescent="0.2">
      <c r="A431" s="55"/>
      <c r="B431" s="127"/>
      <c r="C431" s="56"/>
      <c r="D431" s="127"/>
      <c r="E431" s="1361"/>
      <c r="F431" s="56"/>
      <c r="G431" s="56"/>
      <c r="H431" s="1365"/>
      <c r="I431" s="1366"/>
      <c r="J431" s="1364"/>
    </row>
    <row r="432" spans="1:11" ht="24" customHeight="1" x14ac:dyDescent="0.2">
      <c r="A432" s="55"/>
      <c r="B432" s="127"/>
      <c r="C432" s="56"/>
      <c r="D432" s="127"/>
      <c r="E432" s="1361"/>
      <c r="F432" s="56"/>
      <c r="G432" s="56"/>
      <c r="H432" s="1365"/>
      <c r="I432" s="1366"/>
      <c r="J432" s="1364"/>
    </row>
    <row r="433" spans="1:10" ht="24" customHeight="1" x14ac:dyDescent="0.2">
      <c r="A433" s="55"/>
      <c r="B433" s="127"/>
      <c r="C433" s="56"/>
      <c r="D433" s="127"/>
      <c r="E433" s="1361"/>
      <c r="F433" s="56"/>
      <c r="G433" s="56"/>
      <c r="H433" s="1367"/>
      <c r="I433" s="1366"/>
      <c r="J433" s="1364"/>
    </row>
    <row r="434" spans="1:10" ht="24" customHeight="1" x14ac:dyDescent="0.2">
      <c r="A434" s="55"/>
      <c r="B434" s="127"/>
      <c r="C434" s="56"/>
      <c r="D434" s="127"/>
      <c r="E434" s="1361"/>
      <c r="F434" s="56"/>
      <c r="G434" s="56"/>
      <c r="H434" s="1367"/>
      <c r="I434" s="1366"/>
      <c r="J434" s="1364"/>
    </row>
    <row r="435" spans="1:10" ht="24" customHeight="1" x14ac:dyDescent="0.2">
      <c r="A435" s="55"/>
      <c r="B435" s="127"/>
      <c r="C435" s="56"/>
      <c r="D435" s="127"/>
      <c r="E435" s="1361"/>
      <c r="F435" s="56"/>
      <c r="G435" s="56"/>
      <c r="H435" s="1367"/>
      <c r="I435" s="1366"/>
      <c r="J435" s="1364"/>
    </row>
    <row r="436" spans="1:10" ht="24" customHeight="1" x14ac:dyDescent="0.2">
      <c r="A436" s="55"/>
      <c r="B436" s="127"/>
      <c r="C436" s="56"/>
      <c r="D436" s="127"/>
      <c r="E436" s="1361"/>
      <c r="F436" s="56"/>
      <c r="G436" s="56"/>
      <c r="H436" s="1367"/>
      <c r="I436" s="1366"/>
      <c r="J436" s="1364"/>
    </row>
    <row r="437" spans="1:10" ht="24" customHeight="1" x14ac:dyDescent="0.2">
      <c r="A437" s="55"/>
      <c r="B437" s="127"/>
      <c r="C437" s="56"/>
      <c r="D437" s="127"/>
      <c r="E437" s="1361"/>
      <c r="F437" s="56"/>
      <c r="G437" s="56"/>
      <c r="H437" s="1367"/>
      <c r="I437" s="1366"/>
      <c r="J437" s="1364"/>
    </row>
    <row r="438" spans="1:10" ht="24" customHeight="1" x14ac:dyDescent="0.2">
      <c r="A438" s="55"/>
      <c r="B438" s="127"/>
      <c r="C438" s="56"/>
      <c r="D438" s="127"/>
      <c r="E438" s="1361"/>
      <c r="F438" s="56"/>
      <c r="G438" s="56"/>
      <c r="H438" s="109"/>
      <c r="I438" s="107"/>
      <c r="J438" s="1364"/>
    </row>
    <row r="439" spans="1:10" ht="24" customHeight="1" x14ac:dyDescent="0.2">
      <c r="A439" s="55"/>
      <c r="B439" s="127"/>
      <c r="C439" s="56"/>
      <c r="D439" s="127"/>
      <c r="E439" s="1361"/>
      <c r="F439" s="56"/>
      <c r="G439" s="56"/>
      <c r="H439" s="109"/>
      <c r="I439" s="107"/>
      <c r="J439" s="1364"/>
    </row>
    <row r="440" spans="1:10" ht="24" customHeight="1" x14ac:dyDescent="0.2">
      <c r="A440" s="55"/>
      <c r="B440" s="127"/>
      <c r="C440" s="56"/>
      <c r="D440" s="127"/>
      <c r="E440" s="1361"/>
      <c r="F440" s="56"/>
      <c r="G440" s="56"/>
      <c r="H440" s="109"/>
      <c r="I440" s="107"/>
      <c r="J440" s="1364"/>
    </row>
    <row r="441" spans="1:10" ht="24" customHeight="1" x14ac:dyDescent="0.2">
      <c r="A441" s="55"/>
      <c r="B441" s="127"/>
      <c r="C441" s="56"/>
      <c r="D441" s="127"/>
      <c r="E441" s="1361"/>
      <c r="F441" s="56"/>
      <c r="G441" s="56"/>
      <c r="H441" s="109"/>
      <c r="I441" s="107"/>
      <c r="J441" s="1364"/>
    </row>
    <row r="442" spans="1:10" ht="24" customHeight="1" x14ac:dyDescent="0.2">
      <c r="A442" s="55"/>
      <c r="B442" s="127" t="s">
        <v>160</v>
      </c>
      <c r="C442" s="56"/>
      <c r="D442" s="127"/>
      <c r="E442" s="1361"/>
      <c r="F442" s="56"/>
      <c r="G442" s="56"/>
      <c r="H442" s="109"/>
      <c r="I442" s="107"/>
      <c r="J442" s="1364"/>
    </row>
    <row r="443" spans="1:10" ht="24" customHeight="1" x14ac:dyDescent="0.2">
      <c r="A443" s="55"/>
      <c r="B443" s="127" t="s">
        <v>160</v>
      </c>
      <c r="C443" s="56"/>
      <c r="D443" s="127" t="s">
        <v>160</v>
      </c>
      <c r="E443" s="1361"/>
      <c r="F443" s="56"/>
      <c r="G443" s="56"/>
      <c r="H443" s="109"/>
      <c r="I443" s="107"/>
      <c r="J443" s="1364"/>
    </row>
    <row r="444" spans="1:10" ht="24" customHeight="1" x14ac:dyDescent="0.2">
      <c r="A444" s="55"/>
      <c r="B444" s="127" t="s">
        <v>160</v>
      </c>
      <c r="C444" s="56"/>
      <c r="D444" s="127" t="s">
        <v>160</v>
      </c>
      <c r="E444" s="1362"/>
      <c r="F444" s="56"/>
      <c r="G444" s="56"/>
      <c r="H444" s="110"/>
      <c r="I444" s="108"/>
      <c r="J444" s="1364"/>
    </row>
    <row r="445" spans="1:10" ht="24" customHeight="1" thickBot="1" x14ac:dyDescent="0.25">
      <c r="A445" s="55"/>
      <c r="B445" s="127" t="s">
        <v>160</v>
      </c>
      <c r="C445" s="101"/>
      <c r="D445" s="1339" t="s">
        <v>160</v>
      </c>
      <c r="E445" s="1339"/>
      <c r="F445" s="1339"/>
      <c r="G445" s="101">
        <f>SUM(G422:G444)</f>
        <v>0</v>
      </c>
      <c r="H445" s="106"/>
      <c r="I445" s="106"/>
      <c r="J445" s="102"/>
    </row>
    <row r="446" spans="1:10" ht="24" customHeight="1" thickTop="1" x14ac:dyDescent="0.2">
      <c r="A446" s="1340" t="s">
        <v>132</v>
      </c>
      <c r="B446" s="1340"/>
      <c r="C446" s="1340"/>
      <c r="D446" s="1340"/>
      <c r="E446" s="1340"/>
      <c r="F446" s="1340"/>
      <c r="G446" s="1340"/>
      <c r="H446" s="1340"/>
      <c r="I446" s="1340"/>
      <c r="J446" s="1340"/>
    </row>
    <row r="447" spans="1:10" ht="24" customHeight="1" x14ac:dyDescent="0.2">
      <c r="A447" s="1341" t="s">
        <v>133</v>
      </c>
      <c r="B447" s="1341"/>
      <c r="C447" s="1341"/>
      <c r="D447" s="1341"/>
      <c r="E447" s="50"/>
    </row>
    <row r="448" spans="1:10" ht="24" customHeight="1" x14ac:dyDescent="0.2">
      <c r="A448" s="2" t="s">
        <v>22</v>
      </c>
      <c r="B448" s="97"/>
      <c r="D448" s="1342" t="s">
        <v>134</v>
      </c>
      <c r="E448" s="1342"/>
      <c r="F448" s="1325" t="s">
        <v>108</v>
      </c>
      <c r="G448" s="1325"/>
      <c r="H448" s="1359"/>
      <c r="I448" s="1359"/>
      <c r="J448" s="1359"/>
    </row>
    <row r="449" spans="1:11" ht="24" customHeight="1" x14ac:dyDescent="0.25">
      <c r="A449" s="97"/>
      <c r="B449" s="1338" t="s">
        <v>288</v>
      </c>
      <c r="C449" s="1338"/>
      <c r="D449" s="1338"/>
      <c r="E449" s="220"/>
      <c r="F449" s="220"/>
    </row>
    <row r="450" spans="1:11" ht="24" customHeight="1" x14ac:dyDescent="0.2">
      <c r="A450" s="50"/>
      <c r="B450" s="50" t="s">
        <v>135</v>
      </c>
      <c r="C450" s="1341"/>
      <c r="D450" s="1341"/>
      <c r="E450" s="1341"/>
      <c r="F450" s="1368" t="s">
        <v>116</v>
      </c>
      <c r="G450" s="1368"/>
      <c r="H450" s="1341"/>
      <c r="I450" s="1341"/>
      <c r="J450" s="1341"/>
    </row>
    <row r="451" spans="1:11" ht="24" customHeight="1" x14ac:dyDescent="0.2">
      <c r="A451" s="50"/>
      <c r="B451" s="50" t="s">
        <v>136</v>
      </c>
      <c r="C451" s="1341"/>
      <c r="D451" s="1341"/>
      <c r="E451" s="1341"/>
      <c r="F451" s="1368" t="s">
        <v>157</v>
      </c>
      <c r="G451" s="1368"/>
      <c r="H451" s="1341"/>
      <c r="I451" s="1341"/>
      <c r="J451" s="1341"/>
    </row>
    <row r="452" spans="1:11" ht="24" customHeight="1" thickBot="1" x14ac:dyDescent="0.25">
      <c r="B452" s="206" t="s">
        <v>261</v>
      </c>
      <c r="C452" s="1352"/>
      <c r="D452" s="1352"/>
      <c r="E452" s="1352"/>
      <c r="F452" s="1352"/>
      <c r="G452" s="1352"/>
    </row>
    <row r="453" spans="1:11" ht="24" customHeight="1" thickTop="1" x14ac:dyDescent="0.2">
      <c r="A453" s="1353" t="s">
        <v>131</v>
      </c>
      <c r="B453" s="1354"/>
      <c r="C453" s="1354"/>
      <c r="D453" s="1355"/>
      <c r="E453" s="103" t="s">
        <v>123</v>
      </c>
      <c r="F453" s="1343" t="s">
        <v>126</v>
      </c>
      <c r="G453" s="1343"/>
      <c r="H453" s="1344" t="s">
        <v>130</v>
      </c>
      <c r="I453" s="1345"/>
      <c r="J453" s="1346"/>
    </row>
    <row r="454" spans="1:11" ht="24" customHeight="1" x14ac:dyDescent="0.2">
      <c r="A454" s="1356"/>
      <c r="B454" s="1357"/>
      <c r="C454" s="1357"/>
      <c r="D454" s="1358"/>
      <c r="E454" s="104" t="s">
        <v>124</v>
      </c>
      <c r="F454" s="1350" t="s">
        <v>127</v>
      </c>
      <c r="G454" s="1351"/>
      <c r="H454" s="1347"/>
      <c r="I454" s="1348"/>
      <c r="J454" s="1349"/>
    </row>
    <row r="455" spans="1:11" ht="24" customHeight="1" thickBot="1" x14ac:dyDescent="0.25">
      <c r="A455" s="170" t="s">
        <v>99</v>
      </c>
      <c r="B455" s="169" t="s">
        <v>100</v>
      </c>
      <c r="C455" s="169" t="s">
        <v>101</v>
      </c>
      <c r="D455" s="169" t="s">
        <v>100</v>
      </c>
      <c r="E455" s="104" t="s">
        <v>125</v>
      </c>
      <c r="F455" s="169" t="s">
        <v>128</v>
      </c>
      <c r="G455" s="169" t="s">
        <v>129</v>
      </c>
      <c r="H455" s="1347"/>
      <c r="I455" s="1348"/>
      <c r="J455" s="1349"/>
    </row>
    <row r="456" spans="1:11" ht="24" customHeight="1" x14ac:dyDescent="0.2">
      <c r="A456" s="214"/>
      <c r="B456" s="215"/>
      <c r="C456" s="219"/>
      <c r="D456" s="215"/>
      <c r="E456" s="1360" t="s">
        <v>137</v>
      </c>
      <c r="F456" s="216"/>
      <c r="G456" s="216"/>
      <c r="H456" s="217"/>
      <c r="I456" s="218"/>
      <c r="J456" s="1363" t="s">
        <v>139</v>
      </c>
      <c r="K456" s="127"/>
    </row>
    <row r="457" spans="1:11" ht="24" customHeight="1" x14ac:dyDescent="0.2">
      <c r="A457" s="55"/>
      <c r="B457" s="127"/>
      <c r="C457" s="56"/>
      <c r="D457" s="127"/>
      <c r="E457" s="1361"/>
      <c r="F457" s="56"/>
      <c r="G457" s="56"/>
      <c r="H457" s="109"/>
      <c r="I457" s="107"/>
      <c r="J457" s="1364"/>
      <c r="K457" s="127"/>
    </row>
    <row r="458" spans="1:11" ht="24" customHeight="1" x14ac:dyDescent="0.2">
      <c r="A458" s="55"/>
      <c r="B458" s="127"/>
      <c r="C458" s="56"/>
      <c r="D458" s="127"/>
      <c r="E458" s="1361"/>
      <c r="F458" s="56"/>
      <c r="G458" s="56"/>
      <c r="H458" s="109"/>
      <c r="I458" s="107"/>
      <c r="J458" s="1364"/>
      <c r="K458" s="127"/>
    </row>
    <row r="459" spans="1:11" ht="24" customHeight="1" x14ac:dyDescent="0.2">
      <c r="A459" s="55"/>
      <c r="B459" s="127"/>
      <c r="C459" s="56"/>
      <c r="D459" s="127"/>
      <c r="E459" s="1361"/>
      <c r="F459" s="56"/>
      <c r="G459" s="56"/>
      <c r="H459" s="109"/>
      <c r="I459" s="107"/>
      <c r="J459" s="1364"/>
      <c r="K459" s="127"/>
    </row>
    <row r="460" spans="1:11" ht="24" customHeight="1" x14ac:dyDescent="0.2">
      <c r="A460" s="55"/>
      <c r="B460" s="127"/>
      <c r="C460" s="56"/>
      <c r="D460" s="127"/>
      <c r="E460" s="1361"/>
      <c r="F460" s="56"/>
      <c r="G460" s="56"/>
      <c r="H460" s="109"/>
      <c r="I460" s="107"/>
      <c r="J460" s="1364"/>
      <c r="K460" s="127"/>
    </row>
    <row r="461" spans="1:11" ht="24" customHeight="1" x14ac:dyDescent="0.2">
      <c r="A461" s="55"/>
      <c r="B461" s="127"/>
      <c r="C461" s="56"/>
      <c r="D461" s="127"/>
      <c r="E461" s="1361"/>
      <c r="F461" s="56"/>
      <c r="G461" s="56"/>
      <c r="H461" s="109"/>
      <c r="I461" s="107"/>
      <c r="J461" s="1364"/>
      <c r="K461" s="127"/>
    </row>
    <row r="462" spans="1:11" ht="24" customHeight="1" x14ac:dyDescent="0.2">
      <c r="A462" s="55"/>
      <c r="B462" s="127"/>
      <c r="C462" s="56"/>
      <c r="D462" s="127"/>
      <c r="E462" s="1361"/>
      <c r="F462" s="56"/>
      <c r="G462" s="56"/>
      <c r="H462" s="109"/>
      <c r="I462" s="107"/>
      <c r="J462" s="1364"/>
      <c r="K462" s="127"/>
    </row>
    <row r="463" spans="1:11" ht="24" customHeight="1" x14ac:dyDescent="0.2">
      <c r="A463" s="55"/>
      <c r="B463" s="127"/>
      <c r="C463" s="56"/>
      <c r="D463" s="127"/>
      <c r="E463" s="1361"/>
      <c r="F463" s="56"/>
      <c r="G463" s="56"/>
      <c r="H463" s="1365" t="s">
        <v>141</v>
      </c>
      <c r="I463" s="1366" t="s">
        <v>140</v>
      </c>
      <c r="J463" s="1364"/>
      <c r="K463" s="127"/>
    </row>
    <row r="464" spans="1:11" ht="24" customHeight="1" x14ac:dyDescent="0.2">
      <c r="A464" s="55"/>
      <c r="B464" s="127"/>
      <c r="C464" s="56"/>
      <c r="D464" s="127"/>
      <c r="E464" s="1361"/>
      <c r="F464" s="56"/>
      <c r="G464" s="56"/>
      <c r="H464" s="1365"/>
      <c r="I464" s="1366"/>
      <c r="J464" s="1364"/>
      <c r="K464" s="127"/>
    </row>
    <row r="465" spans="1:10" ht="24" customHeight="1" x14ac:dyDescent="0.2">
      <c r="A465" s="55"/>
      <c r="B465" s="127"/>
      <c r="C465" s="56"/>
      <c r="D465" s="127"/>
      <c r="E465" s="1361"/>
      <c r="F465" s="56"/>
      <c r="G465" s="56"/>
      <c r="H465" s="1365"/>
      <c r="I465" s="1366"/>
      <c r="J465" s="1364"/>
    </row>
    <row r="466" spans="1:10" ht="24" customHeight="1" x14ac:dyDescent="0.2">
      <c r="A466" s="55"/>
      <c r="B466" s="127"/>
      <c r="C466" s="56"/>
      <c r="D466" s="127"/>
      <c r="E466" s="1361"/>
      <c r="F466" s="56"/>
      <c r="G466" s="56"/>
      <c r="H466" s="1365"/>
      <c r="I466" s="1366"/>
      <c r="J466" s="1364"/>
    </row>
    <row r="467" spans="1:10" ht="24" customHeight="1" x14ac:dyDescent="0.2">
      <c r="A467" s="55"/>
      <c r="B467" s="127"/>
      <c r="C467" s="56"/>
      <c r="D467" s="127"/>
      <c r="E467" s="1361"/>
      <c r="F467" s="56"/>
      <c r="G467" s="56"/>
      <c r="H467" s="1367"/>
      <c r="I467" s="1366"/>
      <c r="J467" s="1364"/>
    </row>
    <row r="468" spans="1:10" ht="24" customHeight="1" x14ac:dyDescent="0.2">
      <c r="A468" s="55"/>
      <c r="B468" s="127"/>
      <c r="C468" s="56"/>
      <c r="D468" s="127"/>
      <c r="E468" s="1361"/>
      <c r="F468" s="56"/>
      <c r="G468" s="56"/>
      <c r="H468" s="1367"/>
      <c r="I468" s="1366"/>
      <c r="J468" s="1364"/>
    </row>
    <row r="469" spans="1:10" ht="24" customHeight="1" x14ac:dyDescent="0.2">
      <c r="A469" s="55"/>
      <c r="B469" s="127"/>
      <c r="C469" s="56"/>
      <c r="D469" s="127"/>
      <c r="E469" s="1361"/>
      <c r="F469" s="56"/>
      <c r="G469" s="56"/>
      <c r="H469" s="1367"/>
      <c r="I469" s="1366"/>
      <c r="J469" s="1364"/>
    </row>
    <row r="470" spans="1:10" ht="24" customHeight="1" x14ac:dyDescent="0.2">
      <c r="A470" s="55"/>
      <c r="B470" s="127"/>
      <c r="C470" s="56"/>
      <c r="D470" s="127"/>
      <c r="E470" s="1361"/>
      <c r="F470" s="56"/>
      <c r="G470" s="56"/>
      <c r="H470" s="1367"/>
      <c r="I470" s="1366"/>
      <c r="J470" s="1364"/>
    </row>
    <row r="471" spans="1:10" ht="24" customHeight="1" x14ac:dyDescent="0.2">
      <c r="A471" s="55"/>
      <c r="B471" s="127"/>
      <c r="C471" s="56"/>
      <c r="D471" s="127"/>
      <c r="E471" s="1361"/>
      <c r="F471" s="56"/>
      <c r="G471" s="56"/>
      <c r="H471" s="1367"/>
      <c r="I471" s="1366"/>
      <c r="J471" s="1364"/>
    </row>
    <row r="472" spans="1:10" ht="24" customHeight="1" x14ac:dyDescent="0.2">
      <c r="A472" s="55"/>
      <c r="B472" s="127"/>
      <c r="C472" s="56"/>
      <c r="D472" s="127"/>
      <c r="E472" s="1361"/>
      <c r="F472" s="56"/>
      <c r="G472" s="56"/>
      <c r="H472" s="109"/>
      <c r="I472" s="107"/>
      <c r="J472" s="1364"/>
    </row>
    <row r="473" spans="1:10" ht="24" customHeight="1" x14ac:dyDescent="0.2">
      <c r="A473" s="55"/>
      <c r="B473" s="127"/>
      <c r="C473" s="56"/>
      <c r="D473" s="127"/>
      <c r="E473" s="1361"/>
      <c r="F473" s="56"/>
      <c r="G473" s="56"/>
      <c r="H473" s="109"/>
      <c r="I473" s="107"/>
      <c r="J473" s="1364"/>
    </row>
    <row r="474" spans="1:10" ht="24" customHeight="1" x14ac:dyDescent="0.2">
      <c r="A474" s="55"/>
      <c r="B474" s="127" t="s">
        <v>160</v>
      </c>
      <c r="C474" s="56"/>
      <c r="D474" s="127" t="s">
        <v>160</v>
      </c>
      <c r="E474" s="1361"/>
      <c r="F474" s="56"/>
      <c r="G474" s="56"/>
      <c r="H474" s="109"/>
      <c r="I474" s="107"/>
      <c r="J474" s="1364"/>
    </row>
    <row r="475" spans="1:10" ht="24" customHeight="1" x14ac:dyDescent="0.2">
      <c r="A475" s="55"/>
      <c r="B475" s="127" t="s">
        <v>160</v>
      </c>
      <c r="C475" s="56"/>
      <c r="D475" s="127" t="s">
        <v>160</v>
      </c>
      <c r="E475" s="1361"/>
      <c r="F475" s="56"/>
      <c r="G475" s="56"/>
      <c r="H475" s="109"/>
      <c r="I475" s="107"/>
      <c r="J475" s="1364"/>
    </row>
    <row r="476" spans="1:10" ht="24" customHeight="1" x14ac:dyDescent="0.2">
      <c r="A476" s="55"/>
      <c r="B476" s="127" t="s">
        <v>160</v>
      </c>
      <c r="C476" s="56"/>
      <c r="D476" s="127"/>
      <c r="E476" s="1361"/>
      <c r="F476" s="56"/>
      <c r="G476" s="56"/>
      <c r="H476" s="109"/>
      <c r="I476" s="107"/>
      <c r="J476" s="1364"/>
    </row>
    <row r="477" spans="1:10" ht="24" customHeight="1" x14ac:dyDescent="0.2">
      <c r="A477" s="55"/>
      <c r="B477" s="127" t="s">
        <v>160</v>
      </c>
      <c r="C477" s="56"/>
      <c r="D477" s="127" t="s">
        <v>160</v>
      </c>
      <c r="E477" s="1361"/>
      <c r="F477" s="56"/>
      <c r="G477" s="56"/>
      <c r="H477" s="109"/>
      <c r="I477" s="107"/>
      <c r="J477" s="1364"/>
    </row>
    <row r="478" spans="1:10" ht="24" customHeight="1" x14ac:dyDescent="0.2">
      <c r="A478" s="55"/>
      <c r="B478" s="127" t="s">
        <v>160</v>
      </c>
      <c r="C478" s="56"/>
      <c r="D478" s="127" t="s">
        <v>160</v>
      </c>
      <c r="E478" s="1362"/>
      <c r="F478" s="56"/>
      <c r="G478" s="56"/>
      <c r="H478" s="110"/>
      <c r="I478" s="108"/>
      <c r="J478" s="1364"/>
    </row>
    <row r="479" spans="1:10" ht="24" customHeight="1" thickBot="1" x14ac:dyDescent="0.25">
      <c r="A479" s="55"/>
      <c r="B479" s="127" t="s">
        <v>160</v>
      </c>
      <c r="C479" s="101"/>
      <c r="D479" s="1339" t="s">
        <v>160</v>
      </c>
      <c r="E479" s="1339"/>
      <c r="F479" s="1339"/>
      <c r="G479" s="101">
        <f>SUM(G456:G478)</f>
        <v>0</v>
      </c>
      <c r="H479" s="106"/>
      <c r="I479" s="106"/>
      <c r="J479" s="102"/>
    </row>
    <row r="480" spans="1:10" ht="24" customHeight="1" thickTop="1" x14ac:dyDescent="0.2">
      <c r="A480" s="1340" t="s">
        <v>132</v>
      </c>
      <c r="B480" s="1340"/>
      <c r="C480" s="1340"/>
      <c r="D480" s="1340"/>
      <c r="E480" s="1340"/>
      <c r="F480" s="1340"/>
      <c r="G480" s="1340"/>
      <c r="H480" s="1340"/>
      <c r="I480" s="1340"/>
      <c r="J480" s="1340"/>
    </row>
    <row r="481" spans="1:11" ht="24" customHeight="1" x14ac:dyDescent="0.2">
      <c r="A481" s="1341" t="s">
        <v>133</v>
      </c>
      <c r="B481" s="1341"/>
      <c r="C481" s="1341"/>
      <c r="D481" s="1341"/>
      <c r="E481" s="50"/>
    </row>
    <row r="482" spans="1:11" ht="24" customHeight="1" x14ac:dyDescent="0.2">
      <c r="A482" s="2" t="s">
        <v>22</v>
      </c>
      <c r="B482" s="97"/>
      <c r="D482" s="1342" t="s">
        <v>134</v>
      </c>
      <c r="E482" s="1342"/>
      <c r="F482" s="1325" t="s">
        <v>108</v>
      </c>
      <c r="G482" s="1325"/>
      <c r="H482" s="1359"/>
      <c r="I482" s="1359"/>
      <c r="J482" s="1359"/>
    </row>
    <row r="483" spans="1:11" ht="24" customHeight="1" x14ac:dyDescent="0.25">
      <c r="A483" s="97"/>
      <c r="B483" s="1338" t="s">
        <v>288</v>
      </c>
      <c r="C483" s="1338"/>
      <c r="D483" s="1338"/>
      <c r="E483" s="220"/>
      <c r="F483" s="220"/>
    </row>
    <row r="484" spans="1:11" ht="24" customHeight="1" x14ac:dyDescent="0.2">
      <c r="A484" s="50"/>
      <c r="B484" s="50" t="s">
        <v>135</v>
      </c>
      <c r="C484" s="1341"/>
      <c r="D484" s="1341"/>
      <c r="E484" s="1341"/>
      <c r="F484" s="1368" t="s">
        <v>116</v>
      </c>
      <c r="G484" s="1368"/>
      <c r="H484" s="1341"/>
      <c r="I484" s="1341"/>
      <c r="J484" s="1341"/>
    </row>
    <row r="485" spans="1:11" ht="24" customHeight="1" x14ac:dyDescent="0.2">
      <c r="A485" s="50"/>
      <c r="B485" s="50" t="s">
        <v>136</v>
      </c>
      <c r="C485" s="1341"/>
      <c r="D485" s="1341"/>
      <c r="E485" s="1341"/>
      <c r="F485" s="1368" t="s">
        <v>157</v>
      </c>
      <c r="G485" s="1368"/>
      <c r="H485" s="1341"/>
      <c r="I485" s="1341"/>
      <c r="J485" s="1341"/>
    </row>
    <row r="486" spans="1:11" ht="24" customHeight="1" thickBot="1" x14ac:dyDescent="0.25">
      <c r="B486" s="206" t="s">
        <v>261</v>
      </c>
      <c r="C486" s="1352"/>
      <c r="D486" s="1352"/>
      <c r="E486" s="1352"/>
      <c r="F486" s="1352"/>
      <c r="G486" s="1352"/>
    </row>
    <row r="487" spans="1:11" ht="24" customHeight="1" thickTop="1" x14ac:dyDescent="0.2">
      <c r="A487" s="1353" t="s">
        <v>131</v>
      </c>
      <c r="B487" s="1354"/>
      <c r="C487" s="1354"/>
      <c r="D487" s="1355"/>
      <c r="E487" s="103" t="s">
        <v>123</v>
      </c>
      <c r="F487" s="1343" t="s">
        <v>126</v>
      </c>
      <c r="G487" s="1343"/>
      <c r="H487" s="1344" t="s">
        <v>130</v>
      </c>
      <c r="I487" s="1345"/>
      <c r="J487" s="1346"/>
    </row>
    <row r="488" spans="1:11" ht="24" customHeight="1" x14ac:dyDescent="0.2">
      <c r="A488" s="1356"/>
      <c r="B488" s="1357"/>
      <c r="C488" s="1357"/>
      <c r="D488" s="1358"/>
      <c r="E488" s="104" t="s">
        <v>124</v>
      </c>
      <c r="F488" s="1350" t="s">
        <v>127</v>
      </c>
      <c r="G488" s="1351"/>
      <c r="H488" s="1347"/>
      <c r="I488" s="1348"/>
      <c r="J488" s="1349"/>
    </row>
    <row r="489" spans="1:11" ht="24" customHeight="1" thickBot="1" x14ac:dyDescent="0.25">
      <c r="A489" s="170" t="s">
        <v>99</v>
      </c>
      <c r="B489" s="169" t="s">
        <v>100</v>
      </c>
      <c r="C489" s="169" t="s">
        <v>101</v>
      </c>
      <c r="D489" s="169" t="s">
        <v>100</v>
      </c>
      <c r="E489" s="104" t="s">
        <v>125</v>
      </c>
      <c r="F489" s="169" t="s">
        <v>128</v>
      </c>
      <c r="G489" s="169" t="s">
        <v>129</v>
      </c>
      <c r="H489" s="1347"/>
      <c r="I489" s="1348"/>
      <c r="J489" s="1349"/>
    </row>
    <row r="490" spans="1:11" ht="24" customHeight="1" x14ac:dyDescent="0.2">
      <c r="A490" s="214"/>
      <c r="B490" s="215"/>
      <c r="C490" s="219"/>
      <c r="D490" s="215"/>
      <c r="E490" s="1360" t="s">
        <v>137</v>
      </c>
      <c r="F490" s="216"/>
      <c r="G490" s="216"/>
      <c r="H490" s="217"/>
      <c r="I490" s="218"/>
      <c r="J490" s="1363" t="s">
        <v>139</v>
      </c>
      <c r="K490" s="127"/>
    </row>
    <row r="491" spans="1:11" ht="24" customHeight="1" x14ac:dyDescent="0.2">
      <c r="A491" s="55"/>
      <c r="B491" s="127"/>
      <c r="C491" s="56"/>
      <c r="D491" s="127"/>
      <c r="E491" s="1361"/>
      <c r="F491" s="56"/>
      <c r="G491" s="56"/>
      <c r="H491" s="109"/>
      <c r="I491" s="107"/>
      <c r="J491" s="1364"/>
      <c r="K491" s="127"/>
    </row>
    <row r="492" spans="1:11" ht="24" customHeight="1" x14ac:dyDescent="0.2">
      <c r="A492" s="55"/>
      <c r="B492" s="127"/>
      <c r="C492" s="56"/>
      <c r="D492" s="127"/>
      <c r="E492" s="1361"/>
      <c r="F492" s="56"/>
      <c r="G492" s="56"/>
      <c r="H492" s="109"/>
      <c r="I492" s="107"/>
      <c r="J492" s="1364"/>
      <c r="K492" s="127"/>
    </row>
    <row r="493" spans="1:11" ht="24" customHeight="1" x14ac:dyDescent="0.2">
      <c r="A493" s="55"/>
      <c r="B493" s="127"/>
      <c r="C493" s="56"/>
      <c r="D493" s="127"/>
      <c r="E493" s="1361"/>
      <c r="F493" s="56"/>
      <c r="G493" s="56"/>
      <c r="H493" s="109"/>
      <c r="I493" s="107"/>
      <c r="J493" s="1364"/>
      <c r="K493" s="127"/>
    </row>
    <row r="494" spans="1:11" ht="24" customHeight="1" x14ac:dyDescent="0.2">
      <c r="A494" s="55"/>
      <c r="B494" s="127"/>
      <c r="C494" s="56"/>
      <c r="D494" s="127"/>
      <c r="E494" s="1361"/>
      <c r="F494" s="56"/>
      <c r="G494" s="56"/>
      <c r="H494" s="109"/>
      <c r="I494" s="107"/>
      <c r="J494" s="1364"/>
      <c r="K494" s="127"/>
    </row>
    <row r="495" spans="1:11" ht="24" customHeight="1" x14ac:dyDescent="0.2">
      <c r="A495" s="55"/>
      <c r="B495" s="127"/>
      <c r="C495" s="56"/>
      <c r="D495" s="127"/>
      <c r="E495" s="1361"/>
      <c r="F495" s="56"/>
      <c r="G495" s="56"/>
      <c r="H495" s="109"/>
      <c r="I495" s="107"/>
      <c r="J495" s="1364"/>
      <c r="K495" s="127"/>
    </row>
    <row r="496" spans="1:11" ht="24" customHeight="1" x14ac:dyDescent="0.2">
      <c r="A496" s="55"/>
      <c r="B496" s="127"/>
      <c r="C496" s="56"/>
      <c r="D496" s="127"/>
      <c r="E496" s="1361"/>
      <c r="F496" s="56"/>
      <c r="G496" s="56"/>
      <c r="H496" s="109"/>
      <c r="I496" s="107"/>
      <c r="J496" s="1364"/>
      <c r="K496" s="127"/>
    </row>
    <row r="497" spans="1:11" ht="24" customHeight="1" x14ac:dyDescent="0.2">
      <c r="A497" s="55"/>
      <c r="B497" s="127"/>
      <c r="C497" s="56"/>
      <c r="D497" s="127"/>
      <c r="E497" s="1361"/>
      <c r="F497" s="56"/>
      <c r="G497" s="56"/>
      <c r="H497" s="1365" t="s">
        <v>141</v>
      </c>
      <c r="I497" s="1366" t="s">
        <v>140</v>
      </c>
      <c r="J497" s="1364"/>
      <c r="K497" s="127"/>
    </row>
    <row r="498" spans="1:11" ht="24" customHeight="1" x14ac:dyDescent="0.2">
      <c r="A498" s="55"/>
      <c r="B498" s="127"/>
      <c r="C498" s="56"/>
      <c r="D498" s="127"/>
      <c r="E498" s="1361"/>
      <c r="F498" s="56"/>
      <c r="G498" s="56"/>
      <c r="H498" s="1365"/>
      <c r="I498" s="1366"/>
      <c r="J498" s="1364"/>
      <c r="K498" s="127"/>
    </row>
    <row r="499" spans="1:11" ht="24" customHeight="1" x14ac:dyDescent="0.2">
      <c r="A499" s="55"/>
      <c r="B499" s="127"/>
      <c r="C499" s="56"/>
      <c r="D499" s="127"/>
      <c r="E499" s="1361"/>
      <c r="F499" s="56"/>
      <c r="G499" s="56"/>
      <c r="H499" s="1365"/>
      <c r="I499" s="1366"/>
      <c r="J499" s="1364"/>
    </row>
    <row r="500" spans="1:11" ht="24" customHeight="1" x14ac:dyDescent="0.2">
      <c r="A500" s="55"/>
      <c r="B500" s="127"/>
      <c r="C500" s="56"/>
      <c r="D500" s="127"/>
      <c r="E500" s="1361"/>
      <c r="F500" s="56"/>
      <c r="G500" s="56"/>
      <c r="H500" s="1365"/>
      <c r="I500" s="1366"/>
      <c r="J500" s="1364"/>
    </row>
    <row r="501" spans="1:11" ht="24" customHeight="1" x14ac:dyDescent="0.2">
      <c r="A501" s="55"/>
      <c r="B501" s="127"/>
      <c r="C501" s="56"/>
      <c r="D501" s="127"/>
      <c r="E501" s="1361"/>
      <c r="F501" s="56"/>
      <c r="G501" s="56"/>
      <c r="H501" s="1367"/>
      <c r="I501" s="1366"/>
      <c r="J501" s="1364"/>
    </row>
    <row r="502" spans="1:11" ht="24" customHeight="1" x14ac:dyDescent="0.2">
      <c r="A502" s="55"/>
      <c r="B502" s="127"/>
      <c r="C502" s="56"/>
      <c r="D502" s="127"/>
      <c r="E502" s="1361"/>
      <c r="F502" s="56"/>
      <c r="G502" s="56"/>
      <c r="H502" s="1367"/>
      <c r="I502" s="1366"/>
      <c r="J502" s="1364"/>
    </row>
    <row r="503" spans="1:11" ht="24" customHeight="1" x14ac:dyDescent="0.2">
      <c r="A503" s="55"/>
      <c r="B503" s="127"/>
      <c r="C503" s="56"/>
      <c r="D503" s="127"/>
      <c r="E503" s="1361"/>
      <c r="F503" s="56"/>
      <c r="G503" s="56"/>
      <c r="H503" s="1367"/>
      <c r="I503" s="1366"/>
      <c r="J503" s="1364"/>
    </row>
    <row r="504" spans="1:11" ht="24" customHeight="1" x14ac:dyDescent="0.2">
      <c r="A504" s="55"/>
      <c r="B504" s="127"/>
      <c r="C504" s="56"/>
      <c r="D504" s="127"/>
      <c r="E504" s="1361"/>
      <c r="F504" s="56"/>
      <c r="G504" s="56"/>
      <c r="H504" s="1367"/>
      <c r="I504" s="1366"/>
      <c r="J504" s="1364"/>
    </row>
    <row r="505" spans="1:11" ht="24" customHeight="1" x14ac:dyDescent="0.2">
      <c r="A505" s="55"/>
      <c r="B505" s="127"/>
      <c r="C505" s="56"/>
      <c r="D505" s="127"/>
      <c r="E505" s="1361"/>
      <c r="F505" s="56"/>
      <c r="G505" s="56"/>
      <c r="H505" s="1367"/>
      <c r="I505" s="1366"/>
      <c r="J505" s="1364"/>
    </row>
    <row r="506" spans="1:11" ht="24" customHeight="1" x14ac:dyDescent="0.2">
      <c r="A506" s="55"/>
      <c r="B506" s="127"/>
      <c r="C506" s="56"/>
      <c r="D506" s="127"/>
      <c r="E506" s="1361"/>
      <c r="F506" s="56"/>
      <c r="G506" s="56"/>
      <c r="H506" s="109"/>
      <c r="I506" s="107"/>
      <c r="J506" s="1364"/>
    </row>
    <row r="507" spans="1:11" ht="24" customHeight="1" x14ac:dyDescent="0.2">
      <c r="A507" s="55"/>
      <c r="B507" s="127"/>
      <c r="C507" s="56"/>
      <c r="D507" s="127"/>
      <c r="E507" s="1361"/>
      <c r="F507" s="56"/>
      <c r="G507" s="56"/>
      <c r="H507" s="109"/>
      <c r="I507" s="107"/>
      <c r="J507" s="1364"/>
    </row>
    <row r="508" spans="1:11" ht="24" customHeight="1" x14ac:dyDescent="0.2">
      <c r="A508" s="55"/>
      <c r="B508" s="127"/>
      <c r="C508" s="56"/>
      <c r="D508" s="127"/>
      <c r="E508" s="1361"/>
      <c r="F508" s="56"/>
      <c r="G508" s="56"/>
      <c r="H508" s="109"/>
      <c r="I508" s="107"/>
      <c r="J508" s="1364"/>
    </row>
    <row r="509" spans="1:11" ht="24" customHeight="1" x14ac:dyDescent="0.2">
      <c r="A509" s="55"/>
      <c r="B509" s="127" t="s">
        <v>160</v>
      </c>
      <c r="C509" s="56"/>
      <c r="D509" s="127" t="s">
        <v>160</v>
      </c>
      <c r="E509" s="1361"/>
      <c r="F509" s="56"/>
      <c r="G509" s="56"/>
      <c r="H509" s="109"/>
      <c r="I509" s="107"/>
      <c r="J509" s="1364"/>
    </row>
    <row r="510" spans="1:11" ht="24" customHeight="1" x14ac:dyDescent="0.2">
      <c r="A510" s="55"/>
      <c r="B510" s="127" t="s">
        <v>160</v>
      </c>
      <c r="C510" s="56"/>
      <c r="D510" s="127"/>
      <c r="E510" s="1361"/>
      <c r="F510" s="56"/>
      <c r="G510" s="56"/>
      <c r="H510" s="109"/>
      <c r="I510" s="107"/>
      <c r="J510" s="1364"/>
    </row>
    <row r="511" spans="1:11" ht="24" customHeight="1" x14ac:dyDescent="0.2">
      <c r="A511" s="55"/>
      <c r="B511" s="127" t="s">
        <v>160</v>
      </c>
      <c r="C511" s="56"/>
      <c r="D511" s="127" t="s">
        <v>160</v>
      </c>
      <c r="E511" s="1361"/>
      <c r="F511" s="56"/>
      <c r="G511" s="56"/>
      <c r="H511" s="109"/>
      <c r="I511" s="107"/>
      <c r="J511" s="1364"/>
    </row>
    <row r="512" spans="1:11" ht="24" customHeight="1" x14ac:dyDescent="0.2">
      <c r="A512" s="55"/>
      <c r="B512" s="127" t="s">
        <v>160</v>
      </c>
      <c r="C512" s="56"/>
      <c r="D512" s="127" t="s">
        <v>160</v>
      </c>
      <c r="E512" s="1362"/>
      <c r="F512" s="56"/>
      <c r="G512" s="56"/>
      <c r="H512" s="110"/>
      <c r="I512" s="108"/>
      <c r="J512" s="1364"/>
    </row>
    <row r="513" spans="1:11" ht="24" customHeight="1" thickBot="1" x14ac:dyDescent="0.25">
      <c r="A513" s="55"/>
      <c r="B513" s="127" t="s">
        <v>160</v>
      </c>
      <c r="C513" s="101"/>
      <c r="D513" s="1339" t="s">
        <v>160</v>
      </c>
      <c r="E513" s="1339"/>
      <c r="F513" s="1339"/>
      <c r="G513" s="101">
        <f>SUM(G490:G512)</f>
        <v>0</v>
      </c>
      <c r="H513" s="106"/>
      <c r="I513" s="106"/>
      <c r="J513" s="102"/>
    </row>
    <row r="514" spans="1:11" ht="24" customHeight="1" thickTop="1" x14ac:dyDescent="0.2">
      <c r="A514" s="1340" t="s">
        <v>132</v>
      </c>
      <c r="B514" s="1340"/>
      <c r="C514" s="1340"/>
      <c r="D514" s="1340"/>
      <c r="E514" s="1340"/>
      <c r="F514" s="1340"/>
      <c r="G514" s="1340"/>
      <c r="H514" s="1340"/>
      <c r="I514" s="1340"/>
      <c r="J514" s="1340"/>
    </row>
    <row r="515" spans="1:11" ht="24" customHeight="1" x14ac:dyDescent="0.2">
      <c r="A515" s="1341" t="s">
        <v>133</v>
      </c>
      <c r="B515" s="1341"/>
      <c r="C515" s="1341"/>
      <c r="D515" s="1341"/>
      <c r="E515" s="50"/>
    </row>
    <row r="516" spans="1:11" ht="24" customHeight="1" x14ac:dyDescent="0.2">
      <c r="A516" s="2" t="s">
        <v>22</v>
      </c>
      <c r="B516" s="97"/>
      <c r="D516" s="1342" t="s">
        <v>134</v>
      </c>
      <c r="E516" s="1342"/>
      <c r="F516" s="1325" t="s">
        <v>108</v>
      </c>
      <c r="G516" s="1325"/>
      <c r="H516" s="1359"/>
      <c r="I516" s="1359"/>
      <c r="J516" s="1359"/>
    </row>
    <row r="517" spans="1:11" ht="24" customHeight="1" x14ac:dyDescent="0.25">
      <c r="A517" s="97"/>
      <c r="B517" s="1338" t="s">
        <v>288</v>
      </c>
      <c r="C517" s="1338"/>
      <c r="D517" s="1338"/>
      <c r="E517" s="220"/>
      <c r="F517" s="220"/>
    </row>
    <row r="518" spans="1:11" ht="24" customHeight="1" x14ac:dyDescent="0.2">
      <c r="A518" s="50"/>
      <c r="B518" s="50" t="s">
        <v>135</v>
      </c>
      <c r="C518" s="1341"/>
      <c r="D518" s="1341"/>
      <c r="E518" s="1341"/>
      <c r="F518" s="1368" t="s">
        <v>116</v>
      </c>
      <c r="G518" s="1368"/>
      <c r="H518" s="1341"/>
      <c r="I518" s="1341"/>
      <c r="J518" s="1341"/>
    </row>
    <row r="519" spans="1:11" ht="24" customHeight="1" x14ac:dyDescent="0.2">
      <c r="A519" s="50"/>
      <c r="B519" s="50" t="s">
        <v>136</v>
      </c>
      <c r="C519" s="1341"/>
      <c r="D519" s="1341"/>
      <c r="E519" s="1341"/>
      <c r="F519" s="1368" t="s">
        <v>157</v>
      </c>
      <c r="G519" s="1368"/>
      <c r="H519" s="1341"/>
      <c r="I519" s="1341"/>
      <c r="J519" s="1341"/>
    </row>
    <row r="520" spans="1:11" ht="24" customHeight="1" thickBot="1" x14ac:dyDescent="0.25">
      <c r="B520" s="206" t="s">
        <v>261</v>
      </c>
      <c r="C520" s="1352"/>
      <c r="D520" s="1352"/>
      <c r="E520" s="1352"/>
      <c r="F520" s="1352"/>
      <c r="G520" s="1352"/>
    </row>
    <row r="521" spans="1:11" ht="24" customHeight="1" thickTop="1" x14ac:dyDescent="0.2">
      <c r="A521" s="1353" t="s">
        <v>131</v>
      </c>
      <c r="B521" s="1354"/>
      <c r="C521" s="1354"/>
      <c r="D521" s="1355"/>
      <c r="E521" s="103" t="s">
        <v>123</v>
      </c>
      <c r="F521" s="1343" t="s">
        <v>126</v>
      </c>
      <c r="G521" s="1343"/>
      <c r="H521" s="1344" t="s">
        <v>130</v>
      </c>
      <c r="I521" s="1345"/>
      <c r="J521" s="1346"/>
    </row>
    <row r="522" spans="1:11" ht="24" customHeight="1" x14ac:dyDescent="0.2">
      <c r="A522" s="1356"/>
      <c r="B522" s="1357"/>
      <c r="C522" s="1357"/>
      <c r="D522" s="1358"/>
      <c r="E522" s="104" t="s">
        <v>124</v>
      </c>
      <c r="F522" s="1350" t="s">
        <v>127</v>
      </c>
      <c r="G522" s="1351"/>
      <c r="H522" s="1347"/>
      <c r="I522" s="1348"/>
      <c r="J522" s="1349"/>
    </row>
    <row r="523" spans="1:11" ht="24" customHeight="1" thickBot="1" x14ac:dyDescent="0.25">
      <c r="A523" s="170" t="s">
        <v>99</v>
      </c>
      <c r="B523" s="169" t="s">
        <v>100</v>
      </c>
      <c r="C523" s="169" t="s">
        <v>101</v>
      </c>
      <c r="D523" s="169" t="s">
        <v>100</v>
      </c>
      <c r="E523" s="104" t="s">
        <v>125</v>
      </c>
      <c r="F523" s="169" t="s">
        <v>128</v>
      </c>
      <c r="G523" s="169" t="s">
        <v>129</v>
      </c>
      <c r="H523" s="1347"/>
      <c r="I523" s="1348"/>
      <c r="J523" s="1349"/>
    </row>
    <row r="524" spans="1:11" ht="24" customHeight="1" x14ac:dyDescent="0.2">
      <c r="A524" s="214"/>
      <c r="B524" s="215"/>
      <c r="C524" s="219"/>
      <c r="D524" s="215"/>
      <c r="E524" s="1360" t="s">
        <v>137</v>
      </c>
      <c r="F524" s="216"/>
      <c r="G524" s="216"/>
      <c r="H524" s="217"/>
      <c r="I524" s="218"/>
      <c r="J524" s="1363" t="s">
        <v>139</v>
      </c>
      <c r="K524" s="127"/>
    </row>
    <row r="525" spans="1:11" ht="24" customHeight="1" x14ac:dyDescent="0.2">
      <c r="A525" s="55"/>
      <c r="B525" s="127"/>
      <c r="C525" s="56"/>
      <c r="D525" s="127"/>
      <c r="E525" s="1361"/>
      <c r="F525" s="56"/>
      <c r="G525" s="56"/>
      <c r="H525" s="109"/>
      <c r="I525" s="107"/>
      <c r="J525" s="1364"/>
      <c r="K525" s="127"/>
    </row>
    <row r="526" spans="1:11" ht="24" customHeight="1" x14ac:dyDescent="0.2">
      <c r="A526" s="55"/>
      <c r="B526" s="127"/>
      <c r="C526" s="56"/>
      <c r="D526" s="127"/>
      <c r="E526" s="1361"/>
      <c r="F526" s="56"/>
      <c r="G526" s="56"/>
      <c r="H526" s="109"/>
      <c r="I526" s="107"/>
      <c r="J526" s="1364"/>
      <c r="K526" s="127"/>
    </row>
    <row r="527" spans="1:11" ht="24" customHeight="1" x14ac:dyDescent="0.2">
      <c r="A527" s="55"/>
      <c r="B527" s="127"/>
      <c r="C527" s="56"/>
      <c r="D527" s="127"/>
      <c r="E527" s="1361"/>
      <c r="F527" s="56"/>
      <c r="G527" s="56"/>
      <c r="H527" s="109"/>
      <c r="I527" s="107"/>
      <c r="J527" s="1364"/>
      <c r="K527" s="127"/>
    </row>
    <row r="528" spans="1:11" ht="24" customHeight="1" x14ac:dyDescent="0.2">
      <c r="A528" s="55"/>
      <c r="B528" s="127"/>
      <c r="C528" s="56"/>
      <c r="D528" s="127"/>
      <c r="E528" s="1361"/>
      <c r="F528" s="56"/>
      <c r="G528" s="56"/>
      <c r="H528" s="109"/>
      <c r="I528" s="107"/>
      <c r="J528" s="1364"/>
      <c r="K528" s="127"/>
    </row>
    <row r="529" spans="1:11" ht="24" customHeight="1" x14ac:dyDescent="0.2">
      <c r="A529" s="55"/>
      <c r="B529" s="127"/>
      <c r="C529" s="56"/>
      <c r="D529" s="127"/>
      <c r="E529" s="1361"/>
      <c r="F529" s="56"/>
      <c r="G529" s="56"/>
      <c r="H529" s="109"/>
      <c r="I529" s="107"/>
      <c r="J529" s="1364"/>
      <c r="K529" s="127"/>
    </row>
    <row r="530" spans="1:11" ht="24" customHeight="1" x14ac:dyDescent="0.2">
      <c r="A530" s="55"/>
      <c r="B530" s="127"/>
      <c r="C530" s="56"/>
      <c r="D530" s="127"/>
      <c r="E530" s="1361"/>
      <c r="F530" s="56"/>
      <c r="G530" s="56"/>
      <c r="H530" s="109"/>
      <c r="I530" s="107"/>
      <c r="J530" s="1364"/>
      <c r="K530" s="127"/>
    </row>
    <row r="531" spans="1:11" ht="24" customHeight="1" x14ac:dyDescent="0.2">
      <c r="A531" s="55"/>
      <c r="B531" s="127"/>
      <c r="C531" s="56"/>
      <c r="D531" s="127"/>
      <c r="E531" s="1361"/>
      <c r="F531" s="56"/>
      <c r="G531" s="56"/>
      <c r="H531" s="1365" t="s">
        <v>141</v>
      </c>
      <c r="I531" s="1366" t="s">
        <v>140</v>
      </c>
      <c r="J531" s="1364"/>
      <c r="K531" s="127"/>
    </row>
    <row r="532" spans="1:11" ht="24" customHeight="1" x14ac:dyDescent="0.2">
      <c r="A532" s="55"/>
      <c r="B532" s="127"/>
      <c r="C532" s="56"/>
      <c r="D532" s="127"/>
      <c r="E532" s="1361"/>
      <c r="F532" s="56"/>
      <c r="G532" s="56"/>
      <c r="H532" s="1365"/>
      <c r="I532" s="1366"/>
      <c r="J532" s="1364"/>
      <c r="K532" s="127"/>
    </row>
    <row r="533" spans="1:11" ht="24" customHeight="1" x14ac:dyDescent="0.2">
      <c r="A533" s="55"/>
      <c r="B533" s="127"/>
      <c r="C533" s="56"/>
      <c r="D533" s="127"/>
      <c r="E533" s="1361"/>
      <c r="F533" s="56"/>
      <c r="G533" s="56"/>
      <c r="H533" s="1365"/>
      <c r="I533" s="1366"/>
      <c r="J533" s="1364"/>
    </row>
    <row r="534" spans="1:11" ht="24" customHeight="1" x14ac:dyDescent="0.2">
      <c r="A534" s="55"/>
      <c r="B534" s="127"/>
      <c r="C534" s="56"/>
      <c r="D534" s="127"/>
      <c r="E534" s="1361"/>
      <c r="F534" s="56"/>
      <c r="G534" s="56"/>
      <c r="H534" s="1365"/>
      <c r="I534" s="1366"/>
      <c r="J534" s="1364"/>
    </row>
    <row r="535" spans="1:11" ht="24" customHeight="1" x14ac:dyDescent="0.2">
      <c r="A535" s="55"/>
      <c r="B535" s="127"/>
      <c r="C535" s="56"/>
      <c r="D535" s="127"/>
      <c r="E535" s="1361"/>
      <c r="F535" s="56"/>
      <c r="G535" s="56"/>
      <c r="H535" s="1367"/>
      <c r="I535" s="1366"/>
      <c r="J535" s="1364"/>
    </row>
    <row r="536" spans="1:11" ht="24" customHeight="1" x14ac:dyDescent="0.2">
      <c r="A536" s="55"/>
      <c r="B536" s="127"/>
      <c r="C536" s="56"/>
      <c r="D536" s="127"/>
      <c r="E536" s="1361"/>
      <c r="F536" s="56"/>
      <c r="G536" s="56"/>
      <c r="H536" s="1367"/>
      <c r="I536" s="1366"/>
      <c r="J536" s="1364"/>
    </row>
    <row r="537" spans="1:11" ht="24" customHeight="1" x14ac:dyDescent="0.2">
      <c r="A537" s="55"/>
      <c r="B537" s="127"/>
      <c r="C537" s="56"/>
      <c r="D537" s="127"/>
      <c r="E537" s="1361"/>
      <c r="F537" s="56"/>
      <c r="G537" s="56"/>
      <c r="H537" s="1367"/>
      <c r="I537" s="1366"/>
      <c r="J537" s="1364"/>
    </row>
    <row r="538" spans="1:11" ht="24" customHeight="1" x14ac:dyDescent="0.2">
      <c r="A538" s="55"/>
      <c r="B538" s="127"/>
      <c r="C538" s="56"/>
      <c r="D538" s="127"/>
      <c r="E538" s="1361"/>
      <c r="F538" s="56"/>
      <c r="G538" s="56"/>
      <c r="H538" s="1367"/>
      <c r="I538" s="1366"/>
      <c r="J538" s="1364"/>
    </row>
    <row r="539" spans="1:11" ht="24" customHeight="1" x14ac:dyDescent="0.2">
      <c r="A539" s="55"/>
      <c r="B539" s="127"/>
      <c r="C539" s="56"/>
      <c r="D539" s="127"/>
      <c r="E539" s="1361"/>
      <c r="F539" s="56"/>
      <c r="G539" s="56"/>
      <c r="H539" s="1367"/>
      <c r="I539" s="1366"/>
      <c r="J539" s="1364"/>
    </row>
    <row r="540" spans="1:11" ht="24" customHeight="1" x14ac:dyDescent="0.2">
      <c r="A540" s="55"/>
      <c r="B540" s="127"/>
      <c r="C540" s="56"/>
      <c r="D540" s="127"/>
      <c r="E540" s="1361"/>
      <c r="F540" s="56"/>
      <c r="G540" s="56"/>
      <c r="H540" s="109"/>
      <c r="I540" s="107"/>
      <c r="J540" s="1364"/>
    </row>
    <row r="541" spans="1:11" ht="24" customHeight="1" x14ac:dyDescent="0.2">
      <c r="A541" s="55"/>
      <c r="B541" s="127"/>
      <c r="C541" s="56"/>
      <c r="D541" s="127"/>
      <c r="E541" s="1361"/>
      <c r="F541" s="56"/>
      <c r="G541" s="56"/>
      <c r="H541" s="109"/>
      <c r="I541" s="107"/>
      <c r="J541" s="1364"/>
    </row>
    <row r="542" spans="1:11" ht="24" customHeight="1" x14ac:dyDescent="0.2">
      <c r="A542" s="55"/>
      <c r="B542" s="127" t="s">
        <v>160</v>
      </c>
      <c r="C542" s="56"/>
      <c r="D542" s="127" t="s">
        <v>160</v>
      </c>
      <c r="E542" s="1361"/>
      <c r="F542" s="56"/>
      <c r="G542" s="56"/>
      <c r="H542" s="109"/>
      <c r="I542" s="107"/>
      <c r="J542" s="1364"/>
    </row>
    <row r="543" spans="1:11" ht="24" customHeight="1" x14ac:dyDescent="0.2">
      <c r="A543" s="55"/>
      <c r="B543" s="127" t="s">
        <v>160</v>
      </c>
      <c r="C543" s="56"/>
      <c r="D543" s="127" t="s">
        <v>160</v>
      </c>
      <c r="E543" s="1361"/>
      <c r="F543" s="56"/>
      <c r="G543" s="56"/>
      <c r="H543" s="109"/>
      <c r="I543" s="107"/>
      <c r="J543" s="1364"/>
    </row>
    <row r="544" spans="1:11" ht="24" customHeight="1" x14ac:dyDescent="0.2">
      <c r="A544" s="55"/>
      <c r="B544" s="127" t="s">
        <v>160</v>
      </c>
      <c r="C544" s="56"/>
      <c r="D544" s="127"/>
      <c r="E544" s="1361"/>
      <c r="F544" s="56"/>
      <c r="G544" s="56"/>
      <c r="H544" s="109"/>
      <c r="I544" s="107"/>
      <c r="J544" s="1364"/>
    </row>
    <row r="545" spans="1:11" ht="24" customHeight="1" x14ac:dyDescent="0.2">
      <c r="A545" s="55"/>
      <c r="B545" s="127" t="s">
        <v>160</v>
      </c>
      <c r="C545" s="56"/>
      <c r="D545" s="127" t="s">
        <v>160</v>
      </c>
      <c r="E545" s="1361"/>
      <c r="F545" s="56"/>
      <c r="G545" s="56"/>
      <c r="H545" s="109"/>
      <c r="I545" s="107"/>
      <c r="J545" s="1364"/>
    </row>
    <row r="546" spans="1:11" ht="24" customHeight="1" x14ac:dyDescent="0.2">
      <c r="A546" s="55"/>
      <c r="B546" s="127" t="s">
        <v>160</v>
      </c>
      <c r="C546" s="56"/>
      <c r="D546" s="127" t="s">
        <v>160</v>
      </c>
      <c r="E546" s="1362"/>
      <c r="F546" s="56"/>
      <c r="G546" s="56"/>
      <c r="H546" s="110"/>
      <c r="I546" s="108"/>
      <c r="J546" s="1364"/>
    </row>
    <row r="547" spans="1:11" ht="24" customHeight="1" thickBot="1" x14ac:dyDescent="0.25">
      <c r="A547" s="55"/>
      <c r="B547" s="127" t="s">
        <v>160</v>
      </c>
      <c r="C547" s="101"/>
      <c r="D547" s="1339" t="s">
        <v>160</v>
      </c>
      <c r="E547" s="1339"/>
      <c r="F547" s="1339"/>
      <c r="G547" s="101">
        <f>SUM(G524:G546)</f>
        <v>0</v>
      </c>
      <c r="H547" s="106"/>
      <c r="I547" s="106"/>
      <c r="J547" s="102"/>
    </row>
    <row r="548" spans="1:11" ht="24" customHeight="1" thickTop="1" x14ac:dyDescent="0.2">
      <c r="A548" s="1340" t="s">
        <v>132</v>
      </c>
      <c r="B548" s="1340"/>
      <c r="C548" s="1340"/>
      <c r="D548" s="1340"/>
      <c r="E548" s="1340"/>
      <c r="F548" s="1340"/>
      <c r="G548" s="1340"/>
      <c r="H548" s="1340"/>
      <c r="I548" s="1340"/>
      <c r="J548" s="1340"/>
    </row>
    <row r="549" spans="1:11" ht="24" customHeight="1" x14ac:dyDescent="0.2">
      <c r="A549" s="1341" t="s">
        <v>133</v>
      </c>
      <c r="B549" s="1341"/>
      <c r="C549" s="1341"/>
      <c r="D549" s="1341"/>
      <c r="E549" s="50"/>
    </row>
    <row r="550" spans="1:11" ht="24" customHeight="1" x14ac:dyDescent="0.2">
      <c r="A550" s="2" t="s">
        <v>22</v>
      </c>
      <c r="B550" s="97"/>
      <c r="D550" s="1342" t="s">
        <v>134</v>
      </c>
      <c r="E550" s="1342"/>
      <c r="F550" s="1325" t="s">
        <v>108</v>
      </c>
      <c r="G550" s="1325"/>
      <c r="H550" s="1359"/>
      <c r="I550" s="1359"/>
      <c r="J550" s="1359"/>
    </row>
    <row r="551" spans="1:11" ht="24" customHeight="1" x14ac:dyDescent="0.25">
      <c r="A551" s="97"/>
      <c r="B551" s="1338" t="s">
        <v>288</v>
      </c>
      <c r="C551" s="1338"/>
      <c r="D551" s="1338"/>
      <c r="E551" s="220"/>
      <c r="F551" s="220"/>
    </row>
    <row r="552" spans="1:11" ht="24" customHeight="1" x14ac:dyDescent="0.2">
      <c r="A552" s="50"/>
      <c r="B552" s="50" t="s">
        <v>135</v>
      </c>
      <c r="C552" s="1341"/>
      <c r="D552" s="1341"/>
      <c r="E552" s="1341"/>
      <c r="F552" s="1368" t="s">
        <v>116</v>
      </c>
      <c r="G552" s="1368"/>
      <c r="H552" s="1341"/>
      <c r="I552" s="1341"/>
      <c r="J552" s="1341"/>
    </row>
    <row r="553" spans="1:11" ht="24" customHeight="1" x14ac:dyDescent="0.2">
      <c r="A553" s="50"/>
      <c r="B553" s="50" t="s">
        <v>136</v>
      </c>
      <c r="C553" s="1341"/>
      <c r="D553" s="1341"/>
      <c r="E553" s="1341"/>
      <c r="F553" s="1368" t="s">
        <v>157</v>
      </c>
      <c r="G553" s="1368"/>
      <c r="H553" s="1341"/>
      <c r="I553" s="1341"/>
      <c r="J553" s="1341"/>
    </row>
    <row r="554" spans="1:11" ht="24" customHeight="1" thickBot="1" x14ac:dyDescent="0.25">
      <c r="B554" s="206" t="s">
        <v>261</v>
      </c>
      <c r="C554" s="1352"/>
      <c r="D554" s="1352"/>
      <c r="E554" s="1352"/>
      <c r="F554" s="1352"/>
      <c r="G554" s="1352"/>
    </row>
    <row r="555" spans="1:11" ht="24" customHeight="1" thickTop="1" x14ac:dyDescent="0.2">
      <c r="A555" s="1353" t="s">
        <v>131</v>
      </c>
      <c r="B555" s="1354"/>
      <c r="C555" s="1354"/>
      <c r="D555" s="1355"/>
      <c r="E555" s="103" t="s">
        <v>123</v>
      </c>
      <c r="F555" s="1343" t="s">
        <v>126</v>
      </c>
      <c r="G555" s="1343"/>
      <c r="H555" s="1344" t="s">
        <v>130</v>
      </c>
      <c r="I555" s="1345"/>
      <c r="J555" s="1346"/>
    </row>
    <row r="556" spans="1:11" ht="24" customHeight="1" x14ac:dyDescent="0.2">
      <c r="A556" s="1356"/>
      <c r="B556" s="1357"/>
      <c r="C556" s="1357"/>
      <c r="D556" s="1358"/>
      <c r="E556" s="104" t="s">
        <v>124</v>
      </c>
      <c r="F556" s="1350" t="s">
        <v>127</v>
      </c>
      <c r="G556" s="1351"/>
      <c r="H556" s="1347"/>
      <c r="I556" s="1348"/>
      <c r="J556" s="1349"/>
    </row>
    <row r="557" spans="1:11" ht="24" customHeight="1" thickBot="1" x14ac:dyDescent="0.25">
      <c r="A557" s="170" t="s">
        <v>99</v>
      </c>
      <c r="B557" s="169" t="s">
        <v>100</v>
      </c>
      <c r="C557" s="169" t="s">
        <v>101</v>
      </c>
      <c r="D557" s="169" t="s">
        <v>100</v>
      </c>
      <c r="E557" s="104" t="s">
        <v>125</v>
      </c>
      <c r="F557" s="169" t="s">
        <v>128</v>
      </c>
      <c r="G557" s="169" t="s">
        <v>129</v>
      </c>
      <c r="H557" s="1347"/>
      <c r="I557" s="1348"/>
      <c r="J557" s="1349"/>
    </row>
    <row r="558" spans="1:11" ht="24" customHeight="1" x14ac:dyDescent="0.2">
      <c r="A558" s="221"/>
      <c r="B558" s="215"/>
      <c r="C558" s="219"/>
      <c r="D558" s="215"/>
      <c r="E558" s="1360" t="s">
        <v>137</v>
      </c>
      <c r="F558" s="216"/>
      <c r="G558" s="216"/>
      <c r="H558" s="217"/>
      <c r="I558" s="218"/>
      <c r="J558" s="1363" t="s">
        <v>139</v>
      </c>
      <c r="K558" s="127"/>
    </row>
    <row r="559" spans="1:11" ht="24" customHeight="1" x14ac:dyDescent="0.2">
      <c r="A559" s="222"/>
      <c r="B559" s="127"/>
      <c r="C559" s="56"/>
      <c r="D559" s="127"/>
      <c r="E559" s="1361"/>
      <c r="F559" s="56"/>
      <c r="G559" s="56"/>
      <c r="H559" s="109"/>
      <c r="I559" s="107"/>
      <c r="J559" s="1364"/>
      <c r="K559" s="127"/>
    </row>
    <row r="560" spans="1:11" ht="24" customHeight="1" x14ac:dyDescent="0.2">
      <c r="A560" s="222"/>
      <c r="B560" s="127"/>
      <c r="C560" s="56"/>
      <c r="D560" s="127"/>
      <c r="E560" s="1361"/>
      <c r="F560" s="56"/>
      <c r="G560" s="56"/>
      <c r="H560" s="109"/>
      <c r="I560" s="107"/>
      <c r="J560" s="1364"/>
      <c r="K560" s="127"/>
    </row>
    <row r="561" spans="1:11" ht="24" customHeight="1" x14ac:dyDescent="0.2">
      <c r="A561" s="222"/>
      <c r="B561" s="127"/>
      <c r="C561" s="56"/>
      <c r="D561" s="127"/>
      <c r="E561" s="1361"/>
      <c r="F561" s="56"/>
      <c r="G561" s="56"/>
      <c r="H561" s="109"/>
      <c r="I561" s="107"/>
      <c r="J561" s="1364"/>
      <c r="K561" s="127"/>
    </row>
    <row r="562" spans="1:11" ht="24" customHeight="1" x14ac:dyDescent="0.2">
      <c r="A562" s="222"/>
      <c r="B562" s="127"/>
      <c r="C562" s="56"/>
      <c r="D562" s="127"/>
      <c r="E562" s="1361"/>
      <c r="F562" s="56"/>
      <c r="G562" s="56"/>
      <c r="H562" s="109"/>
      <c r="I562" s="107"/>
      <c r="J562" s="1364"/>
      <c r="K562" s="127"/>
    </row>
    <row r="563" spans="1:11" ht="24" customHeight="1" x14ac:dyDescent="0.2">
      <c r="A563" s="222"/>
      <c r="B563" s="127"/>
      <c r="C563" s="56"/>
      <c r="D563" s="127"/>
      <c r="E563" s="1361"/>
      <c r="F563" s="56"/>
      <c r="G563" s="56"/>
      <c r="H563" s="109"/>
      <c r="I563" s="107"/>
      <c r="J563" s="1364"/>
      <c r="K563" s="127"/>
    </row>
    <row r="564" spans="1:11" ht="24" customHeight="1" x14ac:dyDescent="0.2">
      <c r="A564" s="222"/>
      <c r="B564" s="127"/>
      <c r="C564" s="56"/>
      <c r="D564" s="127"/>
      <c r="E564" s="1361"/>
      <c r="F564" s="56"/>
      <c r="G564" s="56"/>
      <c r="H564" s="109"/>
      <c r="I564" s="107"/>
      <c r="J564" s="1364"/>
      <c r="K564" s="127"/>
    </row>
    <row r="565" spans="1:11" ht="24" customHeight="1" x14ac:dyDescent="0.2">
      <c r="A565" s="222"/>
      <c r="B565" s="127"/>
      <c r="C565" s="56"/>
      <c r="D565" s="127"/>
      <c r="E565" s="1361"/>
      <c r="F565" s="56"/>
      <c r="G565" s="56"/>
      <c r="H565" s="1365" t="s">
        <v>141</v>
      </c>
      <c r="I565" s="1366" t="s">
        <v>140</v>
      </c>
      <c r="J565" s="1364"/>
      <c r="K565" s="127"/>
    </row>
    <row r="566" spans="1:11" ht="24" customHeight="1" x14ac:dyDescent="0.2">
      <c r="A566" s="222"/>
      <c r="B566" s="127"/>
      <c r="C566" s="56"/>
      <c r="D566" s="127"/>
      <c r="E566" s="1361"/>
      <c r="F566" s="56"/>
      <c r="G566" s="56"/>
      <c r="H566" s="1365"/>
      <c r="I566" s="1366"/>
      <c r="J566" s="1364"/>
      <c r="K566" s="127"/>
    </row>
    <row r="567" spans="1:11" ht="24" customHeight="1" x14ac:dyDescent="0.2">
      <c r="A567" s="222"/>
      <c r="B567" s="127"/>
      <c r="C567" s="56"/>
      <c r="D567" s="127"/>
      <c r="E567" s="1361"/>
      <c r="F567" s="56"/>
      <c r="G567" s="56"/>
      <c r="H567" s="1365"/>
      <c r="I567" s="1366"/>
      <c r="J567" s="1364"/>
    </row>
    <row r="568" spans="1:11" ht="24" customHeight="1" x14ac:dyDescent="0.2">
      <c r="A568" s="222"/>
      <c r="B568" s="127"/>
      <c r="C568" s="56"/>
      <c r="D568" s="127"/>
      <c r="E568" s="1361"/>
      <c r="F568" s="56"/>
      <c r="G568" s="56"/>
      <c r="H568" s="1365"/>
      <c r="I568" s="1366"/>
      <c r="J568" s="1364"/>
    </row>
    <row r="569" spans="1:11" ht="24" customHeight="1" x14ac:dyDescent="0.2">
      <c r="A569" s="222"/>
      <c r="B569" s="127"/>
      <c r="C569" s="56"/>
      <c r="D569" s="127"/>
      <c r="E569" s="1361"/>
      <c r="F569" s="56"/>
      <c r="G569" s="56"/>
      <c r="H569" s="1367"/>
      <c r="I569" s="1366"/>
      <c r="J569" s="1364"/>
    </row>
    <row r="570" spans="1:11" ht="24" customHeight="1" x14ac:dyDescent="0.2">
      <c r="A570" s="222"/>
      <c r="B570" s="127"/>
      <c r="C570" s="56"/>
      <c r="D570" s="127"/>
      <c r="E570" s="1361"/>
      <c r="F570" s="56"/>
      <c r="G570" s="56"/>
      <c r="H570" s="1367"/>
      <c r="I570" s="1366"/>
      <c r="J570" s="1364"/>
    </row>
    <row r="571" spans="1:11" ht="24" customHeight="1" x14ac:dyDescent="0.2">
      <c r="A571" s="222"/>
      <c r="B571" s="127"/>
      <c r="C571" s="56"/>
      <c r="D571" s="127"/>
      <c r="E571" s="1361"/>
      <c r="F571" s="56"/>
      <c r="G571" s="56"/>
      <c r="H571" s="1367"/>
      <c r="I571" s="1366"/>
      <c r="J571" s="1364"/>
    </row>
    <row r="572" spans="1:11" ht="24" customHeight="1" x14ac:dyDescent="0.2">
      <c r="A572" s="222"/>
      <c r="B572" s="127"/>
      <c r="C572" s="56"/>
      <c r="D572" s="127"/>
      <c r="E572" s="1361"/>
      <c r="F572" s="56"/>
      <c r="G572" s="56"/>
      <c r="H572" s="1367"/>
      <c r="I572" s="1366"/>
      <c r="J572" s="1364"/>
    </row>
    <row r="573" spans="1:11" ht="24" customHeight="1" x14ac:dyDescent="0.2">
      <c r="A573" s="222"/>
      <c r="B573" s="127"/>
      <c r="C573" s="56"/>
      <c r="D573" s="127"/>
      <c r="E573" s="1361"/>
      <c r="F573" s="56"/>
      <c r="G573" s="56"/>
      <c r="H573" s="1367"/>
      <c r="I573" s="1366"/>
      <c r="J573" s="1364"/>
    </row>
    <row r="574" spans="1:11" ht="24" customHeight="1" x14ac:dyDescent="0.2">
      <c r="A574" s="55"/>
      <c r="B574" s="127"/>
      <c r="C574" s="56"/>
      <c r="D574" s="127"/>
      <c r="E574" s="1361"/>
      <c r="F574" s="56"/>
      <c r="G574" s="56"/>
      <c r="H574" s="109"/>
      <c r="I574" s="107"/>
      <c r="J574" s="1364"/>
    </row>
    <row r="575" spans="1:11" ht="24" customHeight="1" x14ac:dyDescent="0.2">
      <c r="A575" s="55"/>
      <c r="B575" s="127" t="s">
        <v>160</v>
      </c>
      <c r="C575" s="56"/>
      <c r="D575" s="127"/>
      <c r="E575" s="1361"/>
      <c r="F575" s="56"/>
      <c r="G575" s="56"/>
      <c r="H575" s="109"/>
      <c r="I575" s="107"/>
      <c r="J575" s="1364"/>
    </row>
    <row r="576" spans="1:11" ht="24" customHeight="1" x14ac:dyDescent="0.2">
      <c r="A576" s="55"/>
      <c r="B576" s="127" t="s">
        <v>160</v>
      </c>
      <c r="C576" s="56"/>
      <c r="D576" s="127" t="s">
        <v>160</v>
      </c>
      <c r="E576" s="1361"/>
      <c r="F576" s="56"/>
      <c r="G576" s="56"/>
      <c r="H576" s="109"/>
      <c r="I576" s="107"/>
      <c r="J576" s="1364"/>
    </row>
    <row r="577" spans="1:11" ht="24" customHeight="1" x14ac:dyDescent="0.2">
      <c r="A577" s="55"/>
      <c r="B577" s="127" t="s">
        <v>160</v>
      </c>
      <c r="C577" s="56"/>
      <c r="D577" s="127" t="s">
        <v>160</v>
      </c>
      <c r="E577" s="1361"/>
      <c r="F577" s="56"/>
      <c r="G577" s="56"/>
      <c r="H577" s="109"/>
      <c r="I577" s="107"/>
      <c r="J577" s="1364"/>
    </row>
    <row r="578" spans="1:11" ht="24" customHeight="1" x14ac:dyDescent="0.2">
      <c r="A578" s="55"/>
      <c r="B578" s="127" t="s">
        <v>160</v>
      </c>
      <c r="C578" s="56"/>
      <c r="D578" s="127"/>
      <c r="E578" s="1361"/>
      <c r="F578" s="56"/>
      <c r="G578" s="56"/>
      <c r="H578" s="109"/>
      <c r="I578" s="107"/>
      <c r="J578" s="1364"/>
    </row>
    <row r="579" spans="1:11" ht="24" customHeight="1" x14ac:dyDescent="0.2">
      <c r="A579" s="55"/>
      <c r="B579" s="127" t="s">
        <v>160</v>
      </c>
      <c r="C579" s="56"/>
      <c r="D579" s="127" t="s">
        <v>160</v>
      </c>
      <c r="E579" s="1361"/>
      <c r="F579" s="56"/>
      <c r="G579" s="56"/>
      <c r="H579" s="109"/>
      <c r="I579" s="107"/>
      <c r="J579" s="1364"/>
    </row>
    <row r="580" spans="1:11" ht="24" customHeight="1" x14ac:dyDescent="0.2">
      <c r="A580" s="55"/>
      <c r="B580" s="127" t="s">
        <v>160</v>
      </c>
      <c r="C580" s="56"/>
      <c r="D580" s="127" t="s">
        <v>160</v>
      </c>
      <c r="E580" s="1362"/>
      <c r="F580" s="56"/>
      <c r="G580" s="56"/>
      <c r="H580" s="110"/>
      <c r="I580" s="108"/>
      <c r="J580" s="1364"/>
    </row>
    <row r="581" spans="1:11" ht="24" customHeight="1" thickBot="1" x14ac:dyDescent="0.25">
      <c r="A581" s="55"/>
      <c r="B581" s="127" t="s">
        <v>160</v>
      </c>
      <c r="C581" s="101"/>
      <c r="D581" s="1339" t="s">
        <v>160</v>
      </c>
      <c r="E581" s="1339"/>
      <c r="F581" s="1339"/>
      <c r="G581" s="101">
        <f>SUM(G558:G580)</f>
        <v>0</v>
      </c>
      <c r="H581" s="106"/>
      <c r="I581" s="106"/>
      <c r="J581" s="102"/>
    </row>
    <row r="582" spans="1:11" ht="24" customHeight="1" thickTop="1" x14ac:dyDescent="0.2">
      <c r="A582" s="1340" t="s">
        <v>132</v>
      </c>
      <c r="B582" s="1340"/>
      <c r="C582" s="1340"/>
      <c r="D582" s="1340"/>
      <c r="E582" s="1340"/>
      <c r="F582" s="1340"/>
      <c r="G582" s="1340"/>
      <c r="H582" s="1340"/>
      <c r="I582" s="1340"/>
      <c r="J582" s="1340"/>
    </row>
    <row r="583" spans="1:11" ht="24" customHeight="1" x14ac:dyDescent="0.2">
      <c r="A583" s="1341" t="s">
        <v>133</v>
      </c>
      <c r="B583" s="1341"/>
      <c r="C583" s="1341"/>
      <c r="D583" s="1341"/>
      <c r="E583" s="50"/>
    </row>
    <row r="584" spans="1:11" ht="24" customHeight="1" x14ac:dyDescent="0.2">
      <c r="A584" s="2" t="s">
        <v>22</v>
      </c>
      <c r="B584" s="97"/>
      <c r="D584" s="1342" t="s">
        <v>134</v>
      </c>
      <c r="E584" s="1342"/>
      <c r="F584" s="1325" t="s">
        <v>108</v>
      </c>
      <c r="G584" s="1325"/>
      <c r="H584" s="1359"/>
      <c r="I584" s="1359"/>
      <c r="J584" s="1359"/>
    </row>
    <row r="585" spans="1:11" ht="24" customHeight="1" x14ac:dyDescent="0.25">
      <c r="A585" s="97"/>
      <c r="B585" s="1338" t="s">
        <v>288</v>
      </c>
      <c r="C585" s="1338"/>
      <c r="D585" s="1338"/>
      <c r="E585" s="220"/>
      <c r="F585" s="220"/>
    </row>
    <row r="586" spans="1:11" ht="24" customHeight="1" x14ac:dyDescent="0.2">
      <c r="A586" s="50"/>
      <c r="B586" s="50" t="s">
        <v>135</v>
      </c>
      <c r="C586" s="1341"/>
      <c r="D586" s="1341"/>
      <c r="E586" s="1341"/>
      <c r="F586" s="1368" t="s">
        <v>116</v>
      </c>
      <c r="G586" s="1368"/>
      <c r="H586" s="1341"/>
      <c r="I586" s="1341"/>
      <c r="J586" s="1341"/>
    </row>
    <row r="587" spans="1:11" ht="24" customHeight="1" x14ac:dyDescent="0.2">
      <c r="A587" s="50"/>
      <c r="B587" s="50" t="s">
        <v>136</v>
      </c>
      <c r="C587" s="1341"/>
      <c r="D587" s="1341"/>
      <c r="E587" s="1341"/>
      <c r="F587" s="1368" t="s">
        <v>157</v>
      </c>
      <c r="G587" s="1368"/>
      <c r="H587" s="1341"/>
      <c r="I587" s="1341"/>
      <c r="J587" s="1341"/>
    </row>
    <row r="588" spans="1:11" ht="24" customHeight="1" thickBot="1" x14ac:dyDescent="0.25">
      <c r="B588" s="206" t="s">
        <v>261</v>
      </c>
      <c r="C588" s="1352"/>
      <c r="D588" s="1352"/>
      <c r="E588" s="1352"/>
      <c r="F588" s="1352"/>
      <c r="G588" s="1352"/>
    </row>
    <row r="589" spans="1:11" ht="24" customHeight="1" thickTop="1" x14ac:dyDescent="0.2">
      <c r="A589" s="1353" t="s">
        <v>131</v>
      </c>
      <c r="B589" s="1354"/>
      <c r="C589" s="1354"/>
      <c r="D589" s="1355"/>
      <c r="E589" s="103" t="s">
        <v>123</v>
      </c>
      <c r="F589" s="1343" t="s">
        <v>126</v>
      </c>
      <c r="G589" s="1343"/>
      <c r="H589" s="1344" t="s">
        <v>130</v>
      </c>
      <c r="I589" s="1345"/>
      <c r="J589" s="1346"/>
    </row>
    <row r="590" spans="1:11" ht="24" customHeight="1" x14ac:dyDescent="0.2">
      <c r="A590" s="1356"/>
      <c r="B590" s="1357"/>
      <c r="C590" s="1357"/>
      <c r="D590" s="1358"/>
      <c r="E590" s="104" t="s">
        <v>124</v>
      </c>
      <c r="F590" s="1350" t="s">
        <v>127</v>
      </c>
      <c r="G590" s="1351"/>
      <c r="H590" s="1347"/>
      <c r="I590" s="1348"/>
      <c r="J590" s="1349"/>
    </row>
    <row r="591" spans="1:11" ht="24" customHeight="1" thickBot="1" x14ac:dyDescent="0.25">
      <c r="A591" s="170" t="s">
        <v>99</v>
      </c>
      <c r="B591" s="169" t="s">
        <v>100</v>
      </c>
      <c r="C591" s="169" t="s">
        <v>101</v>
      </c>
      <c r="D591" s="169" t="s">
        <v>100</v>
      </c>
      <c r="E591" s="104" t="s">
        <v>125</v>
      </c>
      <c r="F591" s="169" t="s">
        <v>128</v>
      </c>
      <c r="G591" s="169" t="s">
        <v>129</v>
      </c>
      <c r="H591" s="1347"/>
      <c r="I591" s="1348"/>
      <c r="J591" s="1349"/>
    </row>
    <row r="592" spans="1:11" ht="24" customHeight="1" x14ac:dyDescent="0.2">
      <c r="A592" s="214"/>
      <c r="B592" s="215"/>
      <c r="C592" s="219"/>
      <c r="D592" s="215"/>
      <c r="E592" s="1360" t="s">
        <v>137</v>
      </c>
      <c r="F592" s="216"/>
      <c r="G592" s="216"/>
      <c r="H592" s="217"/>
      <c r="I592" s="218"/>
      <c r="J592" s="1363" t="s">
        <v>139</v>
      </c>
      <c r="K592" s="127"/>
    </row>
    <row r="593" spans="1:11" ht="24" customHeight="1" x14ac:dyDescent="0.2">
      <c r="A593" s="55"/>
      <c r="B593" s="127"/>
      <c r="C593" s="56"/>
      <c r="D593" s="127"/>
      <c r="E593" s="1361"/>
      <c r="F593" s="56"/>
      <c r="G593" s="56"/>
      <c r="H593" s="109"/>
      <c r="I593" s="107"/>
      <c r="J593" s="1364"/>
      <c r="K593" s="127"/>
    </row>
    <row r="594" spans="1:11" ht="24" customHeight="1" x14ac:dyDescent="0.2">
      <c r="A594" s="55"/>
      <c r="B594" s="127"/>
      <c r="C594" s="56"/>
      <c r="D594" s="127"/>
      <c r="E594" s="1361"/>
      <c r="F594" s="56"/>
      <c r="G594" s="56"/>
      <c r="H594" s="109"/>
      <c r="I594" s="107"/>
      <c r="J594" s="1364"/>
      <c r="K594" s="127"/>
    </row>
    <row r="595" spans="1:11" ht="24" customHeight="1" x14ac:dyDescent="0.2">
      <c r="A595" s="55"/>
      <c r="B595" s="127"/>
      <c r="C595" s="56"/>
      <c r="D595" s="127"/>
      <c r="E595" s="1361"/>
      <c r="F595" s="56"/>
      <c r="G595" s="56"/>
      <c r="H595" s="109"/>
      <c r="I595" s="107"/>
      <c r="J595" s="1364"/>
      <c r="K595" s="127"/>
    </row>
    <row r="596" spans="1:11" ht="24" customHeight="1" x14ac:dyDescent="0.2">
      <c r="A596" s="55"/>
      <c r="B596" s="127"/>
      <c r="C596" s="56"/>
      <c r="D596" s="127"/>
      <c r="E596" s="1361"/>
      <c r="F596" s="56"/>
      <c r="G596" s="56"/>
      <c r="H596" s="109"/>
      <c r="I596" s="107"/>
      <c r="J596" s="1364"/>
      <c r="K596" s="127"/>
    </row>
    <row r="597" spans="1:11" ht="24" customHeight="1" x14ac:dyDescent="0.2">
      <c r="A597" s="55"/>
      <c r="B597" s="127"/>
      <c r="C597" s="56"/>
      <c r="D597" s="127"/>
      <c r="E597" s="1361"/>
      <c r="F597" s="56"/>
      <c r="G597" s="56"/>
      <c r="H597" s="109"/>
      <c r="I597" s="107"/>
      <c r="J597" s="1364"/>
      <c r="K597" s="127"/>
    </row>
    <row r="598" spans="1:11" ht="24" customHeight="1" x14ac:dyDescent="0.2">
      <c r="A598" s="55"/>
      <c r="B598" s="127"/>
      <c r="C598" s="56"/>
      <c r="D598" s="127"/>
      <c r="E598" s="1361"/>
      <c r="F598" s="56"/>
      <c r="G598" s="56"/>
      <c r="H598" s="109"/>
      <c r="I598" s="107"/>
      <c r="J598" s="1364"/>
      <c r="K598" s="127"/>
    </row>
    <row r="599" spans="1:11" ht="24" customHeight="1" x14ac:dyDescent="0.2">
      <c r="A599" s="55"/>
      <c r="B599" s="127"/>
      <c r="C599" s="56"/>
      <c r="D599" s="127"/>
      <c r="E599" s="1361"/>
      <c r="F599" s="56"/>
      <c r="G599" s="56"/>
      <c r="H599" s="1365" t="s">
        <v>141</v>
      </c>
      <c r="I599" s="1366" t="s">
        <v>140</v>
      </c>
      <c r="J599" s="1364"/>
      <c r="K599" s="127"/>
    </row>
    <row r="600" spans="1:11" ht="24" customHeight="1" x14ac:dyDescent="0.2">
      <c r="A600" s="55"/>
      <c r="B600" s="127"/>
      <c r="C600" s="56"/>
      <c r="D600" s="127"/>
      <c r="E600" s="1361"/>
      <c r="F600" s="56"/>
      <c r="G600" s="56"/>
      <c r="H600" s="1365"/>
      <c r="I600" s="1366"/>
      <c r="J600" s="1364"/>
      <c r="K600" s="127"/>
    </row>
    <row r="601" spans="1:11" ht="24" customHeight="1" x14ac:dyDescent="0.2">
      <c r="A601" s="55"/>
      <c r="B601" s="127"/>
      <c r="C601" s="56"/>
      <c r="D601" s="127"/>
      <c r="E601" s="1361"/>
      <c r="F601" s="56"/>
      <c r="G601" s="56"/>
      <c r="H601" s="1365"/>
      <c r="I601" s="1366"/>
      <c r="J601" s="1364"/>
    </row>
    <row r="602" spans="1:11" ht="24" customHeight="1" x14ac:dyDescent="0.2">
      <c r="A602" s="55"/>
      <c r="B602" s="127"/>
      <c r="C602" s="56"/>
      <c r="D602" s="127"/>
      <c r="E602" s="1361"/>
      <c r="F602" s="56"/>
      <c r="G602" s="56"/>
      <c r="H602" s="1365"/>
      <c r="I602" s="1366"/>
      <c r="J602" s="1364"/>
    </row>
    <row r="603" spans="1:11" ht="24" customHeight="1" x14ac:dyDescent="0.2">
      <c r="A603" s="55"/>
      <c r="B603" s="127"/>
      <c r="C603" s="56"/>
      <c r="D603" s="127"/>
      <c r="E603" s="1361"/>
      <c r="F603" s="56"/>
      <c r="G603" s="56"/>
      <c r="H603" s="1367"/>
      <c r="I603" s="1366"/>
      <c r="J603" s="1364"/>
    </row>
    <row r="604" spans="1:11" ht="24" customHeight="1" x14ac:dyDescent="0.2">
      <c r="A604" s="55"/>
      <c r="B604" s="127"/>
      <c r="C604" s="56"/>
      <c r="D604" s="127"/>
      <c r="E604" s="1361"/>
      <c r="F604" s="56"/>
      <c r="G604" s="56"/>
      <c r="H604" s="1367"/>
      <c r="I604" s="1366"/>
      <c r="J604" s="1364"/>
    </row>
    <row r="605" spans="1:11" ht="24" customHeight="1" x14ac:dyDescent="0.2">
      <c r="A605" s="55"/>
      <c r="B605" s="127"/>
      <c r="C605" s="56"/>
      <c r="D605" s="127"/>
      <c r="E605" s="1361"/>
      <c r="F605" s="56"/>
      <c r="G605" s="56"/>
      <c r="H605" s="1367"/>
      <c r="I605" s="1366"/>
      <c r="J605" s="1364"/>
    </row>
    <row r="606" spans="1:11" ht="24" customHeight="1" x14ac:dyDescent="0.2">
      <c r="A606" s="55"/>
      <c r="B606" s="127"/>
      <c r="C606" s="56"/>
      <c r="D606" s="127"/>
      <c r="E606" s="1361"/>
      <c r="F606" s="56"/>
      <c r="G606" s="56"/>
      <c r="H606" s="1367"/>
      <c r="I606" s="1366"/>
      <c r="J606" s="1364"/>
    </row>
    <row r="607" spans="1:11" ht="24" customHeight="1" x14ac:dyDescent="0.2">
      <c r="A607" s="55"/>
      <c r="B607" s="127"/>
      <c r="C607" s="56"/>
      <c r="D607" s="127"/>
      <c r="E607" s="1361"/>
      <c r="F607" s="56"/>
      <c r="G607" s="56"/>
      <c r="H607" s="1367"/>
      <c r="I607" s="1366"/>
      <c r="J607" s="1364"/>
    </row>
    <row r="608" spans="1:11" ht="24" customHeight="1" x14ac:dyDescent="0.2">
      <c r="A608" s="55"/>
      <c r="B608" s="127"/>
      <c r="C608" s="56"/>
      <c r="D608" s="127"/>
      <c r="E608" s="1361"/>
      <c r="F608" s="56"/>
      <c r="G608" s="56"/>
      <c r="H608" s="109"/>
      <c r="I608" s="107"/>
      <c r="J608" s="1364"/>
    </row>
    <row r="609" spans="1:10" ht="24" customHeight="1" x14ac:dyDescent="0.2">
      <c r="A609" s="55"/>
      <c r="B609" s="127"/>
      <c r="C609" s="56"/>
      <c r="D609" s="127"/>
      <c r="E609" s="1361"/>
      <c r="F609" s="56"/>
      <c r="G609" s="56"/>
      <c r="H609" s="109"/>
      <c r="I609" s="107"/>
      <c r="J609" s="1364"/>
    </row>
    <row r="610" spans="1:10" ht="24" customHeight="1" x14ac:dyDescent="0.2">
      <c r="A610" s="55"/>
      <c r="B610" s="127"/>
      <c r="C610" s="56"/>
      <c r="D610" s="127"/>
      <c r="E610" s="1361"/>
      <c r="F610" s="56"/>
      <c r="G610" s="56"/>
      <c r="H610" s="109"/>
      <c r="I610" s="107"/>
      <c r="J610" s="1364"/>
    </row>
    <row r="611" spans="1:10" ht="24" customHeight="1" x14ac:dyDescent="0.2">
      <c r="A611" s="55"/>
      <c r="B611" s="127" t="s">
        <v>160</v>
      </c>
      <c r="C611" s="56"/>
      <c r="D611" s="127" t="s">
        <v>160</v>
      </c>
      <c r="E611" s="1361"/>
      <c r="F611" s="56"/>
      <c r="G611" s="56"/>
      <c r="H611" s="109"/>
      <c r="I611" s="107"/>
      <c r="J611" s="1364"/>
    </row>
    <row r="612" spans="1:10" ht="24" customHeight="1" x14ac:dyDescent="0.2">
      <c r="A612" s="55"/>
      <c r="B612" s="127" t="s">
        <v>160</v>
      </c>
      <c r="C612" s="56"/>
      <c r="D612" s="127"/>
      <c r="E612" s="1361"/>
      <c r="F612" s="56"/>
      <c r="G612" s="56"/>
      <c r="H612" s="109"/>
      <c r="I612" s="107"/>
      <c r="J612" s="1364"/>
    </row>
    <row r="613" spans="1:10" ht="24" customHeight="1" x14ac:dyDescent="0.2">
      <c r="A613" s="55"/>
      <c r="B613" s="127" t="s">
        <v>160</v>
      </c>
      <c r="C613" s="56"/>
      <c r="D613" s="127" t="s">
        <v>160</v>
      </c>
      <c r="E613" s="1361"/>
      <c r="F613" s="56"/>
      <c r="G613" s="56"/>
      <c r="H613" s="109"/>
      <c r="I613" s="107"/>
      <c r="J613" s="1364"/>
    </row>
    <row r="614" spans="1:10" ht="24" customHeight="1" x14ac:dyDescent="0.2">
      <c r="A614" s="55"/>
      <c r="B614" s="127" t="s">
        <v>160</v>
      </c>
      <c r="C614" s="56"/>
      <c r="D614" s="127" t="s">
        <v>160</v>
      </c>
      <c r="E614" s="1362"/>
      <c r="F614" s="56"/>
      <c r="G614" s="56"/>
      <c r="H614" s="110"/>
      <c r="I614" s="108"/>
      <c r="J614" s="1364"/>
    </row>
    <row r="615" spans="1:10" ht="24" customHeight="1" thickBot="1" x14ac:dyDescent="0.25">
      <c r="A615" s="55"/>
      <c r="B615" s="127" t="s">
        <v>160</v>
      </c>
      <c r="C615" s="101"/>
      <c r="D615" s="1339" t="s">
        <v>160</v>
      </c>
      <c r="E615" s="1339"/>
      <c r="F615" s="1339"/>
      <c r="G615" s="101">
        <f>SUM(G592:G614)</f>
        <v>0</v>
      </c>
      <c r="H615" s="106"/>
      <c r="I615" s="106"/>
      <c r="J615" s="102"/>
    </row>
    <row r="616" spans="1:10" ht="24" customHeight="1" thickTop="1" x14ac:dyDescent="0.2">
      <c r="A616" s="1340" t="s">
        <v>132</v>
      </c>
      <c r="B616" s="1340"/>
      <c r="C616" s="1340"/>
      <c r="D616" s="1340"/>
      <c r="E616" s="1340"/>
      <c r="F616" s="1340"/>
      <c r="G616" s="1340"/>
      <c r="H616" s="1340"/>
      <c r="I616" s="1340"/>
      <c r="J616" s="1340"/>
    </row>
    <row r="617" spans="1:10" ht="24" customHeight="1" x14ac:dyDescent="0.2">
      <c r="A617" s="1341" t="s">
        <v>133</v>
      </c>
      <c r="B617" s="1341"/>
      <c r="C617" s="1341"/>
      <c r="D617" s="1341"/>
      <c r="E617" s="50"/>
    </row>
    <row r="618" spans="1:10" ht="24" customHeight="1" x14ac:dyDescent="0.2">
      <c r="A618" s="2" t="s">
        <v>22</v>
      </c>
      <c r="B618" s="97"/>
      <c r="D618" s="1342" t="s">
        <v>134</v>
      </c>
      <c r="E618" s="1342"/>
      <c r="F618" s="1325" t="s">
        <v>108</v>
      </c>
      <c r="G618" s="1325"/>
      <c r="H618" s="1359"/>
      <c r="I618" s="1359"/>
      <c r="J618" s="1359"/>
    </row>
    <row r="619" spans="1:10" ht="24" customHeight="1" x14ac:dyDescent="0.25">
      <c r="A619" s="97"/>
      <c r="B619" s="1338" t="s">
        <v>288</v>
      </c>
      <c r="C619" s="1338"/>
      <c r="D619" s="1338"/>
      <c r="E619" s="220"/>
      <c r="F619" s="220"/>
    </row>
    <row r="620" spans="1:10" ht="24" customHeight="1" x14ac:dyDescent="0.2">
      <c r="A620" s="50"/>
      <c r="B620" s="50" t="s">
        <v>135</v>
      </c>
      <c r="C620" s="1341"/>
      <c r="D620" s="1341"/>
      <c r="E620" s="1341"/>
      <c r="F620" s="1368" t="s">
        <v>116</v>
      </c>
      <c r="G620" s="1368"/>
      <c r="H620" s="1341"/>
      <c r="I620" s="1341"/>
      <c r="J620" s="1341"/>
    </row>
    <row r="621" spans="1:10" ht="24" customHeight="1" x14ac:dyDescent="0.2">
      <c r="A621" s="50"/>
      <c r="B621" s="50" t="s">
        <v>136</v>
      </c>
      <c r="C621" s="1341"/>
      <c r="D621" s="1341"/>
      <c r="E621" s="1341"/>
      <c r="F621" s="1368" t="s">
        <v>157</v>
      </c>
      <c r="G621" s="1368"/>
      <c r="H621" s="1341"/>
      <c r="I621" s="1341"/>
      <c r="J621" s="1341"/>
    </row>
    <row r="622" spans="1:10" ht="24" customHeight="1" thickBot="1" x14ac:dyDescent="0.25">
      <c r="B622" s="206" t="s">
        <v>261</v>
      </c>
      <c r="C622" s="1352"/>
      <c r="D622" s="1352"/>
      <c r="E622" s="1352"/>
      <c r="F622" s="1352"/>
      <c r="G622" s="1352"/>
    </row>
    <row r="623" spans="1:10" ht="24" customHeight="1" thickTop="1" x14ac:dyDescent="0.2">
      <c r="A623" s="1353" t="s">
        <v>131</v>
      </c>
      <c r="B623" s="1354"/>
      <c r="C623" s="1354"/>
      <c r="D623" s="1355"/>
      <c r="E623" s="103" t="s">
        <v>123</v>
      </c>
      <c r="F623" s="1343" t="s">
        <v>126</v>
      </c>
      <c r="G623" s="1343"/>
      <c r="H623" s="1344" t="s">
        <v>130</v>
      </c>
      <c r="I623" s="1345"/>
      <c r="J623" s="1346"/>
    </row>
    <row r="624" spans="1:10" ht="24" customHeight="1" x14ac:dyDescent="0.2">
      <c r="A624" s="1356"/>
      <c r="B624" s="1357"/>
      <c r="C624" s="1357"/>
      <c r="D624" s="1358"/>
      <c r="E624" s="104" t="s">
        <v>124</v>
      </c>
      <c r="F624" s="1350" t="s">
        <v>127</v>
      </c>
      <c r="G624" s="1351"/>
      <c r="H624" s="1347"/>
      <c r="I624" s="1348"/>
      <c r="J624" s="1349"/>
    </row>
    <row r="625" spans="1:11" ht="24" customHeight="1" thickBot="1" x14ac:dyDescent="0.25">
      <c r="A625" s="170" t="s">
        <v>99</v>
      </c>
      <c r="B625" s="169" t="s">
        <v>100</v>
      </c>
      <c r="C625" s="169" t="s">
        <v>101</v>
      </c>
      <c r="D625" s="169" t="s">
        <v>100</v>
      </c>
      <c r="E625" s="104" t="s">
        <v>125</v>
      </c>
      <c r="F625" s="169" t="s">
        <v>128</v>
      </c>
      <c r="G625" s="169" t="s">
        <v>129</v>
      </c>
      <c r="H625" s="1347"/>
      <c r="I625" s="1348"/>
      <c r="J625" s="1349"/>
    </row>
    <row r="626" spans="1:11" ht="24" customHeight="1" x14ac:dyDescent="0.2">
      <c r="A626" s="214"/>
      <c r="B626" s="215"/>
      <c r="C626" s="219"/>
      <c r="D626" s="215"/>
      <c r="E626" s="1360" t="s">
        <v>137</v>
      </c>
      <c r="F626" s="216"/>
      <c r="G626" s="216"/>
      <c r="H626" s="217"/>
      <c r="I626" s="218"/>
      <c r="J626" s="1363" t="s">
        <v>139</v>
      </c>
      <c r="K626" s="127"/>
    </row>
    <row r="627" spans="1:11" ht="24" customHeight="1" x14ac:dyDescent="0.2">
      <c r="A627" s="55"/>
      <c r="B627" s="127"/>
      <c r="C627" s="56"/>
      <c r="D627" s="127"/>
      <c r="E627" s="1361"/>
      <c r="F627" s="56"/>
      <c r="G627" s="56"/>
      <c r="H627" s="109"/>
      <c r="I627" s="107"/>
      <c r="J627" s="1364"/>
      <c r="K627" s="127"/>
    </row>
    <row r="628" spans="1:11" ht="24" customHeight="1" x14ac:dyDescent="0.2">
      <c r="A628" s="55"/>
      <c r="B628" s="127"/>
      <c r="C628" s="56"/>
      <c r="D628" s="127"/>
      <c r="E628" s="1361"/>
      <c r="F628" s="56"/>
      <c r="G628" s="56"/>
      <c r="H628" s="109"/>
      <c r="I628" s="107"/>
      <c r="J628" s="1364"/>
      <c r="K628" s="127"/>
    </row>
    <row r="629" spans="1:11" ht="24" customHeight="1" x14ac:dyDescent="0.2">
      <c r="A629" s="55"/>
      <c r="B629" s="127"/>
      <c r="C629" s="56"/>
      <c r="D629" s="127"/>
      <c r="E629" s="1361"/>
      <c r="F629" s="56"/>
      <c r="G629" s="56"/>
      <c r="H629" s="109"/>
      <c r="I629" s="107"/>
      <c r="J629" s="1364"/>
      <c r="K629" s="127"/>
    </row>
    <row r="630" spans="1:11" ht="24" customHeight="1" x14ac:dyDescent="0.2">
      <c r="A630" s="55"/>
      <c r="B630" s="127"/>
      <c r="C630" s="56"/>
      <c r="D630" s="127"/>
      <c r="E630" s="1361"/>
      <c r="F630" s="56"/>
      <c r="G630" s="56"/>
      <c r="H630" s="109"/>
      <c r="I630" s="107"/>
      <c r="J630" s="1364"/>
      <c r="K630" s="127"/>
    </row>
    <row r="631" spans="1:11" ht="24" customHeight="1" x14ac:dyDescent="0.2">
      <c r="A631" s="55"/>
      <c r="B631" s="127"/>
      <c r="C631" s="56"/>
      <c r="D631" s="127"/>
      <c r="E631" s="1361"/>
      <c r="F631" s="56"/>
      <c r="G631" s="56"/>
      <c r="H631" s="109"/>
      <c r="I631" s="107"/>
      <c r="J631" s="1364"/>
      <c r="K631" s="127"/>
    </row>
    <row r="632" spans="1:11" ht="24" customHeight="1" x14ac:dyDescent="0.2">
      <c r="A632" s="55"/>
      <c r="B632" s="127"/>
      <c r="C632" s="56"/>
      <c r="D632" s="127"/>
      <c r="E632" s="1361"/>
      <c r="F632" s="56"/>
      <c r="G632" s="56"/>
      <c r="H632" s="109"/>
      <c r="I632" s="107"/>
      <c r="J632" s="1364"/>
      <c r="K632" s="127"/>
    </row>
    <row r="633" spans="1:11" ht="24" customHeight="1" x14ac:dyDescent="0.2">
      <c r="A633" s="55"/>
      <c r="B633" s="127"/>
      <c r="C633" s="56"/>
      <c r="D633" s="127"/>
      <c r="E633" s="1361"/>
      <c r="F633" s="56"/>
      <c r="G633" s="56"/>
      <c r="H633" s="1365" t="s">
        <v>141</v>
      </c>
      <c r="I633" s="1366" t="s">
        <v>140</v>
      </c>
      <c r="J633" s="1364"/>
      <c r="K633" s="127"/>
    </row>
    <row r="634" spans="1:11" ht="24" customHeight="1" x14ac:dyDescent="0.2">
      <c r="A634" s="55"/>
      <c r="B634" s="127"/>
      <c r="C634" s="56"/>
      <c r="D634" s="127"/>
      <c r="E634" s="1361"/>
      <c r="F634" s="56"/>
      <c r="G634" s="56"/>
      <c r="H634" s="1365"/>
      <c r="I634" s="1366"/>
      <c r="J634" s="1364"/>
      <c r="K634" s="127"/>
    </row>
    <row r="635" spans="1:11" ht="24" customHeight="1" x14ac:dyDescent="0.2">
      <c r="A635" s="55"/>
      <c r="B635" s="127"/>
      <c r="C635" s="56"/>
      <c r="D635" s="127"/>
      <c r="E635" s="1361"/>
      <c r="F635" s="56"/>
      <c r="G635" s="56"/>
      <c r="H635" s="1365"/>
      <c r="I635" s="1366"/>
      <c r="J635" s="1364"/>
    </row>
    <row r="636" spans="1:11" ht="24" customHeight="1" x14ac:dyDescent="0.2">
      <c r="A636" s="55"/>
      <c r="B636" s="127"/>
      <c r="C636" s="56"/>
      <c r="D636" s="127"/>
      <c r="E636" s="1361"/>
      <c r="F636" s="56"/>
      <c r="G636" s="56"/>
      <c r="H636" s="1365"/>
      <c r="I636" s="1366"/>
      <c r="J636" s="1364"/>
    </row>
    <row r="637" spans="1:11" ht="24" customHeight="1" x14ac:dyDescent="0.2">
      <c r="A637" s="55"/>
      <c r="B637" s="127"/>
      <c r="C637" s="56"/>
      <c r="D637" s="127"/>
      <c r="E637" s="1361"/>
      <c r="F637" s="56"/>
      <c r="G637" s="56"/>
      <c r="H637" s="1367"/>
      <c r="I637" s="1366"/>
      <c r="J637" s="1364"/>
    </row>
    <row r="638" spans="1:11" ht="24" customHeight="1" x14ac:dyDescent="0.2">
      <c r="A638" s="55"/>
      <c r="B638" s="127"/>
      <c r="C638" s="56"/>
      <c r="D638" s="127"/>
      <c r="E638" s="1361"/>
      <c r="F638" s="56"/>
      <c r="G638" s="56"/>
      <c r="H638" s="1367"/>
      <c r="I638" s="1366"/>
      <c r="J638" s="1364"/>
    </row>
    <row r="639" spans="1:11" ht="24" customHeight="1" x14ac:dyDescent="0.2">
      <c r="A639" s="55"/>
      <c r="B639" s="127"/>
      <c r="C639" s="56"/>
      <c r="D639" s="127"/>
      <c r="E639" s="1361"/>
      <c r="F639" s="56"/>
      <c r="G639" s="56"/>
      <c r="H639" s="1367"/>
      <c r="I639" s="1366"/>
      <c r="J639" s="1364"/>
    </row>
    <row r="640" spans="1:11" ht="24" customHeight="1" x14ac:dyDescent="0.2">
      <c r="A640" s="55"/>
      <c r="B640" s="127"/>
      <c r="C640" s="56"/>
      <c r="D640" s="127"/>
      <c r="E640" s="1361"/>
      <c r="F640" s="56"/>
      <c r="G640" s="56"/>
      <c r="H640" s="1367"/>
      <c r="I640" s="1366"/>
      <c r="J640" s="1364"/>
    </row>
    <row r="641" spans="1:10" ht="24" customHeight="1" x14ac:dyDescent="0.2">
      <c r="A641" s="55"/>
      <c r="B641" s="127"/>
      <c r="C641" s="56"/>
      <c r="D641" s="127"/>
      <c r="E641" s="1361"/>
      <c r="F641" s="56"/>
      <c r="G641" s="56"/>
      <c r="H641" s="1367"/>
      <c r="I641" s="1366"/>
      <c r="J641" s="1364"/>
    </row>
    <row r="642" spans="1:10" ht="24" customHeight="1" x14ac:dyDescent="0.2">
      <c r="A642" s="55"/>
      <c r="B642" s="127"/>
      <c r="C642" s="56"/>
      <c r="D642" s="127"/>
      <c r="E642" s="1361"/>
      <c r="F642" s="56"/>
      <c r="G642" s="56"/>
      <c r="H642" s="109"/>
      <c r="I642" s="107"/>
      <c r="J642" s="1364"/>
    </row>
    <row r="643" spans="1:10" ht="24" customHeight="1" x14ac:dyDescent="0.2">
      <c r="A643" s="55"/>
      <c r="B643" s="127"/>
      <c r="C643" s="56"/>
      <c r="D643" s="127"/>
      <c r="E643" s="1361"/>
      <c r="F643" s="56"/>
      <c r="G643" s="56"/>
      <c r="H643" s="109"/>
      <c r="I643" s="107"/>
      <c r="J643" s="1364"/>
    </row>
    <row r="644" spans="1:10" ht="24" customHeight="1" x14ac:dyDescent="0.2">
      <c r="A644" s="55"/>
      <c r="B644" s="127"/>
      <c r="C644" s="56"/>
      <c r="D644" s="127"/>
      <c r="E644" s="1361"/>
      <c r="F644" s="56"/>
      <c r="G644" s="56"/>
      <c r="H644" s="109"/>
      <c r="I644" s="107"/>
      <c r="J644" s="1364"/>
    </row>
    <row r="645" spans="1:10" ht="24" customHeight="1" x14ac:dyDescent="0.2">
      <c r="A645" s="55"/>
      <c r="B645" s="127" t="s">
        <v>160</v>
      </c>
      <c r="C645" s="56"/>
      <c r="D645" s="127" t="s">
        <v>160</v>
      </c>
      <c r="E645" s="1361"/>
      <c r="F645" s="56"/>
      <c r="G645" s="56"/>
      <c r="H645" s="109"/>
      <c r="I645" s="107"/>
      <c r="J645" s="1364"/>
    </row>
    <row r="646" spans="1:10" ht="24" customHeight="1" x14ac:dyDescent="0.2">
      <c r="A646" s="55"/>
      <c r="B646" s="127" t="s">
        <v>160</v>
      </c>
      <c r="C646" s="56"/>
      <c r="D646" s="127"/>
      <c r="E646" s="1361"/>
      <c r="F646" s="56"/>
      <c r="G646" s="56"/>
      <c r="H646" s="109"/>
      <c r="I646" s="107"/>
      <c r="J646" s="1364"/>
    </row>
    <row r="647" spans="1:10" ht="24" customHeight="1" x14ac:dyDescent="0.2">
      <c r="A647" s="55"/>
      <c r="B647" s="127" t="s">
        <v>160</v>
      </c>
      <c r="C647" s="56"/>
      <c r="D647" s="127" t="s">
        <v>160</v>
      </c>
      <c r="E647" s="1361"/>
      <c r="F647" s="56"/>
      <c r="G647" s="56"/>
      <c r="H647" s="109"/>
      <c r="I647" s="107"/>
      <c r="J647" s="1364"/>
    </row>
    <row r="648" spans="1:10" ht="24" customHeight="1" x14ac:dyDescent="0.2">
      <c r="A648" s="55"/>
      <c r="B648" s="127" t="s">
        <v>160</v>
      </c>
      <c r="C648" s="56"/>
      <c r="D648" s="127" t="s">
        <v>160</v>
      </c>
      <c r="E648" s="1362"/>
      <c r="F648" s="56"/>
      <c r="G648" s="56"/>
      <c r="H648" s="110"/>
      <c r="I648" s="108"/>
      <c r="J648" s="1364"/>
    </row>
    <row r="649" spans="1:10" ht="24" customHeight="1" thickBot="1" x14ac:dyDescent="0.25">
      <c r="A649" s="55"/>
      <c r="B649" s="127" t="s">
        <v>160</v>
      </c>
      <c r="C649" s="101"/>
      <c r="D649" s="1339" t="s">
        <v>160</v>
      </c>
      <c r="E649" s="1339"/>
      <c r="F649" s="1339"/>
      <c r="G649" s="101">
        <f>SUM(G626:G648)</f>
        <v>0</v>
      </c>
      <c r="H649" s="106"/>
      <c r="I649" s="106"/>
      <c r="J649" s="102"/>
    </row>
    <row r="650" spans="1:10" ht="24" customHeight="1" thickTop="1" x14ac:dyDescent="0.2">
      <c r="A650" s="1340" t="s">
        <v>132</v>
      </c>
      <c r="B650" s="1340"/>
      <c r="C650" s="1340"/>
      <c r="D650" s="1340"/>
      <c r="E650" s="1340"/>
      <c r="F650" s="1340"/>
      <c r="G650" s="1340"/>
      <c r="H650" s="1340"/>
      <c r="I650" s="1340"/>
      <c r="J650" s="1340"/>
    </row>
    <row r="651" spans="1:10" ht="24" customHeight="1" x14ac:dyDescent="0.2">
      <c r="A651" s="1341" t="s">
        <v>133</v>
      </c>
      <c r="B651" s="1341"/>
      <c r="C651" s="1341"/>
      <c r="D651" s="1341"/>
      <c r="E651" s="50"/>
    </row>
    <row r="652" spans="1:10" ht="24" customHeight="1" x14ac:dyDescent="0.2">
      <c r="A652" s="2" t="s">
        <v>22</v>
      </c>
      <c r="B652" s="97"/>
      <c r="D652" s="1342" t="s">
        <v>134</v>
      </c>
      <c r="E652" s="1342"/>
      <c r="F652" s="1325" t="s">
        <v>108</v>
      </c>
      <c r="G652" s="1325"/>
      <c r="H652" s="1359"/>
      <c r="I652" s="1359"/>
      <c r="J652" s="1359"/>
    </row>
    <row r="653" spans="1:10" ht="24" customHeight="1" x14ac:dyDescent="0.25">
      <c r="A653" s="97"/>
      <c r="B653" s="1338" t="s">
        <v>288</v>
      </c>
      <c r="C653" s="1338"/>
      <c r="D653" s="1338"/>
      <c r="E653" s="220"/>
      <c r="F653" s="220"/>
    </row>
    <row r="654" spans="1:10" ht="24" customHeight="1" x14ac:dyDescent="0.2">
      <c r="A654" s="50"/>
      <c r="B654" s="50" t="s">
        <v>135</v>
      </c>
      <c r="C654" s="1341"/>
      <c r="D654" s="1341"/>
      <c r="E654" s="1341"/>
      <c r="F654" s="1368" t="s">
        <v>116</v>
      </c>
      <c r="G654" s="1368"/>
      <c r="H654" s="1341"/>
      <c r="I654" s="1341"/>
      <c r="J654" s="1341"/>
    </row>
    <row r="655" spans="1:10" ht="24" customHeight="1" x14ac:dyDescent="0.2">
      <c r="A655" s="50"/>
      <c r="B655" s="50" t="s">
        <v>136</v>
      </c>
      <c r="C655" s="1341"/>
      <c r="D655" s="1341"/>
      <c r="E655" s="1341"/>
      <c r="F655" s="1368" t="s">
        <v>157</v>
      </c>
      <c r="G655" s="1368"/>
      <c r="H655" s="1341"/>
      <c r="I655" s="1341"/>
      <c r="J655" s="1341"/>
    </row>
    <row r="656" spans="1:10" ht="24" customHeight="1" thickBot="1" x14ac:dyDescent="0.25">
      <c r="B656" s="206" t="s">
        <v>261</v>
      </c>
      <c r="C656" s="1352"/>
      <c r="D656" s="1352"/>
      <c r="E656" s="1352"/>
      <c r="F656" s="1352"/>
      <c r="G656" s="1352"/>
    </row>
    <row r="657" spans="1:11" ht="24" customHeight="1" thickTop="1" x14ac:dyDescent="0.2">
      <c r="A657" s="1353" t="s">
        <v>131</v>
      </c>
      <c r="B657" s="1354"/>
      <c r="C657" s="1354"/>
      <c r="D657" s="1355"/>
      <c r="E657" s="103" t="s">
        <v>123</v>
      </c>
      <c r="F657" s="1343" t="s">
        <v>126</v>
      </c>
      <c r="G657" s="1343"/>
      <c r="H657" s="1344" t="s">
        <v>130</v>
      </c>
      <c r="I657" s="1345"/>
      <c r="J657" s="1346"/>
    </row>
    <row r="658" spans="1:11" ht="24" customHeight="1" x14ac:dyDescent="0.2">
      <c r="A658" s="1356"/>
      <c r="B658" s="1357"/>
      <c r="C658" s="1357"/>
      <c r="D658" s="1358"/>
      <c r="E658" s="104" t="s">
        <v>124</v>
      </c>
      <c r="F658" s="1350" t="s">
        <v>127</v>
      </c>
      <c r="G658" s="1351"/>
      <c r="H658" s="1347"/>
      <c r="I658" s="1348"/>
      <c r="J658" s="1349"/>
    </row>
    <row r="659" spans="1:11" ht="24" customHeight="1" thickBot="1" x14ac:dyDescent="0.25">
      <c r="A659" s="170" t="s">
        <v>99</v>
      </c>
      <c r="B659" s="169" t="s">
        <v>100</v>
      </c>
      <c r="C659" s="169" t="s">
        <v>101</v>
      </c>
      <c r="D659" s="169" t="s">
        <v>100</v>
      </c>
      <c r="E659" s="104" t="s">
        <v>125</v>
      </c>
      <c r="F659" s="169" t="s">
        <v>128</v>
      </c>
      <c r="G659" s="169" t="s">
        <v>129</v>
      </c>
      <c r="H659" s="1347"/>
      <c r="I659" s="1348"/>
      <c r="J659" s="1349"/>
    </row>
    <row r="660" spans="1:11" ht="24" customHeight="1" x14ac:dyDescent="0.2">
      <c r="A660" s="214"/>
      <c r="B660" s="215"/>
      <c r="C660" s="219"/>
      <c r="D660" s="215"/>
      <c r="E660" s="1360" t="s">
        <v>137</v>
      </c>
      <c r="F660" s="216"/>
      <c r="G660" s="216"/>
      <c r="H660" s="217"/>
      <c r="I660" s="218"/>
      <c r="J660" s="1363" t="s">
        <v>139</v>
      </c>
      <c r="K660" s="127"/>
    </row>
    <row r="661" spans="1:11" ht="24" customHeight="1" x14ac:dyDescent="0.2">
      <c r="A661" s="55"/>
      <c r="B661" s="127"/>
      <c r="C661" s="56"/>
      <c r="D661" s="127"/>
      <c r="E661" s="1361"/>
      <c r="F661" s="56"/>
      <c r="G661" s="56"/>
      <c r="H661" s="109"/>
      <c r="I661" s="107"/>
      <c r="J661" s="1364"/>
      <c r="K661" s="127"/>
    </row>
    <row r="662" spans="1:11" ht="24" customHeight="1" x14ac:dyDescent="0.2">
      <c r="A662" s="55"/>
      <c r="B662" s="127"/>
      <c r="C662" s="56"/>
      <c r="D662" s="127"/>
      <c r="E662" s="1361"/>
      <c r="F662" s="56"/>
      <c r="G662" s="56"/>
      <c r="H662" s="109"/>
      <c r="I662" s="107"/>
      <c r="J662" s="1364"/>
      <c r="K662" s="127"/>
    </row>
    <row r="663" spans="1:11" ht="24" customHeight="1" x14ac:dyDescent="0.2">
      <c r="A663" s="55"/>
      <c r="B663" s="127"/>
      <c r="C663" s="56"/>
      <c r="D663" s="127"/>
      <c r="E663" s="1361"/>
      <c r="F663" s="56"/>
      <c r="G663" s="56"/>
      <c r="H663" s="109"/>
      <c r="I663" s="107"/>
      <c r="J663" s="1364"/>
      <c r="K663" s="127"/>
    </row>
    <row r="664" spans="1:11" ht="24" customHeight="1" x14ac:dyDescent="0.2">
      <c r="A664" s="55"/>
      <c r="B664" s="127"/>
      <c r="C664" s="56"/>
      <c r="D664" s="127"/>
      <c r="E664" s="1361"/>
      <c r="F664" s="56"/>
      <c r="G664" s="56"/>
      <c r="H664" s="109"/>
      <c r="I664" s="107"/>
      <c r="J664" s="1364"/>
      <c r="K664" s="127"/>
    </row>
    <row r="665" spans="1:11" ht="24" customHeight="1" x14ac:dyDescent="0.2">
      <c r="A665" s="55"/>
      <c r="B665" s="127"/>
      <c r="C665" s="56"/>
      <c r="D665" s="127"/>
      <c r="E665" s="1361"/>
      <c r="F665" s="56"/>
      <c r="G665" s="56"/>
      <c r="H665" s="109"/>
      <c r="I665" s="107"/>
      <c r="J665" s="1364"/>
      <c r="K665" s="127"/>
    </row>
    <row r="666" spans="1:11" ht="24" customHeight="1" x14ac:dyDescent="0.2">
      <c r="A666" s="55"/>
      <c r="B666" s="127"/>
      <c r="C666" s="56"/>
      <c r="D666" s="127"/>
      <c r="E666" s="1361"/>
      <c r="F666" s="56"/>
      <c r="G666" s="56"/>
      <c r="H666" s="109"/>
      <c r="I666" s="107"/>
      <c r="J666" s="1364"/>
      <c r="K666" s="127"/>
    </row>
    <row r="667" spans="1:11" ht="24" customHeight="1" x14ac:dyDescent="0.2">
      <c r="A667" s="55"/>
      <c r="B667" s="127"/>
      <c r="C667" s="56"/>
      <c r="D667" s="127"/>
      <c r="E667" s="1361"/>
      <c r="F667" s="56"/>
      <c r="G667" s="56"/>
      <c r="H667" s="1365" t="s">
        <v>141</v>
      </c>
      <c r="I667" s="1366" t="s">
        <v>140</v>
      </c>
      <c r="J667" s="1364"/>
      <c r="K667" s="127"/>
    </row>
    <row r="668" spans="1:11" ht="24" customHeight="1" x14ac:dyDescent="0.2">
      <c r="A668" s="55"/>
      <c r="B668" s="127"/>
      <c r="C668" s="56"/>
      <c r="D668" s="127"/>
      <c r="E668" s="1361"/>
      <c r="F668" s="56"/>
      <c r="G668" s="56"/>
      <c r="H668" s="1365"/>
      <c r="I668" s="1366"/>
      <c r="J668" s="1364"/>
      <c r="K668" s="127"/>
    </row>
    <row r="669" spans="1:11" ht="24" customHeight="1" x14ac:dyDescent="0.2">
      <c r="A669" s="55"/>
      <c r="B669" s="127"/>
      <c r="C669" s="56"/>
      <c r="D669" s="127"/>
      <c r="E669" s="1361"/>
      <c r="F669" s="56"/>
      <c r="G669" s="56"/>
      <c r="H669" s="1365"/>
      <c r="I669" s="1366"/>
      <c r="J669" s="1364"/>
    </row>
    <row r="670" spans="1:11" ht="24" customHeight="1" x14ac:dyDescent="0.2">
      <c r="A670" s="55"/>
      <c r="B670" s="127"/>
      <c r="C670" s="56"/>
      <c r="D670" s="127"/>
      <c r="E670" s="1361"/>
      <c r="F670" s="56"/>
      <c r="G670" s="56"/>
      <c r="H670" s="1365"/>
      <c r="I670" s="1366"/>
      <c r="J670" s="1364"/>
    </row>
    <row r="671" spans="1:11" ht="24" customHeight="1" x14ac:dyDescent="0.2">
      <c r="A671" s="55"/>
      <c r="B671" s="127"/>
      <c r="C671" s="56"/>
      <c r="D671" s="127"/>
      <c r="E671" s="1361"/>
      <c r="F671" s="56"/>
      <c r="G671" s="56"/>
      <c r="H671" s="1367"/>
      <c r="I671" s="1366"/>
      <c r="J671" s="1364"/>
    </row>
    <row r="672" spans="1:11" ht="24" customHeight="1" x14ac:dyDescent="0.2">
      <c r="A672" s="55"/>
      <c r="B672" s="127"/>
      <c r="C672" s="56"/>
      <c r="D672" s="127"/>
      <c r="E672" s="1361"/>
      <c r="F672" s="56"/>
      <c r="G672" s="56"/>
      <c r="H672" s="1367"/>
      <c r="I672" s="1366"/>
      <c r="J672" s="1364"/>
    </row>
    <row r="673" spans="1:10" ht="24" customHeight="1" x14ac:dyDescent="0.2">
      <c r="A673" s="55"/>
      <c r="B673" s="127"/>
      <c r="C673" s="56"/>
      <c r="D673" s="127"/>
      <c r="E673" s="1361"/>
      <c r="F673" s="56"/>
      <c r="G673" s="56"/>
      <c r="H673" s="1367"/>
      <c r="I673" s="1366"/>
      <c r="J673" s="1364"/>
    </row>
    <row r="674" spans="1:10" ht="24" customHeight="1" x14ac:dyDescent="0.2">
      <c r="A674" s="55"/>
      <c r="B674" s="127"/>
      <c r="C674" s="56"/>
      <c r="D674" s="127"/>
      <c r="E674" s="1361"/>
      <c r="F674" s="56"/>
      <c r="G674" s="56"/>
      <c r="H674" s="1367"/>
      <c r="I674" s="1366"/>
      <c r="J674" s="1364"/>
    </row>
    <row r="675" spans="1:10" ht="24" customHeight="1" x14ac:dyDescent="0.2">
      <c r="A675" s="55"/>
      <c r="B675" s="127"/>
      <c r="C675" s="56"/>
      <c r="D675" s="127"/>
      <c r="E675" s="1361"/>
      <c r="F675" s="56"/>
      <c r="G675" s="56"/>
      <c r="H675" s="1367"/>
      <c r="I675" s="1366"/>
      <c r="J675" s="1364"/>
    </row>
    <row r="676" spans="1:10" ht="24" customHeight="1" x14ac:dyDescent="0.2">
      <c r="A676" s="55"/>
      <c r="B676" s="127"/>
      <c r="C676" s="56"/>
      <c r="D676" s="127"/>
      <c r="E676" s="1361"/>
      <c r="F676" s="56"/>
      <c r="G676" s="56"/>
      <c r="H676" s="109"/>
      <c r="I676" s="107"/>
      <c r="J676" s="1364"/>
    </row>
    <row r="677" spans="1:10" ht="24" customHeight="1" x14ac:dyDescent="0.2">
      <c r="A677" s="55"/>
      <c r="B677" s="127"/>
      <c r="C677" s="56"/>
      <c r="D677" s="127"/>
      <c r="E677" s="1361"/>
      <c r="F677" s="56"/>
      <c r="G677" s="56"/>
      <c r="H677" s="109"/>
      <c r="I677" s="107"/>
      <c r="J677" s="1364"/>
    </row>
    <row r="678" spans="1:10" ht="24" customHeight="1" x14ac:dyDescent="0.2">
      <c r="A678" s="55"/>
      <c r="B678" s="127"/>
      <c r="C678" s="56"/>
      <c r="D678" s="127"/>
      <c r="E678" s="1361"/>
      <c r="F678" s="56"/>
      <c r="G678" s="56"/>
      <c r="H678" s="109"/>
      <c r="I678" s="107"/>
      <c r="J678" s="1364"/>
    </row>
    <row r="679" spans="1:10" ht="24" customHeight="1" x14ac:dyDescent="0.2">
      <c r="A679" s="55"/>
      <c r="B679" s="127" t="s">
        <v>160</v>
      </c>
      <c r="C679" s="56"/>
      <c r="D679" s="127" t="s">
        <v>160</v>
      </c>
      <c r="E679" s="1361"/>
      <c r="F679" s="56"/>
      <c r="G679" s="56"/>
      <c r="H679" s="109"/>
      <c r="I679" s="107"/>
      <c r="J679" s="1364"/>
    </row>
    <row r="680" spans="1:10" ht="24" customHeight="1" x14ac:dyDescent="0.2">
      <c r="A680" s="55"/>
      <c r="B680" s="127" t="s">
        <v>160</v>
      </c>
      <c r="C680" s="56"/>
      <c r="D680" s="127"/>
      <c r="E680" s="1361"/>
      <c r="F680" s="56"/>
      <c r="G680" s="56"/>
      <c r="H680" s="109"/>
      <c r="I680" s="107"/>
      <c r="J680" s="1364"/>
    </row>
    <row r="681" spans="1:10" ht="24" customHeight="1" x14ac:dyDescent="0.2">
      <c r="A681" s="55"/>
      <c r="B681" s="127" t="s">
        <v>160</v>
      </c>
      <c r="C681" s="56"/>
      <c r="D681" s="127" t="s">
        <v>160</v>
      </c>
      <c r="E681" s="1361"/>
      <c r="F681" s="56"/>
      <c r="G681" s="56"/>
      <c r="H681" s="109"/>
      <c r="I681" s="107"/>
      <c r="J681" s="1364"/>
    </row>
    <row r="682" spans="1:10" ht="24" customHeight="1" x14ac:dyDescent="0.2">
      <c r="A682" s="55"/>
      <c r="B682" s="127" t="s">
        <v>160</v>
      </c>
      <c r="C682" s="56"/>
      <c r="D682" s="127" t="s">
        <v>160</v>
      </c>
      <c r="E682" s="1362"/>
      <c r="F682" s="56"/>
      <c r="G682" s="56"/>
      <c r="H682" s="110"/>
      <c r="I682" s="108"/>
      <c r="J682" s="1364"/>
    </row>
    <row r="683" spans="1:10" ht="24" customHeight="1" thickBot="1" x14ac:dyDescent="0.25">
      <c r="A683" s="55"/>
      <c r="B683" s="127" t="s">
        <v>160</v>
      </c>
      <c r="C683" s="101"/>
      <c r="D683" s="1339" t="s">
        <v>160</v>
      </c>
      <c r="E683" s="1339"/>
      <c r="F683" s="1339"/>
      <c r="G683" s="101">
        <f>SUM(G660:G682)</f>
        <v>0</v>
      </c>
      <c r="H683" s="106"/>
      <c r="I683" s="106"/>
      <c r="J683" s="102"/>
    </row>
    <row r="684" spans="1:10" ht="24" customHeight="1" thickTop="1" x14ac:dyDescent="0.2">
      <c r="A684" s="1340" t="s">
        <v>132</v>
      </c>
      <c r="B684" s="1340"/>
      <c r="C684" s="1340"/>
      <c r="D684" s="1340"/>
      <c r="E684" s="1340"/>
      <c r="F684" s="1340"/>
      <c r="G684" s="1340"/>
      <c r="H684" s="1340"/>
      <c r="I684" s="1340"/>
      <c r="J684" s="1340"/>
    </row>
    <row r="685" spans="1:10" ht="24" customHeight="1" x14ac:dyDescent="0.2">
      <c r="A685" s="1341" t="s">
        <v>133</v>
      </c>
      <c r="B685" s="1341"/>
      <c r="C685" s="1341"/>
      <c r="D685" s="1341"/>
      <c r="E685" s="50"/>
    </row>
    <row r="686" spans="1:10" ht="24" customHeight="1" x14ac:dyDescent="0.2">
      <c r="A686" s="2" t="s">
        <v>22</v>
      </c>
      <c r="B686" s="97"/>
      <c r="D686" s="1342" t="s">
        <v>134</v>
      </c>
      <c r="E686" s="1342"/>
      <c r="F686" s="1325" t="s">
        <v>108</v>
      </c>
      <c r="G686" s="1325"/>
      <c r="H686" s="1359"/>
      <c r="I686" s="1359"/>
      <c r="J686" s="1359"/>
    </row>
    <row r="687" spans="1:10" ht="24" customHeight="1" x14ac:dyDescent="0.25">
      <c r="A687" s="97"/>
      <c r="B687" s="1338" t="s">
        <v>288</v>
      </c>
      <c r="C687" s="1338"/>
      <c r="D687" s="1338"/>
      <c r="E687" s="220"/>
      <c r="F687" s="220"/>
    </row>
    <row r="688" spans="1:10" ht="24" customHeight="1" x14ac:dyDescent="0.2">
      <c r="A688" s="50"/>
      <c r="B688" s="50" t="s">
        <v>135</v>
      </c>
      <c r="C688" s="1341" t="s">
        <v>309</v>
      </c>
      <c r="D688" s="1341"/>
      <c r="E688" s="1341"/>
      <c r="F688" s="1368" t="s">
        <v>116</v>
      </c>
      <c r="G688" s="1368"/>
      <c r="H688" s="1341">
        <v>984370957</v>
      </c>
      <c r="I688" s="1341"/>
      <c r="J688" s="1341"/>
    </row>
    <row r="689" spans="1:11" ht="24" customHeight="1" x14ac:dyDescent="0.2">
      <c r="A689" s="50"/>
      <c r="B689" s="50" t="s">
        <v>136</v>
      </c>
      <c r="C689" s="1341" t="s">
        <v>310</v>
      </c>
      <c r="D689" s="1341"/>
      <c r="E689" s="1341"/>
      <c r="F689" s="1368" t="s">
        <v>157</v>
      </c>
      <c r="G689" s="1368"/>
      <c r="H689" s="1341" t="s">
        <v>11</v>
      </c>
      <c r="I689" s="1341"/>
      <c r="J689" s="1341"/>
    </row>
    <row r="690" spans="1:11" ht="24" customHeight="1" thickBot="1" x14ac:dyDescent="0.25">
      <c r="B690" s="206" t="s">
        <v>261</v>
      </c>
      <c r="C690" s="1352" t="s">
        <v>395</v>
      </c>
      <c r="D690" s="1352"/>
      <c r="E690" s="1352"/>
      <c r="F690" s="1352"/>
      <c r="G690" s="1352"/>
    </row>
    <row r="691" spans="1:11" ht="24" customHeight="1" thickTop="1" x14ac:dyDescent="0.2">
      <c r="A691" s="1353" t="s">
        <v>131</v>
      </c>
      <c r="B691" s="1354"/>
      <c r="C691" s="1354"/>
      <c r="D691" s="1355"/>
      <c r="E691" s="103" t="s">
        <v>123</v>
      </c>
      <c r="F691" s="1343" t="s">
        <v>126</v>
      </c>
      <c r="G691" s="1343"/>
      <c r="H691" s="1344" t="s">
        <v>130</v>
      </c>
      <c r="I691" s="1345"/>
      <c r="J691" s="1346"/>
    </row>
    <row r="692" spans="1:11" ht="24" customHeight="1" x14ac:dyDescent="0.2">
      <c r="A692" s="1356"/>
      <c r="B692" s="1357"/>
      <c r="C692" s="1357"/>
      <c r="D692" s="1358"/>
      <c r="E692" s="104" t="s">
        <v>124</v>
      </c>
      <c r="F692" s="1350" t="s">
        <v>127</v>
      </c>
      <c r="G692" s="1351"/>
      <c r="H692" s="1347"/>
      <c r="I692" s="1348"/>
      <c r="J692" s="1349"/>
    </row>
    <row r="693" spans="1:11" ht="24" customHeight="1" thickBot="1" x14ac:dyDescent="0.25">
      <c r="A693" s="170" t="s">
        <v>99</v>
      </c>
      <c r="B693" s="169" t="s">
        <v>100</v>
      </c>
      <c r="C693" s="169" t="s">
        <v>101</v>
      </c>
      <c r="D693" s="169" t="s">
        <v>100</v>
      </c>
      <c r="E693" s="104" t="s">
        <v>125</v>
      </c>
      <c r="F693" s="169" t="s">
        <v>128</v>
      </c>
      <c r="G693" s="169" t="s">
        <v>129</v>
      </c>
      <c r="H693" s="1347"/>
      <c r="I693" s="1348"/>
      <c r="J693" s="1349"/>
    </row>
    <row r="694" spans="1:11" ht="24" customHeight="1" x14ac:dyDescent="0.2">
      <c r="A694" s="214"/>
      <c r="B694" s="215"/>
      <c r="C694" s="219"/>
      <c r="D694" s="215"/>
      <c r="E694" s="1360" t="s">
        <v>137</v>
      </c>
      <c r="F694" s="216"/>
      <c r="G694" s="216"/>
      <c r="H694" s="217"/>
      <c r="I694" s="218"/>
      <c r="J694" s="1363" t="s">
        <v>139</v>
      </c>
      <c r="K694" s="127"/>
    </row>
    <row r="695" spans="1:11" ht="24" customHeight="1" x14ac:dyDescent="0.2">
      <c r="A695" s="55"/>
      <c r="B695" s="127"/>
      <c r="C695" s="56"/>
      <c r="D695" s="127"/>
      <c r="E695" s="1361"/>
      <c r="F695" s="56"/>
      <c r="G695" s="56"/>
      <c r="H695" s="109"/>
      <c r="I695" s="107"/>
      <c r="J695" s="1364"/>
      <c r="K695" s="127"/>
    </row>
    <row r="696" spans="1:11" ht="24" customHeight="1" x14ac:dyDescent="0.2">
      <c r="A696" s="55"/>
      <c r="B696" s="127"/>
      <c r="C696" s="56"/>
      <c r="D696" s="127"/>
      <c r="E696" s="1361"/>
      <c r="F696" s="56"/>
      <c r="G696" s="56"/>
      <c r="H696" s="109"/>
      <c r="I696" s="107"/>
      <c r="J696" s="1364"/>
      <c r="K696" s="127"/>
    </row>
    <row r="697" spans="1:11" ht="24" customHeight="1" x14ac:dyDescent="0.2">
      <c r="A697" s="55"/>
      <c r="B697" s="127"/>
      <c r="C697" s="56"/>
      <c r="D697" s="127"/>
      <c r="E697" s="1361"/>
      <c r="F697" s="56"/>
      <c r="G697" s="56"/>
      <c r="H697" s="109"/>
      <c r="I697" s="107"/>
      <c r="J697" s="1364"/>
      <c r="K697" s="127"/>
    </row>
    <row r="698" spans="1:11" ht="24" customHeight="1" x14ac:dyDescent="0.2">
      <c r="A698" s="55"/>
      <c r="B698" s="127"/>
      <c r="C698" s="56"/>
      <c r="D698" s="127"/>
      <c r="E698" s="1361"/>
      <c r="F698" s="56"/>
      <c r="G698" s="56"/>
      <c r="H698" s="109"/>
      <c r="I698" s="107"/>
      <c r="J698" s="1364"/>
      <c r="K698" s="127"/>
    </row>
    <row r="699" spans="1:11" ht="24" customHeight="1" x14ac:dyDescent="0.2">
      <c r="A699" s="55"/>
      <c r="B699" s="127"/>
      <c r="C699" s="56"/>
      <c r="D699" s="127"/>
      <c r="E699" s="1361"/>
      <c r="F699" s="56"/>
      <c r="G699" s="56"/>
      <c r="H699" s="109"/>
      <c r="I699" s="107"/>
      <c r="J699" s="1364"/>
      <c r="K699" s="127"/>
    </row>
    <row r="700" spans="1:11" ht="24" customHeight="1" x14ac:dyDescent="0.2">
      <c r="A700" s="55"/>
      <c r="B700" s="127"/>
      <c r="C700" s="56"/>
      <c r="D700" s="127"/>
      <c r="E700" s="1361"/>
      <c r="F700" s="56"/>
      <c r="G700" s="56"/>
      <c r="H700" s="109"/>
      <c r="I700" s="107"/>
      <c r="J700" s="1364"/>
      <c r="K700" s="127"/>
    </row>
    <row r="701" spans="1:11" ht="24" customHeight="1" x14ac:dyDescent="0.2">
      <c r="A701" s="55"/>
      <c r="B701" s="127"/>
      <c r="C701" s="56"/>
      <c r="D701" s="127"/>
      <c r="E701" s="1361"/>
      <c r="F701" s="56"/>
      <c r="G701" s="56"/>
      <c r="H701" s="1365" t="s">
        <v>141</v>
      </c>
      <c r="I701" s="1366" t="s">
        <v>140</v>
      </c>
      <c r="J701" s="1364"/>
      <c r="K701" s="127"/>
    </row>
    <row r="702" spans="1:11" ht="24" customHeight="1" x14ac:dyDescent="0.2">
      <c r="A702" s="55"/>
      <c r="B702" s="127"/>
      <c r="C702" s="56"/>
      <c r="D702" s="127"/>
      <c r="E702" s="1361"/>
      <c r="F702" s="56"/>
      <c r="G702" s="56"/>
      <c r="H702" s="1365"/>
      <c r="I702" s="1366"/>
      <c r="J702" s="1364"/>
      <c r="K702" s="127"/>
    </row>
    <row r="703" spans="1:11" ht="24" customHeight="1" x14ac:dyDescent="0.2">
      <c r="A703" s="55"/>
      <c r="B703" s="127"/>
      <c r="C703" s="56"/>
      <c r="D703" s="127"/>
      <c r="E703" s="1361"/>
      <c r="F703" s="56"/>
      <c r="G703" s="56"/>
      <c r="H703" s="1365"/>
      <c r="I703" s="1366"/>
      <c r="J703" s="1364"/>
    </row>
    <row r="704" spans="1:11" ht="24" customHeight="1" x14ac:dyDescent="0.2">
      <c r="A704" s="55"/>
      <c r="B704" s="127"/>
      <c r="C704" s="56"/>
      <c r="D704" s="127"/>
      <c r="E704" s="1361"/>
      <c r="F704" s="56"/>
      <c r="G704" s="56"/>
      <c r="H704" s="1365"/>
      <c r="I704" s="1366"/>
      <c r="J704" s="1364"/>
    </row>
    <row r="705" spans="1:10" ht="24" customHeight="1" x14ac:dyDescent="0.2">
      <c r="A705" s="55"/>
      <c r="B705" s="127"/>
      <c r="C705" s="56"/>
      <c r="D705" s="127"/>
      <c r="E705" s="1361"/>
      <c r="F705" s="56"/>
      <c r="G705" s="56"/>
      <c r="H705" s="1367"/>
      <c r="I705" s="1366"/>
      <c r="J705" s="1364"/>
    </row>
    <row r="706" spans="1:10" ht="24" customHeight="1" x14ac:dyDescent="0.2">
      <c r="A706" s="55"/>
      <c r="B706" s="127"/>
      <c r="C706" s="56"/>
      <c r="D706" s="127"/>
      <c r="E706" s="1361"/>
      <c r="F706" s="56"/>
      <c r="G706" s="56"/>
      <c r="H706" s="1367"/>
      <c r="I706" s="1366"/>
      <c r="J706" s="1364"/>
    </row>
    <row r="707" spans="1:10" ht="24" customHeight="1" x14ac:dyDescent="0.2">
      <c r="A707" s="55"/>
      <c r="B707" s="127"/>
      <c r="C707" s="56"/>
      <c r="D707" s="127"/>
      <c r="E707" s="1361"/>
      <c r="F707" s="56"/>
      <c r="G707" s="56"/>
      <c r="H707" s="1367"/>
      <c r="I707" s="1366"/>
      <c r="J707" s="1364"/>
    </row>
    <row r="708" spans="1:10" ht="24" customHeight="1" x14ac:dyDescent="0.2">
      <c r="A708" s="55"/>
      <c r="B708" s="127"/>
      <c r="C708" s="56"/>
      <c r="D708" s="127"/>
      <c r="E708" s="1361"/>
      <c r="F708" s="56"/>
      <c r="G708" s="56"/>
      <c r="H708" s="1367"/>
      <c r="I708" s="1366"/>
      <c r="J708" s="1364"/>
    </row>
    <row r="709" spans="1:10" ht="24" customHeight="1" x14ac:dyDescent="0.2">
      <c r="A709" s="55"/>
      <c r="B709" s="127"/>
      <c r="C709" s="56"/>
      <c r="D709" s="127"/>
      <c r="E709" s="1361"/>
      <c r="F709" s="56"/>
      <c r="G709" s="56"/>
      <c r="H709" s="1367"/>
      <c r="I709" s="1366"/>
      <c r="J709" s="1364"/>
    </row>
    <row r="710" spans="1:10" ht="24" customHeight="1" x14ac:dyDescent="0.2">
      <c r="A710" s="55"/>
      <c r="B710" s="127"/>
      <c r="C710" s="56"/>
      <c r="D710" s="127"/>
      <c r="E710" s="1361"/>
      <c r="F710" s="56"/>
      <c r="G710" s="56"/>
      <c r="H710" s="109"/>
      <c r="I710" s="107"/>
      <c r="J710" s="1364"/>
    </row>
    <row r="711" spans="1:10" ht="24" customHeight="1" x14ac:dyDescent="0.2">
      <c r="A711" s="55"/>
      <c r="B711" s="127"/>
      <c r="C711" s="56"/>
      <c r="D711" s="127"/>
      <c r="E711" s="1361"/>
      <c r="F711" s="56"/>
      <c r="G711" s="56"/>
      <c r="H711" s="109"/>
      <c r="I711" s="107"/>
      <c r="J711" s="1364"/>
    </row>
    <row r="712" spans="1:10" ht="24" customHeight="1" x14ac:dyDescent="0.2">
      <c r="A712" s="55"/>
      <c r="B712" s="127" t="s">
        <v>160</v>
      </c>
      <c r="C712" s="56"/>
      <c r="D712" s="127" t="s">
        <v>160</v>
      </c>
      <c r="E712" s="1361"/>
      <c r="F712" s="56"/>
      <c r="G712" s="56"/>
      <c r="H712" s="109"/>
      <c r="I712" s="107"/>
      <c r="J712" s="1364"/>
    </row>
    <row r="713" spans="1:10" ht="24" customHeight="1" x14ac:dyDescent="0.2">
      <c r="A713" s="55"/>
      <c r="B713" s="127" t="s">
        <v>160</v>
      </c>
      <c r="C713" s="56"/>
      <c r="D713" s="127" t="s">
        <v>160</v>
      </c>
      <c r="E713" s="1361"/>
      <c r="F713" s="56"/>
      <c r="G713" s="56"/>
      <c r="H713" s="109"/>
      <c r="I713" s="107"/>
      <c r="J713" s="1364"/>
    </row>
    <row r="714" spans="1:10" ht="24" customHeight="1" x14ac:dyDescent="0.2">
      <c r="A714" s="55"/>
      <c r="B714" s="127" t="s">
        <v>160</v>
      </c>
      <c r="C714" s="56"/>
      <c r="D714" s="127"/>
      <c r="E714" s="1361"/>
      <c r="F714" s="56"/>
      <c r="G714" s="56"/>
      <c r="H714" s="109"/>
      <c r="I714" s="107"/>
      <c r="J714" s="1364"/>
    </row>
    <row r="715" spans="1:10" ht="24" customHeight="1" x14ac:dyDescent="0.2">
      <c r="A715" s="55"/>
      <c r="B715" s="127" t="s">
        <v>160</v>
      </c>
      <c r="C715" s="56"/>
      <c r="D715" s="127" t="s">
        <v>160</v>
      </c>
      <c r="E715" s="1361"/>
      <c r="F715" s="56"/>
      <c r="G715" s="56"/>
      <c r="H715" s="109"/>
      <c r="I715" s="107"/>
      <c r="J715" s="1364"/>
    </row>
    <row r="716" spans="1:10" ht="24" customHeight="1" x14ac:dyDescent="0.2">
      <c r="A716" s="55"/>
      <c r="B716" s="127" t="s">
        <v>160</v>
      </c>
      <c r="C716" s="56"/>
      <c r="D716" s="127" t="s">
        <v>160</v>
      </c>
      <c r="E716" s="1362"/>
      <c r="F716" s="56"/>
      <c r="G716" s="56"/>
      <c r="H716" s="110"/>
      <c r="I716" s="108"/>
      <c r="J716" s="1364"/>
    </row>
    <row r="717" spans="1:10" ht="24" customHeight="1" thickBot="1" x14ac:dyDescent="0.25">
      <c r="A717" s="55"/>
      <c r="B717" s="127" t="s">
        <v>160</v>
      </c>
      <c r="C717" s="101"/>
      <c r="D717" s="1339" t="s">
        <v>160</v>
      </c>
      <c r="E717" s="1339"/>
      <c r="F717" s="1339"/>
      <c r="G717" s="101">
        <f>SUM(G694:G716)</f>
        <v>0</v>
      </c>
      <c r="H717" s="106"/>
      <c r="I717" s="106"/>
      <c r="J717" s="102"/>
    </row>
    <row r="718" spans="1:10" ht="24" customHeight="1" thickTop="1" x14ac:dyDescent="0.2">
      <c r="A718" s="1340" t="s">
        <v>132</v>
      </c>
      <c r="B718" s="1340"/>
      <c r="C718" s="1340"/>
      <c r="D718" s="1340"/>
      <c r="E718" s="1340"/>
      <c r="F718" s="1340"/>
      <c r="G718" s="1340"/>
      <c r="H718" s="1340"/>
      <c r="I718" s="1340"/>
      <c r="J718" s="1340"/>
    </row>
    <row r="719" spans="1:10" ht="24" customHeight="1" x14ac:dyDescent="0.2">
      <c r="A719" s="1341" t="s">
        <v>133</v>
      </c>
      <c r="B719" s="1341"/>
      <c r="C719" s="1341"/>
      <c r="D719" s="1341"/>
      <c r="E719" s="50"/>
    </row>
    <row r="720" spans="1:10" ht="24" customHeight="1" x14ac:dyDescent="0.2">
      <c r="A720" s="2" t="s">
        <v>22</v>
      </c>
      <c r="B720" s="97">
        <v>40731</v>
      </c>
      <c r="D720" s="1342" t="s">
        <v>134</v>
      </c>
      <c r="E720" s="1342"/>
      <c r="F720" s="1325" t="s">
        <v>108</v>
      </c>
      <c r="G720" s="1325"/>
      <c r="H720" s="1359"/>
      <c r="I720" s="1359"/>
      <c r="J720" s="1359"/>
    </row>
    <row r="721" spans="1:11" ht="24" customHeight="1" x14ac:dyDescent="0.25">
      <c r="A721" s="97"/>
      <c r="B721" s="1338" t="s">
        <v>288</v>
      </c>
      <c r="C721" s="1338"/>
      <c r="D721" s="1338"/>
      <c r="E721" s="220"/>
      <c r="F721" s="220"/>
    </row>
    <row r="722" spans="1:11" ht="24" customHeight="1" x14ac:dyDescent="0.2">
      <c r="A722" s="50"/>
      <c r="B722" s="50" t="s">
        <v>135</v>
      </c>
      <c r="C722" s="1341" t="s">
        <v>311</v>
      </c>
      <c r="D722" s="1341"/>
      <c r="E722" s="1341"/>
      <c r="F722" s="1368" t="s">
        <v>116</v>
      </c>
      <c r="G722" s="1368"/>
      <c r="H722" s="1341">
        <v>902829746</v>
      </c>
      <c r="I722" s="1341"/>
      <c r="J722" s="1341"/>
    </row>
    <row r="723" spans="1:11" ht="24" customHeight="1" x14ac:dyDescent="0.2">
      <c r="A723" s="50"/>
      <c r="B723" s="50" t="s">
        <v>136</v>
      </c>
      <c r="C723" s="1341" t="s">
        <v>312</v>
      </c>
      <c r="D723" s="1341"/>
      <c r="E723" s="1341"/>
      <c r="F723" s="1368" t="s">
        <v>157</v>
      </c>
      <c r="G723" s="1368"/>
      <c r="H723" s="1341" t="s">
        <v>11</v>
      </c>
      <c r="I723" s="1341"/>
      <c r="J723" s="1341"/>
    </row>
    <row r="724" spans="1:11" ht="24" customHeight="1" thickBot="1" x14ac:dyDescent="0.25">
      <c r="B724" s="206" t="s">
        <v>261</v>
      </c>
      <c r="C724" s="1352" t="s">
        <v>396</v>
      </c>
      <c r="D724" s="1352"/>
      <c r="E724" s="1352"/>
      <c r="F724" s="1352"/>
      <c r="G724" s="1352"/>
    </row>
    <row r="725" spans="1:11" ht="24" customHeight="1" thickTop="1" x14ac:dyDescent="0.2">
      <c r="A725" s="1353" t="s">
        <v>131</v>
      </c>
      <c r="B725" s="1354"/>
      <c r="C725" s="1354"/>
      <c r="D725" s="1355"/>
      <c r="E725" s="103" t="s">
        <v>123</v>
      </c>
      <c r="F725" s="1343" t="s">
        <v>126</v>
      </c>
      <c r="G725" s="1343"/>
      <c r="H725" s="1344" t="s">
        <v>130</v>
      </c>
      <c r="I725" s="1345"/>
      <c r="J725" s="1346"/>
    </row>
    <row r="726" spans="1:11" ht="24" customHeight="1" x14ac:dyDescent="0.2">
      <c r="A726" s="1356"/>
      <c r="B726" s="1357"/>
      <c r="C726" s="1357"/>
      <c r="D726" s="1358"/>
      <c r="E726" s="104" t="s">
        <v>124</v>
      </c>
      <c r="F726" s="1350" t="s">
        <v>127</v>
      </c>
      <c r="G726" s="1351"/>
      <c r="H726" s="1347"/>
      <c r="I726" s="1348"/>
      <c r="J726" s="1349"/>
    </row>
    <row r="727" spans="1:11" ht="24" customHeight="1" thickBot="1" x14ac:dyDescent="0.25">
      <c r="A727" s="170" t="s">
        <v>99</v>
      </c>
      <c r="B727" s="169" t="s">
        <v>100</v>
      </c>
      <c r="C727" s="169" t="s">
        <v>101</v>
      </c>
      <c r="D727" s="169" t="s">
        <v>100</v>
      </c>
      <c r="E727" s="104" t="s">
        <v>125</v>
      </c>
      <c r="F727" s="169" t="s">
        <v>128</v>
      </c>
      <c r="G727" s="169" t="s">
        <v>129</v>
      </c>
      <c r="H727" s="1347"/>
      <c r="I727" s="1348"/>
      <c r="J727" s="1349"/>
    </row>
    <row r="728" spans="1:11" ht="24" customHeight="1" x14ac:dyDescent="0.2">
      <c r="A728" s="214"/>
      <c r="B728" s="215"/>
      <c r="C728" s="219"/>
      <c r="D728" s="215"/>
      <c r="E728" s="1360" t="s">
        <v>137</v>
      </c>
      <c r="F728" s="216"/>
      <c r="G728" s="216"/>
      <c r="H728" s="217"/>
      <c r="I728" s="218"/>
      <c r="J728" s="1363" t="s">
        <v>139</v>
      </c>
      <c r="K728" s="127"/>
    </row>
    <row r="729" spans="1:11" ht="24" customHeight="1" x14ac:dyDescent="0.2">
      <c r="A729" s="55"/>
      <c r="B729" s="127"/>
      <c r="C729" s="56"/>
      <c r="D729" s="127"/>
      <c r="E729" s="1361"/>
      <c r="F729" s="56"/>
      <c r="G729" s="56"/>
      <c r="H729" s="109"/>
      <c r="I729" s="107"/>
      <c r="J729" s="1364"/>
      <c r="K729" s="127"/>
    </row>
    <row r="730" spans="1:11" ht="24" customHeight="1" x14ac:dyDescent="0.2">
      <c r="A730" s="55"/>
      <c r="B730" s="127"/>
      <c r="C730" s="56"/>
      <c r="D730" s="127"/>
      <c r="E730" s="1361"/>
      <c r="F730" s="56"/>
      <c r="G730" s="56"/>
      <c r="H730" s="109"/>
      <c r="I730" s="107"/>
      <c r="J730" s="1364"/>
      <c r="K730" s="127"/>
    </row>
    <row r="731" spans="1:11" ht="24" customHeight="1" x14ac:dyDescent="0.2">
      <c r="A731" s="55"/>
      <c r="B731" s="127"/>
      <c r="C731" s="56"/>
      <c r="D731" s="127"/>
      <c r="E731" s="1361"/>
      <c r="F731" s="56"/>
      <c r="G731" s="56"/>
      <c r="H731" s="109"/>
      <c r="I731" s="107"/>
      <c r="J731" s="1364"/>
      <c r="K731" s="127"/>
    </row>
    <row r="732" spans="1:11" ht="24" customHeight="1" x14ac:dyDescent="0.2">
      <c r="A732" s="55"/>
      <c r="B732" s="127"/>
      <c r="C732" s="56"/>
      <c r="D732" s="127"/>
      <c r="E732" s="1361"/>
      <c r="F732" s="56"/>
      <c r="G732" s="56"/>
      <c r="H732" s="109"/>
      <c r="I732" s="107"/>
      <c r="J732" s="1364"/>
      <c r="K732" s="127"/>
    </row>
    <row r="733" spans="1:11" ht="24" customHeight="1" x14ac:dyDescent="0.2">
      <c r="A733" s="55"/>
      <c r="B733" s="127"/>
      <c r="C733" s="56"/>
      <c r="D733" s="127"/>
      <c r="E733" s="1361"/>
      <c r="F733" s="56"/>
      <c r="G733" s="56"/>
      <c r="H733" s="109"/>
      <c r="I733" s="107"/>
      <c r="J733" s="1364"/>
      <c r="K733" s="127"/>
    </row>
    <row r="734" spans="1:11" ht="24" customHeight="1" x14ac:dyDescent="0.2">
      <c r="A734" s="55"/>
      <c r="B734" s="127"/>
      <c r="C734" s="56"/>
      <c r="D734" s="127"/>
      <c r="E734" s="1361"/>
      <c r="F734" s="56"/>
      <c r="G734" s="56"/>
      <c r="H734" s="109"/>
      <c r="I734" s="107"/>
      <c r="J734" s="1364"/>
      <c r="K734" s="127"/>
    </row>
    <row r="735" spans="1:11" ht="24" customHeight="1" x14ac:dyDescent="0.2">
      <c r="A735" s="55"/>
      <c r="B735" s="127"/>
      <c r="C735" s="56"/>
      <c r="D735" s="127"/>
      <c r="E735" s="1361"/>
      <c r="F735" s="56"/>
      <c r="G735" s="56"/>
      <c r="H735" s="1365" t="s">
        <v>141</v>
      </c>
      <c r="I735" s="1366" t="s">
        <v>140</v>
      </c>
      <c r="J735" s="1364"/>
      <c r="K735" s="127"/>
    </row>
    <row r="736" spans="1:11" ht="24" customHeight="1" x14ac:dyDescent="0.2">
      <c r="A736" s="55"/>
      <c r="B736" s="127"/>
      <c r="C736" s="56"/>
      <c r="D736" s="127"/>
      <c r="E736" s="1361"/>
      <c r="F736" s="56"/>
      <c r="G736" s="56"/>
      <c r="H736" s="1365"/>
      <c r="I736" s="1366"/>
      <c r="J736" s="1364"/>
      <c r="K736" s="127"/>
    </row>
    <row r="737" spans="1:10" ht="24" customHeight="1" x14ac:dyDescent="0.2">
      <c r="A737" s="55"/>
      <c r="B737" s="127"/>
      <c r="C737" s="56"/>
      <c r="D737" s="127"/>
      <c r="E737" s="1361"/>
      <c r="F737" s="56"/>
      <c r="G737" s="56"/>
      <c r="H737" s="1365"/>
      <c r="I737" s="1366"/>
      <c r="J737" s="1364"/>
    </row>
    <row r="738" spans="1:10" ht="24" customHeight="1" x14ac:dyDescent="0.2">
      <c r="A738" s="55"/>
      <c r="B738" s="127"/>
      <c r="C738" s="56"/>
      <c r="D738" s="127"/>
      <c r="E738" s="1361"/>
      <c r="F738" s="56"/>
      <c r="G738" s="56"/>
      <c r="H738" s="1365"/>
      <c r="I738" s="1366"/>
      <c r="J738" s="1364"/>
    </row>
    <row r="739" spans="1:10" ht="24" customHeight="1" x14ac:dyDescent="0.2">
      <c r="A739" s="55"/>
      <c r="B739" s="127"/>
      <c r="C739" s="56"/>
      <c r="D739" s="127"/>
      <c r="E739" s="1361"/>
      <c r="F739" s="56"/>
      <c r="G739" s="56"/>
      <c r="H739" s="1367"/>
      <c r="I739" s="1366"/>
      <c r="J739" s="1364"/>
    </row>
    <row r="740" spans="1:10" ht="24" customHeight="1" x14ac:dyDescent="0.2">
      <c r="A740" s="55"/>
      <c r="B740" s="127"/>
      <c r="C740" s="56"/>
      <c r="D740" s="127"/>
      <c r="E740" s="1361"/>
      <c r="F740" s="56"/>
      <c r="G740" s="56"/>
      <c r="H740" s="1367"/>
      <c r="I740" s="1366"/>
      <c r="J740" s="1364"/>
    </row>
    <row r="741" spans="1:10" ht="24" customHeight="1" x14ac:dyDescent="0.2">
      <c r="A741" s="55"/>
      <c r="B741" s="127"/>
      <c r="C741" s="56"/>
      <c r="D741" s="127"/>
      <c r="E741" s="1361"/>
      <c r="F741" s="56"/>
      <c r="G741" s="56"/>
      <c r="H741" s="1367"/>
      <c r="I741" s="1366"/>
      <c r="J741" s="1364"/>
    </row>
    <row r="742" spans="1:10" ht="24" customHeight="1" x14ac:dyDescent="0.2">
      <c r="A742" s="55"/>
      <c r="B742" s="127"/>
      <c r="C742" s="56"/>
      <c r="D742" s="127"/>
      <c r="E742" s="1361"/>
      <c r="F742" s="56"/>
      <c r="G742" s="56"/>
      <c r="H742" s="1367"/>
      <c r="I742" s="1366"/>
      <c r="J742" s="1364"/>
    </row>
    <row r="743" spans="1:10" ht="24" customHeight="1" x14ac:dyDescent="0.2">
      <c r="A743" s="55"/>
      <c r="B743" s="127"/>
      <c r="C743" s="56"/>
      <c r="D743" s="127"/>
      <c r="E743" s="1361"/>
      <c r="F743" s="56"/>
      <c r="G743" s="56"/>
      <c r="H743" s="1367"/>
      <c r="I743" s="1366"/>
      <c r="J743" s="1364"/>
    </row>
    <row r="744" spans="1:10" ht="24" customHeight="1" x14ac:dyDescent="0.2">
      <c r="A744" s="55"/>
      <c r="B744" s="127"/>
      <c r="C744" s="56"/>
      <c r="D744" s="127"/>
      <c r="E744" s="1361"/>
      <c r="F744" s="56"/>
      <c r="G744" s="56"/>
      <c r="H744" s="109"/>
      <c r="I744" s="107"/>
      <c r="J744" s="1364"/>
    </row>
    <row r="745" spans="1:10" ht="24" customHeight="1" x14ac:dyDescent="0.2">
      <c r="A745" s="55"/>
      <c r="B745" s="127"/>
      <c r="C745" s="56"/>
      <c r="D745" s="127"/>
      <c r="E745" s="1361"/>
      <c r="F745" s="56"/>
      <c r="G745" s="56"/>
      <c r="H745" s="109"/>
      <c r="I745" s="107"/>
      <c r="J745" s="1364"/>
    </row>
    <row r="746" spans="1:10" ht="24" customHeight="1" x14ac:dyDescent="0.2">
      <c r="A746" s="55"/>
      <c r="B746" s="127" t="s">
        <v>160</v>
      </c>
      <c r="C746" s="56"/>
      <c r="D746" s="127" t="s">
        <v>160</v>
      </c>
      <c r="E746" s="1361"/>
      <c r="F746" s="56"/>
      <c r="G746" s="56"/>
      <c r="H746" s="109"/>
      <c r="I746" s="107"/>
      <c r="J746" s="1364"/>
    </row>
    <row r="747" spans="1:10" ht="24" customHeight="1" x14ac:dyDescent="0.2">
      <c r="A747" s="55"/>
      <c r="B747" s="127" t="s">
        <v>160</v>
      </c>
      <c r="C747" s="56"/>
      <c r="D747" s="127" t="s">
        <v>160</v>
      </c>
      <c r="E747" s="1361"/>
      <c r="F747" s="56"/>
      <c r="G747" s="56"/>
      <c r="H747" s="109"/>
      <c r="I747" s="107"/>
      <c r="J747" s="1364"/>
    </row>
    <row r="748" spans="1:10" ht="24" customHeight="1" x14ac:dyDescent="0.2">
      <c r="A748" s="55"/>
      <c r="B748" s="127" t="s">
        <v>160</v>
      </c>
      <c r="C748" s="56"/>
      <c r="D748" s="127"/>
      <c r="E748" s="1361"/>
      <c r="F748" s="56"/>
      <c r="G748" s="56"/>
      <c r="H748" s="109"/>
      <c r="I748" s="107"/>
      <c r="J748" s="1364"/>
    </row>
    <row r="749" spans="1:10" ht="24" customHeight="1" x14ac:dyDescent="0.2">
      <c r="A749" s="55"/>
      <c r="B749" s="127" t="s">
        <v>160</v>
      </c>
      <c r="C749" s="56"/>
      <c r="D749" s="127" t="s">
        <v>160</v>
      </c>
      <c r="E749" s="1361"/>
      <c r="F749" s="56"/>
      <c r="G749" s="56"/>
      <c r="H749" s="109"/>
      <c r="I749" s="107"/>
      <c r="J749" s="1364"/>
    </row>
    <row r="750" spans="1:10" ht="24" customHeight="1" x14ac:dyDescent="0.2">
      <c r="A750" s="55"/>
      <c r="B750" s="127" t="s">
        <v>160</v>
      </c>
      <c r="C750" s="56"/>
      <c r="D750" s="127" t="s">
        <v>160</v>
      </c>
      <c r="E750" s="1362"/>
      <c r="F750" s="56"/>
      <c r="G750" s="56"/>
      <c r="H750" s="110"/>
      <c r="I750" s="108"/>
      <c r="J750" s="1364"/>
    </row>
    <row r="751" spans="1:10" ht="24" customHeight="1" thickBot="1" x14ac:dyDescent="0.25">
      <c r="A751" s="55"/>
      <c r="B751" s="127" t="s">
        <v>160</v>
      </c>
      <c r="C751" s="101"/>
      <c r="D751" s="1339" t="s">
        <v>160</v>
      </c>
      <c r="E751" s="1339"/>
      <c r="F751" s="1339"/>
      <c r="G751" s="101">
        <f>SUM(G728:G750)</f>
        <v>0</v>
      </c>
      <c r="H751" s="106"/>
      <c r="I751" s="106"/>
      <c r="J751" s="102"/>
    </row>
    <row r="752" spans="1:10" ht="24" customHeight="1" thickTop="1" x14ac:dyDescent="0.2">
      <c r="A752" s="1340" t="s">
        <v>132</v>
      </c>
      <c r="B752" s="1340"/>
      <c r="C752" s="1340"/>
      <c r="D752" s="1340"/>
      <c r="E752" s="1340"/>
      <c r="F752" s="1340"/>
      <c r="G752" s="1340"/>
      <c r="H752" s="1340"/>
      <c r="I752" s="1340"/>
      <c r="J752" s="1340"/>
    </row>
    <row r="753" spans="1:11" ht="24" customHeight="1" x14ac:dyDescent="0.2">
      <c r="A753" s="1341" t="s">
        <v>133</v>
      </c>
      <c r="B753" s="1341"/>
      <c r="C753" s="1341"/>
      <c r="D753" s="1341"/>
      <c r="E753" s="50"/>
    </row>
    <row r="754" spans="1:11" ht="24" customHeight="1" x14ac:dyDescent="0.2">
      <c r="A754" s="2" t="s">
        <v>22</v>
      </c>
      <c r="B754" s="97">
        <v>40731</v>
      </c>
      <c r="D754" s="1342" t="s">
        <v>134</v>
      </c>
      <c r="E754" s="1342"/>
      <c r="F754" s="1325" t="s">
        <v>108</v>
      </c>
      <c r="G754" s="1325"/>
      <c r="H754" s="1359"/>
      <c r="I754" s="1359"/>
      <c r="J754" s="1359"/>
    </row>
    <row r="755" spans="1:11" ht="24" customHeight="1" x14ac:dyDescent="0.25">
      <c r="A755" s="97"/>
      <c r="B755" s="1338" t="s">
        <v>288</v>
      </c>
      <c r="C755" s="1338"/>
      <c r="D755" s="1338"/>
      <c r="E755" s="220"/>
      <c r="F755" s="220"/>
    </row>
    <row r="756" spans="1:11" ht="24" customHeight="1" x14ac:dyDescent="0.2">
      <c r="A756" s="50"/>
      <c r="B756" s="50" t="s">
        <v>135</v>
      </c>
      <c r="C756" s="1341" t="s">
        <v>314</v>
      </c>
      <c r="D756" s="1341"/>
      <c r="E756" s="1341"/>
      <c r="F756" s="1368" t="s">
        <v>116</v>
      </c>
      <c r="G756" s="1368"/>
      <c r="H756" s="1341">
        <v>907040976</v>
      </c>
      <c r="I756" s="1341"/>
      <c r="J756" s="1341"/>
    </row>
    <row r="757" spans="1:11" ht="24" customHeight="1" x14ac:dyDescent="0.2">
      <c r="A757" s="50"/>
      <c r="B757" s="50" t="s">
        <v>136</v>
      </c>
      <c r="C757" s="1341" t="s">
        <v>315</v>
      </c>
      <c r="D757" s="1341"/>
      <c r="E757" s="1341"/>
      <c r="F757" s="1368" t="s">
        <v>157</v>
      </c>
      <c r="G757" s="1368"/>
      <c r="H757" s="1341" t="s">
        <v>11</v>
      </c>
      <c r="I757" s="1341"/>
      <c r="J757" s="1341"/>
    </row>
    <row r="758" spans="1:11" ht="24" customHeight="1" thickBot="1" x14ac:dyDescent="0.25">
      <c r="B758" s="206" t="s">
        <v>261</v>
      </c>
      <c r="C758" s="1352" t="s">
        <v>397</v>
      </c>
      <c r="D758" s="1352"/>
      <c r="E758" s="1352"/>
      <c r="F758" s="1352"/>
      <c r="G758" s="1352"/>
    </row>
    <row r="759" spans="1:11" ht="24" customHeight="1" thickTop="1" x14ac:dyDescent="0.2">
      <c r="A759" s="1353" t="s">
        <v>131</v>
      </c>
      <c r="B759" s="1354"/>
      <c r="C759" s="1354"/>
      <c r="D759" s="1355"/>
      <c r="E759" s="103" t="s">
        <v>123</v>
      </c>
      <c r="F759" s="1343" t="s">
        <v>126</v>
      </c>
      <c r="G759" s="1343"/>
      <c r="H759" s="1344" t="s">
        <v>130</v>
      </c>
      <c r="I759" s="1345"/>
      <c r="J759" s="1346"/>
    </row>
    <row r="760" spans="1:11" ht="24" customHeight="1" x14ac:dyDescent="0.2">
      <c r="A760" s="1356"/>
      <c r="B760" s="1357"/>
      <c r="C760" s="1357"/>
      <c r="D760" s="1358"/>
      <c r="E760" s="104" t="s">
        <v>124</v>
      </c>
      <c r="F760" s="1350" t="s">
        <v>127</v>
      </c>
      <c r="G760" s="1351"/>
      <c r="H760" s="1347"/>
      <c r="I760" s="1348"/>
      <c r="J760" s="1349"/>
    </row>
    <row r="761" spans="1:11" ht="24" customHeight="1" thickBot="1" x14ac:dyDescent="0.25">
      <c r="A761" s="170" t="s">
        <v>99</v>
      </c>
      <c r="B761" s="169" t="s">
        <v>100</v>
      </c>
      <c r="C761" s="169" t="s">
        <v>101</v>
      </c>
      <c r="D761" s="169" t="s">
        <v>100</v>
      </c>
      <c r="E761" s="104" t="s">
        <v>125</v>
      </c>
      <c r="F761" s="169" t="s">
        <v>128</v>
      </c>
      <c r="G761" s="169" t="s">
        <v>129</v>
      </c>
      <c r="H761" s="1347"/>
      <c r="I761" s="1348"/>
      <c r="J761" s="1349"/>
    </row>
    <row r="762" spans="1:11" ht="24" customHeight="1" x14ac:dyDescent="0.2">
      <c r="A762" s="214"/>
      <c r="B762" s="215"/>
      <c r="C762" s="219"/>
      <c r="D762" s="215"/>
      <c r="E762" s="1360" t="s">
        <v>137</v>
      </c>
      <c r="F762" s="216"/>
      <c r="G762" s="216"/>
      <c r="H762" s="217"/>
      <c r="I762" s="218"/>
      <c r="J762" s="1363" t="s">
        <v>139</v>
      </c>
      <c r="K762" s="127"/>
    </row>
    <row r="763" spans="1:11" ht="24" customHeight="1" x14ac:dyDescent="0.2">
      <c r="A763" s="55"/>
      <c r="B763" s="127"/>
      <c r="C763" s="56"/>
      <c r="D763" s="127"/>
      <c r="E763" s="1361"/>
      <c r="F763" s="56"/>
      <c r="G763" s="56"/>
      <c r="H763" s="109"/>
      <c r="I763" s="107"/>
      <c r="J763" s="1364"/>
      <c r="K763" s="127"/>
    </row>
    <row r="764" spans="1:11" ht="24" customHeight="1" x14ac:dyDescent="0.2">
      <c r="A764" s="55"/>
      <c r="B764" s="127"/>
      <c r="C764" s="56"/>
      <c r="D764" s="127"/>
      <c r="E764" s="1361"/>
      <c r="F764" s="56"/>
      <c r="G764" s="56"/>
      <c r="H764" s="109"/>
      <c r="I764" s="107"/>
      <c r="J764" s="1364"/>
      <c r="K764" s="127"/>
    </row>
    <row r="765" spans="1:11" ht="24" customHeight="1" x14ac:dyDescent="0.2">
      <c r="A765" s="55"/>
      <c r="B765" s="127"/>
      <c r="C765" s="56"/>
      <c r="D765" s="127"/>
      <c r="E765" s="1361"/>
      <c r="F765" s="56"/>
      <c r="G765" s="56"/>
      <c r="H765" s="109"/>
      <c r="I765" s="107"/>
      <c r="J765" s="1364"/>
      <c r="K765" s="127"/>
    </row>
    <row r="766" spans="1:11" ht="24" customHeight="1" x14ac:dyDescent="0.2">
      <c r="A766" s="55"/>
      <c r="B766" s="127"/>
      <c r="C766" s="56"/>
      <c r="D766" s="127"/>
      <c r="E766" s="1361"/>
      <c r="F766" s="56"/>
      <c r="G766" s="56"/>
      <c r="H766" s="109"/>
      <c r="I766" s="107"/>
      <c r="J766" s="1364"/>
      <c r="K766" s="127"/>
    </row>
    <row r="767" spans="1:11" ht="24" customHeight="1" x14ac:dyDescent="0.2">
      <c r="A767" s="55"/>
      <c r="B767" s="127"/>
      <c r="C767" s="56"/>
      <c r="D767" s="127"/>
      <c r="E767" s="1361"/>
      <c r="F767" s="56"/>
      <c r="G767" s="56"/>
      <c r="H767" s="109"/>
      <c r="I767" s="107"/>
      <c r="J767" s="1364"/>
      <c r="K767" s="127"/>
    </row>
    <row r="768" spans="1:11" ht="24" customHeight="1" x14ac:dyDescent="0.2">
      <c r="A768" s="55"/>
      <c r="B768" s="127"/>
      <c r="C768" s="56"/>
      <c r="D768" s="127"/>
      <c r="E768" s="1361"/>
      <c r="F768" s="56"/>
      <c r="G768" s="56"/>
      <c r="H768" s="109"/>
      <c r="I768" s="107"/>
      <c r="J768" s="1364"/>
      <c r="K768" s="127"/>
    </row>
    <row r="769" spans="1:11" ht="24" customHeight="1" x14ac:dyDescent="0.2">
      <c r="A769" s="55"/>
      <c r="B769" s="127"/>
      <c r="C769" s="56"/>
      <c r="D769" s="127"/>
      <c r="E769" s="1361"/>
      <c r="F769" s="56"/>
      <c r="G769" s="56"/>
      <c r="H769" s="1365" t="s">
        <v>141</v>
      </c>
      <c r="I769" s="1366" t="s">
        <v>140</v>
      </c>
      <c r="J769" s="1364"/>
      <c r="K769" s="127"/>
    </row>
    <row r="770" spans="1:11" ht="24" customHeight="1" x14ac:dyDescent="0.2">
      <c r="A770" s="55"/>
      <c r="B770" s="127"/>
      <c r="C770" s="56"/>
      <c r="D770" s="127"/>
      <c r="E770" s="1361"/>
      <c r="F770" s="56"/>
      <c r="G770" s="56"/>
      <c r="H770" s="1365"/>
      <c r="I770" s="1366"/>
      <c r="J770" s="1364"/>
      <c r="K770" s="127"/>
    </row>
    <row r="771" spans="1:11" ht="24" customHeight="1" x14ac:dyDescent="0.2">
      <c r="A771" s="55"/>
      <c r="B771" s="127"/>
      <c r="C771" s="56"/>
      <c r="D771" s="127"/>
      <c r="E771" s="1361"/>
      <c r="F771" s="56"/>
      <c r="G771" s="56"/>
      <c r="H771" s="1365"/>
      <c r="I771" s="1366"/>
      <c r="J771" s="1364"/>
    </row>
    <row r="772" spans="1:11" ht="24" customHeight="1" x14ac:dyDescent="0.2">
      <c r="A772" s="55"/>
      <c r="B772" s="127"/>
      <c r="C772" s="56"/>
      <c r="D772" s="127"/>
      <c r="E772" s="1361"/>
      <c r="F772" s="56"/>
      <c r="G772" s="56"/>
      <c r="H772" s="1365"/>
      <c r="I772" s="1366"/>
      <c r="J772" s="1364"/>
    </row>
    <row r="773" spans="1:11" ht="24" customHeight="1" x14ac:dyDescent="0.2">
      <c r="A773" s="55"/>
      <c r="B773" s="127"/>
      <c r="C773" s="56"/>
      <c r="D773" s="127"/>
      <c r="E773" s="1361"/>
      <c r="F773" s="56"/>
      <c r="G773" s="56"/>
      <c r="H773" s="1367"/>
      <c r="I773" s="1366"/>
      <c r="J773" s="1364"/>
    </row>
    <row r="774" spans="1:11" ht="24" customHeight="1" x14ac:dyDescent="0.2">
      <c r="A774" s="55"/>
      <c r="B774" s="127"/>
      <c r="C774" s="56"/>
      <c r="D774" s="127"/>
      <c r="E774" s="1361"/>
      <c r="F774" s="56"/>
      <c r="G774" s="56"/>
      <c r="H774" s="1367"/>
      <c r="I774" s="1366"/>
      <c r="J774" s="1364"/>
    </row>
    <row r="775" spans="1:11" ht="24" customHeight="1" x14ac:dyDescent="0.2">
      <c r="A775" s="55"/>
      <c r="B775" s="127"/>
      <c r="C775" s="56"/>
      <c r="D775" s="127"/>
      <c r="E775" s="1361"/>
      <c r="F775" s="56"/>
      <c r="G775" s="56"/>
      <c r="H775" s="1367"/>
      <c r="I775" s="1366"/>
      <c r="J775" s="1364"/>
    </row>
    <row r="776" spans="1:11" ht="24" customHeight="1" x14ac:dyDescent="0.2">
      <c r="A776" s="55"/>
      <c r="B776" s="127"/>
      <c r="C776" s="56"/>
      <c r="D776" s="127"/>
      <c r="E776" s="1361"/>
      <c r="F776" s="56"/>
      <c r="G776" s="56"/>
      <c r="H776" s="1367"/>
      <c r="I776" s="1366"/>
      <c r="J776" s="1364"/>
    </row>
    <row r="777" spans="1:11" ht="24" customHeight="1" x14ac:dyDescent="0.2">
      <c r="A777" s="55"/>
      <c r="B777" s="127"/>
      <c r="C777" s="56"/>
      <c r="D777" s="127"/>
      <c r="E777" s="1361"/>
      <c r="F777" s="56"/>
      <c r="G777" s="56"/>
      <c r="H777" s="1367"/>
      <c r="I777" s="1366"/>
      <c r="J777" s="1364"/>
    </row>
    <row r="778" spans="1:11" ht="24" customHeight="1" x14ac:dyDescent="0.2">
      <c r="A778" s="55"/>
      <c r="B778" s="127"/>
      <c r="C778" s="56"/>
      <c r="D778" s="127"/>
      <c r="E778" s="1361"/>
      <c r="F778" s="56"/>
      <c r="G778" s="56"/>
      <c r="H778" s="109"/>
      <c r="I778" s="107"/>
      <c r="J778" s="1364"/>
    </row>
    <row r="779" spans="1:11" ht="24" customHeight="1" x14ac:dyDescent="0.2">
      <c r="A779" s="55"/>
      <c r="B779" s="127"/>
      <c r="C779" s="56"/>
      <c r="D779" s="127"/>
      <c r="E779" s="1361"/>
      <c r="F779" s="56"/>
      <c r="G779" s="56"/>
      <c r="H779" s="109"/>
      <c r="I779" s="107"/>
      <c r="J779" s="1364"/>
    </row>
    <row r="780" spans="1:11" ht="24" customHeight="1" x14ac:dyDescent="0.2">
      <c r="A780" s="55"/>
      <c r="B780" s="127" t="s">
        <v>160</v>
      </c>
      <c r="C780" s="56"/>
      <c r="D780" s="127" t="s">
        <v>160</v>
      </c>
      <c r="E780" s="1361"/>
      <c r="F780" s="56"/>
      <c r="G780" s="56"/>
      <c r="H780" s="109"/>
      <c r="I780" s="107"/>
      <c r="J780" s="1364"/>
    </row>
    <row r="781" spans="1:11" ht="24" customHeight="1" x14ac:dyDescent="0.2">
      <c r="A781" s="55"/>
      <c r="B781" s="127" t="s">
        <v>160</v>
      </c>
      <c r="C781" s="56"/>
      <c r="D781" s="127" t="s">
        <v>160</v>
      </c>
      <c r="E781" s="1361"/>
      <c r="F781" s="56"/>
      <c r="G781" s="56"/>
      <c r="H781" s="109"/>
      <c r="I781" s="107"/>
      <c r="J781" s="1364"/>
    </row>
    <row r="782" spans="1:11" ht="24" customHeight="1" x14ac:dyDescent="0.2">
      <c r="A782" s="55"/>
      <c r="B782" s="127" t="s">
        <v>160</v>
      </c>
      <c r="C782" s="56"/>
      <c r="D782" s="127"/>
      <c r="E782" s="1361"/>
      <c r="F782" s="56"/>
      <c r="G782" s="56"/>
      <c r="H782" s="109"/>
      <c r="I782" s="107"/>
      <c r="J782" s="1364"/>
    </row>
    <row r="783" spans="1:11" ht="24" customHeight="1" x14ac:dyDescent="0.2">
      <c r="A783" s="55"/>
      <c r="B783" s="127" t="s">
        <v>160</v>
      </c>
      <c r="C783" s="56"/>
      <c r="D783" s="127" t="s">
        <v>160</v>
      </c>
      <c r="E783" s="1361"/>
      <c r="F783" s="56"/>
      <c r="G783" s="56"/>
      <c r="H783" s="109"/>
      <c r="I783" s="107"/>
      <c r="J783" s="1364"/>
    </row>
    <row r="784" spans="1:11" ht="24" customHeight="1" x14ac:dyDescent="0.2">
      <c r="A784" s="55"/>
      <c r="B784" s="127" t="s">
        <v>160</v>
      </c>
      <c r="C784" s="56"/>
      <c r="D784" s="127" t="s">
        <v>160</v>
      </c>
      <c r="E784" s="1362"/>
      <c r="F784" s="56"/>
      <c r="G784" s="56"/>
      <c r="H784" s="110"/>
      <c r="I784" s="108"/>
      <c r="J784" s="1364"/>
    </row>
    <row r="785" spans="1:11" ht="24" customHeight="1" thickBot="1" x14ac:dyDescent="0.25">
      <c r="A785" s="55"/>
      <c r="B785" s="127" t="s">
        <v>160</v>
      </c>
      <c r="C785" s="101"/>
      <c r="D785" s="1339" t="s">
        <v>160</v>
      </c>
      <c r="E785" s="1339"/>
      <c r="F785" s="1339"/>
      <c r="G785" s="101">
        <f>SUM(G762:G784)</f>
        <v>0</v>
      </c>
      <c r="H785" s="106"/>
      <c r="I785" s="106"/>
      <c r="J785" s="102"/>
    </row>
    <row r="786" spans="1:11" ht="24" customHeight="1" thickTop="1" x14ac:dyDescent="0.2">
      <c r="A786" s="1340" t="s">
        <v>132</v>
      </c>
      <c r="B786" s="1340"/>
      <c r="C786" s="1340"/>
      <c r="D786" s="1340"/>
      <c r="E786" s="1340"/>
      <c r="F786" s="1340"/>
      <c r="G786" s="1340"/>
      <c r="H786" s="1340"/>
      <c r="I786" s="1340"/>
      <c r="J786" s="1340"/>
    </row>
    <row r="787" spans="1:11" ht="24" customHeight="1" x14ac:dyDescent="0.2">
      <c r="A787" s="1341" t="s">
        <v>133</v>
      </c>
      <c r="B787" s="1341"/>
      <c r="C787" s="1341"/>
      <c r="D787" s="1341"/>
      <c r="E787" s="50"/>
    </row>
    <row r="788" spans="1:11" ht="24" customHeight="1" x14ac:dyDescent="0.2">
      <c r="A788" s="2" t="s">
        <v>22</v>
      </c>
      <c r="B788" s="97">
        <v>40731</v>
      </c>
      <c r="D788" s="1342" t="s">
        <v>134</v>
      </c>
      <c r="E788" s="1342"/>
      <c r="F788" s="1325" t="s">
        <v>108</v>
      </c>
      <c r="G788" s="1325"/>
      <c r="H788" s="1359"/>
      <c r="I788" s="1359"/>
      <c r="J788" s="1359"/>
    </row>
    <row r="789" spans="1:11" ht="24" customHeight="1" x14ac:dyDescent="0.25">
      <c r="A789" s="97"/>
      <c r="B789" s="1338" t="s">
        <v>288</v>
      </c>
      <c r="C789" s="1338"/>
      <c r="D789" s="1338"/>
      <c r="E789" s="220"/>
      <c r="F789" s="220"/>
    </row>
    <row r="790" spans="1:11" ht="24" customHeight="1" x14ac:dyDescent="0.2">
      <c r="A790" s="50"/>
      <c r="B790" s="50" t="s">
        <v>135</v>
      </c>
      <c r="C790" s="1341" t="s">
        <v>317</v>
      </c>
      <c r="D790" s="1341"/>
      <c r="E790" s="1341"/>
      <c r="F790" s="1368" t="s">
        <v>116</v>
      </c>
      <c r="G790" s="1368"/>
      <c r="H790" s="1341">
        <v>995422508</v>
      </c>
      <c r="I790" s="1341"/>
      <c r="J790" s="1341"/>
    </row>
    <row r="791" spans="1:11" ht="24" customHeight="1" x14ac:dyDescent="0.2">
      <c r="A791" s="50"/>
      <c r="B791" s="50" t="s">
        <v>136</v>
      </c>
      <c r="C791" s="1341" t="s">
        <v>303</v>
      </c>
      <c r="D791" s="1341"/>
      <c r="E791" s="1341"/>
      <c r="F791" s="1368" t="s">
        <v>157</v>
      </c>
      <c r="G791" s="1368"/>
      <c r="H791" s="1341" t="s">
        <v>11</v>
      </c>
      <c r="I791" s="1341"/>
      <c r="J791" s="1341"/>
    </row>
    <row r="792" spans="1:11" ht="24" customHeight="1" thickBot="1" x14ac:dyDescent="0.25">
      <c r="B792" s="206" t="s">
        <v>261</v>
      </c>
      <c r="C792" s="1352" t="s">
        <v>357</v>
      </c>
      <c r="D792" s="1352"/>
      <c r="E792" s="1352"/>
      <c r="F792" s="1352"/>
      <c r="G792" s="1352"/>
    </row>
    <row r="793" spans="1:11" ht="24" customHeight="1" thickTop="1" x14ac:dyDescent="0.2">
      <c r="A793" s="1353" t="s">
        <v>131</v>
      </c>
      <c r="B793" s="1354"/>
      <c r="C793" s="1354"/>
      <c r="D793" s="1355"/>
      <c r="E793" s="103" t="s">
        <v>123</v>
      </c>
      <c r="F793" s="1343" t="s">
        <v>126</v>
      </c>
      <c r="G793" s="1343"/>
      <c r="H793" s="1344" t="s">
        <v>130</v>
      </c>
      <c r="I793" s="1345"/>
      <c r="J793" s="1346"/>
    </row>
    <row r="794" spans="1:11" ht="24" customHeight="1" x14ac:dyDescent="0.2">
      <c r="A794" s="1356"/>
      <c r="B794" s="1357"/>
      <c r="C794" s="1357"/>
      <c r="D794" s="1358"/>
      <c r="E794" s="104" t="s">
        <v>124</v>
      </c>
      <c r="F794" s="1350" t="s">
        <v>127</v>
      </c>
      <c r="G794" s="1351"/>
      <c r="H794" s="1347"/>
      <c r="I794" s="1348"/>
      <c r="J794" s="1349"/>
    </row>
    <row r="795" spans="1:11" ht="24" customHeight="1" thickBot="1" x14ac:dyDescent="0.25">
      <c r="A795" s="170" t="s">
        <v>99</v>
      </c>
      <c r="B795" s="169" t="s">
        <v>100</v>
      </c>
      <c r="C795" s="169" t="s">
        <v>101</v>
      </c>
      <c r="D795" s="169" t="s">
        <v>100</v>
      </c>
      <c r="E795" s="104" t="s">
        <v>125</v>
      </c>
      <c r="F795" s="169" t="s">
        <v>128</v>
      </c>
      <c r="G795" s="169" t="s">
        <v>129</v>
      </c>
      <c r="H795" s="1347"/>
      <c r="I795" s="1348"/>
      <c r="J795" s="1349"/>
    </row>
    <row r="796" spans="1:11" ht="24" customHeight="1" x14ac:dyDescent="0.2">
      <c r="A796" s="214"/>
      <c r="B796" s="215"/>
      <c r="C796" s="219"/>
      <c r="D796" s="215"/>
      <c r="E796" s="1360" t="s">
        <v>137</v>
      </c>
      <c r="F796" s="216"/>
      <c r="G796" s="216"/>
      <c r="H796" s="217"/>
      <c r="I796" s="218"/>
      <c r="J796" s="1363" t="s">
        <v>139</v>
      </c>
      <c r="K796" s="127"/>
    </row>
    <row r="797" spans="1:11" ht="24" customHeight="1" x14ac:dyDescent="0.2">
      <c r="A797" s="55"/>
      <c r="B797" s="127"/>
      <c r="C797" s="56"/>
      <c r="D797" s="127"/>
      <c r="E797" s="1361"/>
      <c r="F797" s="56"/>
      <c r="G797" s="56"/>
      <c r="H797" s="109"/>
      <c r="I797" s="107"/>
      <c r="J797" s="1364"/>
      <c r="K797" s="127"/>
    </row>
    <row r="798" spans="1:11" ht="24" customHeight="1" x14ac:dyDescent="0.2">
      <c r="A798" s="55"/>
      <c r="B798" s="127"/>
      <c r="C798" s="56"/>
      <c r="D798" s="127"/>
      <c r="E798" s="1361"/>
      <c r="F798" s="56"/>
      <c r="G798" s="56"/>
      <c r="H798" s="109"/>
      <c r="I798" s="107"/>
      <c r="J798" s="1364"/>
      <c r="K798" s="127"/>
    </row>
    <row r="799" spans="1:11" ht="24" customHeight="1" x14ac:dyDescent="0.2">
      <c r="A799" s="55"/>
      <c r="B799" s="127"/>
      <c r="C799" s="56"/>
      <c r="D799" s="127"/>
      <c r="E799" s="1361"/>
      <c r="F799" s="56"/>
      <c r="G799" s="56"/>
      <c r="H799" s="109"/>
      <c r="I799" s="107"/>
      <c r="J799" s="1364"/>
      <c r="K799" s="127"/>
    </row>
    <row r="800" spans="1:11" ht="24" customHeight="1" x14ac:dyDescent="0.2">
      <c r="A800" s="55"/>
      <c r="B800" s="127"/>
      <c r="C800" s="56"/>
      <c r="D800" s="127"/>
      <c r="E800" s="1361"/>
      <c r="F800" s="56"/>
      <c r="G800" s="56"/>
      <c r="H800" s="109"/>
      <c r="I800" s="107"/>
      <c r="J800" s="1364"/>
      <c r="K800" s="127"/>
    </row>
    <row r="801" spans="1:11" ht="24" customHeight="1" x14ac:dyDescent="0.2">
      <c r="A801" s="55"/>
      <c r="B801" s="127"/>
      <c r="C801" s="56"/>
      <c r="D801" s="127"/>
      <c r="E801" s="1361"/>
      <c r="F801" s="56"/>
      <c r="G801" s="56"/>
      <c r="H801" s="109"/>
      <c r="I801" s="107"/>
      <c r="J801" s="1364"/>
      <c r="K801" s="127"/>
    </row>
    <row r="802" spans="1:11" ht="24" customHeight="1" x14ac:dyDescent="0.2">
      <c r="A802" s="55"/>
      <c r="B802" s="127"/>
      <c r="C802" s="56"/>
      <c r="D802" s="127"/>
      <c r="E802" s="1361"/>
      <c r="F802" s="56"/>
      <c r="G802" s="56"/>
      <c r="H802" s="109"/>
      <c r="I802" s="107"/>
      <c r="J802" s="1364"/>
      <c r="K802" s="127"/>
    </row>
    <row r="803" spans="1:11" ht="24" customHeight="1" x14ac:dyDescent="0.2">
      <c r="A803" s="55"/>
      <c r="B803" s="127"/>
      <c r="C803" s="56"/>
      <c r="D803" s="127"/>
      <c r="E803" s="1361"/>
      <c r="F803" s="56"/>
      <c r="G803" s="56"/>
      <c r="H803" s="1365" t="s">
        <v>141</v>
      </c>
      <c r="I803" s="1366" t="s">
        <v>140</v>
      </c>
      <c r="J803" s="1364"/>
      <c r="K803" s="127"/>
    </row>
    <row r="804" spans="1:11" ht="24" customHeight="1" x14ac:dyDescent="0.2">
      <c r="A804" s="55"/>
      <c r="B804" s="127"/>
      <c r="C804" s="56"/>
      <c r="D804" s="127"/>
      <c r="E804" s="1361"/>
      <c r="F804" s="56"/>
      <c r="G804" s="56"/>
      <c r="H804" s="1365"/>
      <c r="I804" s="1366"/>
      <c r="J804" s="1364"/>
      <c r="K804" s="127"/>
    </row>
    <row r="805" spans="1:11" ht="24" customHeight="1" x14ac:dyDescent="0.2">
      <c r="A805" s="55"/>
      <c r="B805" s="127"/>
      <c r="C805" s="56"/>
      <c r="D805" s="127"/>
      <c r="E805" s="1361"/>
      <c r="F805" s="56"/>
      <c r="G805" s="56"/>
      <c r="H805" s="1365"/>
      <c r="I805" s="1366"/>
      <c r="J805" s="1364"/>
    </row>
    <row r="806" spans="1:11" ht="24" customHeight="1" x14ac:dyDescent="0.2">
      <c r="A806" s="55"/>
      <c r="B806" s="127"/>
      <c r="C806" s="56"/>
      <c r="D806" s="127"/>
      <c r="E806" s="1361"/>
      <c r="F806" s="56"/>
      <c r="G806" s="56"/>
      <c r="H806" s="1365"/>
      <c r="I806" s="1366"/>
      <c r="J806" s="1364"/>
    </row>
    <row r="807" spans="1:11" ht="24" customHeight="1" x14ac:dyDescent="0.2">
      <c r="A807" s="55"/>
      <c r="B807" s="127"/>
      <c r="C807" s="56"/>
      <c r="D807" s="127"/>
      <c r="E807" s="1361"/>
      <c r="F807" s="56"/>
      <c r="G807" s="56"/>
      <c r="H807" s="1367"/>
      <c r="I807" s="1366">
        <v>2011</v>
      </c>
      <c r="J807" s="1364"/>
    </row>
    <row r="808" spans="1:11" ht="24" customHeight="1" x14ac:dyDescent="0.2">
      <c r="A808" s="55"/>
      <c r="B808" s="127"/>
      <c r="C808" s="56"/>
      <c r="D808" s="127"/>
      <c r="E808" s="1361"/>
      <c r="F808" s="56"/>
      <c r="G808" s="56"/>
      <c r="H808" s="1367"/>
      <c r="I808" s="1366"/>
      <c r="J808" s="1364"/>
    </row>
    <row r="809" spans="1:11" ht="24" customHeight="1" x14ac:dyDescent="0.2">
      <c r="A809" s="55"/>
      <c r="B809" s="127"/>
      <c r="C809" s="56"/>
      <c r="D809" s="127"/>
      <c r="E809" s="1361"/>
      <c r="F809" s="56"/>
      <c r="G809" s="56"/>
      <c r="H809" s="1367"/>
      <c r="I809" s="1366"/>
      <c r="J809" s="1364"/>
    </row>
    <row r="810" spans="1:11" ht="24" customHeight="1" x14ac:dyDescent="0.2">
      <c r="A810" s="55"/>
      <c r="B810" s="127"/>
      <c r="C810" s="56"/>
      <c r="D810" s="127"/>
      <c r="E810" s="1361"/>
      <c r="F810" s="56"/>
      <c r="G810" s="56"/>
      <c r="H810" s="1367"/>
      <c r="I810" s="1366"/>
      <c r="J810" s="1364"/>
    </row>
    <row r="811" spans="1:11" ht="24" customHeight="1" x14ac:dyDescent="0.2">
      <c r="A811" s="55"/>
      <c r="B811" s="127"/>
      <c r="C811" s="56"/>
      <c r="D811" s="127"/>
      <c r="E811" s="1361"/>
      <c r="F811" s="56"/>
      <c r="G811" s="56"/>
      <c r="H811" s="1367"/>
      <c r="I811" s="1366"/>
      <c r="J811" s="1364"/>
    </row>
    <row r="812" spans="1:11" ht="24" customHeight="1" x14ac:dyDescent="0.2">
      <c r="A812" s="55"/>
      <c r="B812" s="127"/>
      <c r="C812" s="56"/>
      <c r="D812" s="127"/>
      <c r="E812" s="1361"/>
      <c r="F812" s="56"/>
      <c r="G812" s="56"/>
      <c r="H812" s="109"/>
      <c r="I812" s="107"/>
      <c r="J812" s="1364"/>
    </row>
    <row r="813" spans="1:11" ht="24" customHeight="1" x14ac:dyDescent="0.2">
      <c r="A813" s="55"/>
      <c r="B813" s="127"/>
      <c r="C813" s="56"/>
      <c r="D813" s="127"/>
      <c r="E813" s="1361"/>
      <c r="F813" s="56"/>
      <c r="G813" s="56"/>
      <c r="H813" s="109"/>
      <c r="I813" s="107"/>
      <c r="J813" s="1364"/>
    </row>
    <row r="814" spans="1:11" ht="24" customHeight="1" x14ac:dyDescent="0.2">
      <c r="A814" s="55"/>
      <c r="B814" s="127"/>
      <c r="C814" s="56"/>
      <c r="D814" s="127"/>
      <c r="E814" s="1361"/>
      <c r="F814" s="56"/>
      <c r="G814" s="56"/>
      <c r="H814" s="109"/>
      <c r="I814" s="107"/>
      <c r="J814" s="1364"/>
    </row>
    <row r="815" spans="1:11" ht="24" customHeight="1" x14ac:dyDescent="0.2">
      <c r="A815" s="55"/>
      <c r="B815" s="127" t="s">
        <v>160</v>
      </c>
      <c r="C815" s="56"/>
      <c r="D815" s="127" t="s">
        <v>160</v>
      </c>
      <c r="E815" s="1361"/>
      <c r="F815" s="56"/>
      <c r="G815" s="56"/>
      <c r="H815" s="109"/>
      <c r="I815" s="107"/>
      <c r="J815" s="1364"/>
    </row>
    <row r="816" spans="1:11" ht="24" customHeight="1" x14ac:dyDescent="0.2">
      <c r="A816" s="55"/>
      <c r="B816" s="127" t="s">
        <v>160</v>
      </c>
      <c r="C816" s="56"/>
      <c r="D816" s="127"/>
      <c r="E816" s="1361"/>
      <c r="F816" s="56"/>
      <c r="G816" s="56"/>
      <c r="H816" s="109"/>
      <c r="I816" s="107"/>
      <c r="J816" s="1364"/>
    </row>
    <row r="817" spans="1:11" ht="24" customHeight="1" x14ac:dyDescent="0.2">
      <c r="A817" s="55"/>
      <c r="B817" s="127" t="s">
        <v>160</v>
      </c>
      <c r="C817" s="56"/>
      <c r="D817" s="127" t="s">
        <v>160</v>
      </c>
      <c r="E817" s="1361"/>
      <c r="F817" s="56"/>
      <c r="G817" s="56"/>
      <c r="H817" s="109"/>
      <c r="I817" s="107"/>
      <c r="J817" s="1364"/>
    </row>
    <row r="818" spans="1:11" ht="24" customHeight="1" x14ac:dyDescent="0.2">
      <c r="A818" s="55"/>
      <c r="B818" s="127" t="s">
        <v>160</v>
      </c>
      <c r="C818" s="56"/>
      <c r="D818" s="127" t="s">
        <v>160</v>
      </c>
      <c r="E818" s="1362"/>
      <c r="F818" s="56"/>
      <c r="G818" s="56"/>
      <c r="H818" s="110"/>
      <c r="I818" s="108"/>
      <c r="J818" s="1364"/>
    </row>
    <row r="819" spans="1:11" ht="24" customHeight="1" thickBot="1" x14ac:dyDescent="0.25">
      <c r="A819" s="55"/>
      <c r="B819" s="127" t="s">
        <v>160</v>
      </c>
      <c r="C819" s="101"/>
      <c r="D819" s="1339" t="s">
        <v>160</v>
      </c>
      <c r="E819" s="1339"/>
      <c r="F819" s="1339"/>
      <c r="G819" s="101">
        <f>SUM(G796:G818)</f>
        <v>0</v>
      </c>
      <c r="H819" s="106"/>
      <c r="I819" s="106"/>
      <c r="J819" s="102"/>
    </row>
    <row r="820" spans="1:11" ht="24" customHeight="1" thickTop="1" x14ac:dyDescent="0.2">
      <c r="A820" s="1340" t="s">
        <v>132</v>
      </c>
      <c r="B820" s="1340"/>
      <c r="C820" s="1340"/>
      <c r="D820" s="1340"/>
      <c r="E820" s="1340"/>
      <c r="F820" s="1340"/>
      <c r="G820" s="1340"/>
      <c r="H820" s="1340"/>
      <c r="I820" s="1340"/>
      <c r="J820" s="1340"/>
    </row>
    <row r="821" spans="1:11" ht="24" customHeight="1" x14ac:dyDescent="0.2">
      <c r="A821" s="1341" t="s">
        <v>133</v>
      </c>
      <c r="B821" s="1341"/>
      <c r="C821" s="1341"/>
      <c r="D821" s="1341"/>
      <c r="E821" s="50"/>
    </row>
    <row r="822" spans="1:11" ht="24" customHeight="1" x14ac:dyDescent="0.2">
      <c r="A822" s="2" t="s">
        <v>22</v>
      </c>
      <c r="B822" s="97">
        <v>40731</v>
      </c>
      <c r="D822" s="1342" t="s">
        <v>134</v>
      </c>
      <c r="E822" s="1342"/>
      <c r="F822" s="1325" t="s">
        <v>108</v>
      </c>
      <c r="G822" s="1325"/>
      <c r="H822" s="1359"/>
      <c r="I822" s="1359"/>
      <c r="J822" s="1359"/>
    </row>
    <row r="823" spans="1:11" ht="24" customHeight="1" x14ac:dyDescent="0.25">
      <c r="A823" s="97"/>
      <c r="B823" s="1338" t="s">
        <v>288</v>
      </c>
      <c r="C823" s="1338"/>
      <c r="D823" s="1338"/>
      <c r="E823" s="220"/>
      <c r="F823" s="220"/>
    </row>
    <row r="824" spans="1:11" ht="24" customHeight="1" x14ac:dyDescent="0.2">
      <c r="A824" s="50"/>
      <c r="B824" s="50" t="s">
        <v>135</v>
      </c>
      <c r="C824" s="1341" t="s">
        <v>319</v>
      </c>
      <c r="D824" s="1341"/>
      <c r="E824" s="1341"/>
      <c r="F824" s="1368" t="s">
        <v>116</v>
      </c>
      <c r="G824" s="1368"/>
      <c r="H824" s="1341">
        <v>977802321</v>
      </c>
      <c r="I824" s="1341"/>
      <c r="J824" s="1341"/>
    </row>
    <row r="825" spans="1:11" ht="24" customHeight="1" x14ac:dyDescent="0.2">
      <c r="A825" s="50"/>
      <c r="B825" s="50" t="s">
        <v>136</v>
      </c>
      <c r="C825" s="1341" t="s">
        <v>320</v>
      </c>
      <c r="D825" s="1341"/>
      <c r="E825" s="1341"/>
      <c r="F825" s="1368" t="s">
        <v>157</v>
      </c>
      <c r="G825" s="1368"/>
      <c r="H825" s="1341" t="s">
        <v>11</v>
      </c>
      <c r="I825" s="1341"/>
      <c r="J825" s="1341"/>
    </row>
    <row r="826" spans="1:11" ht="24" customHeight="1" thickBot="1" x14ac:dyDescent="0.25">
      <c r="B826" s="206" t="s">
        <v>261</v>
      </c>
      <c r="C826" s="1352" t="s">
        <v>398</v>
      </c>
      <c r="D826" s="1352"/>
      <c r="E826" s="1352"/>
      <c r="F826" s="1352"/>
      <c r="G826" s="1352"/>
    </row>
    <row r="827" spans="1:11" ht="24" customHeight="1" thickTop="1" x14ac:dyDescent="0.2">
      <c r="A827" s="1353" t="s">
        <v>131</v>
      </c>
      <c r="B827" s="1354"/>
      <c r="C827" s="1354"/>
      <c r="D827" s="1355"/>
      <c r="E827" s="103" t="s">
        <v>123</v>
      </c>
      <c r="F827" s="1343" t="s">
        <v>126</v>
      </c>
      <c r="G827" s="1343"/>
      <c r="H827" s="1344" t="s">
        <v>130</v>
      </c>
      <c r="I827" s="1345"/>
      <c r="J827" s="1346"/>
    </row>
    <row r="828" spans="1:11" ht="24" customHeight="1" x14ac:dyDescent="0.2">
      <c r="A828" s="1356"/>
      <c r="B828" s="1357"/>
      <c r="C828" s="1357"/>
      <c r="D828" s="1358"/>
      <c r="E828" s="104" t="s">
        <v>124</v>
      </c>
      <c r="F828" s="1350" t="s">
        <v>127</v>
      </c>
      <c r="G828" s="1351"/>
      <c r="H828" s="1347"/>
      <c r="I828" s="1348"/>
      <c r="J828" s="1349"/>
    </row>
    <row r="829" spans="1:11" ht="24" customHeight="1" thickBot="1" x14ac:dyDescent="0.25">
      <c r="A829" s="170" t="s">
        <v>99</v>
      </c>
      <c r="B829" s="169" t="s">
        <v>100</v>
      </c>
      <c r="C829" s="169" t="s">
        <v>101</v>
      </c>
      <c r="D829" s="169" t="s">
        <v>100</v>
      </c>
      <c r="E829" s="104" t="s">
        <v>125</v>
      </c>
      <c r="F829" s="169" t="s">
        <v>128</v>
      </c>
      <c r="G829" s="169" t="s">
        <v>129</v>
      </c>
      <c r="H829" s="1347"/>
      <c r="I829" s="1348"/>
      <c r="J829" s="1349"/>
    </row>
    <row r="830" spans="1:11" ht="24" customHeight="1" x14ac:dyDescent="0.2">
      <c r="A830" s="214"/>
      <c r="B830" s="215"/>
      <c r="C830" s="219"/>
      <c r="D830" s="215"/>
      <c r="E830" s="1360" t="s">
        <v>137</v>
      </c>
      <c r="F830" s="216"/>
      <c r="G830" s="216"/>
      <c r="H830" s="217"/>
      <c r="I830" s="218"/>
      <c r="J830" s="1363" t="s">
        <v>139</v>
      </c>
      <c r="K830" s="127"/>
    </row>
    <row r="831" spans="1:11" ht="24" customHeight="1" x14ac:dyDescent="0.2">
      <c r="A831" s="55"/>
      <c r="B831" s="127"/>
      <c r="C831" s="56"/>
      <c r="D831" s="127"/>
      <c r="E831" s="1361"/>
      <c r="F831" s="56"/>
      <c r="G831" s="56"/>
      <c r="H831" s="109"/>
      <c r="I831" s="107"/>
      <c r="J831" s="1364"/>
      <c r="K831" s="127"/>
    </row>
    <row r="832" spans="1:11" ht="24" customHeight="1" x14ac:dyDescent="0.2">
      <c r="A832" s="55"/>
      <c r="B832" s="127"/>
      <c r="C832" s="56"/>
      <c r="D832" s="127"/>
      <c r="E832" s="1361"/>
      <c r="F832" s="56"/>
      <c r="G832" s="56"/>
      <c r="H832" s="109"/>
      <c r="I832" s="107"/>
      <c r="J832" s="1364"/>
      <c r="K832" s="127"/>
    </row>
    <row r="833" spans="1:11" ht="24" customHeight="1" x14ac:dyDescent="0.2">
      <c r="A833" s="55"/>
      <c r="B833" s="127"/>
      <c r="C833" s="56"/>
      <c r="D833" s="127"/>
      <c r="E833" s="1361"/>
      <c r="F833" s="56"/>
      <c r="G833" s="56"/>
      <c r="H833" s="109"/>
      <c r="I833" s="107"/>
      <c r="J833" s="1364"/>
      <c r="K833" s="127"/>
    </row>
    <row r="834" spans="1:11" ht="24" customHeight="1" x14ac:dyDescent="0.2">
      <c r="A834" s="55"/>
      <c r="B834" s="127"/>
      <c r="C834" s="56"/>
      <c r="D834" s="127"/>
      <c r="E834" s="1361"/>
      <c r="F834" s="56"/>
      <c r="G834" s="56"/>
      <c r="H834" s="109"/>
      <c r="I834" s="107"/>
      <c r="J834" s="1364"/>
      <c r="K834" s="127"/>
    </row>
    <row r="835" spans="1:11" ht="24" customHeight="1" x14ac:dyDescent="0.2">
      <c r="A835" s="55"/>
      <c r="B835" s="127"/>
      <c r="C835" s="56"/>
      <c r="D835" s="127"/>
      <c r="E835" s="1361"/>
      <c r="F835" s="56"/>
      <c r="G835" s="56"/>
      <c r="H835" s="109"/>
      <c r="I835" s="107"/>
      <c r="J835" s="1364"/>
      <c r="K835" s="127"/>
    </row>
    <row r="836" spans="1:11" ht="24" customHeight="1" x14ac:dyDescent="0.2">
      <c r="A836" s="55"/>
      <c r="B836" s="127"/>
      <c r="C836" s="56"/>
      <c r="D836" s="127"/>
      <c r="E836" s="1361"/>
      <c r="F836" s="56"/>
      <c r="G836" s="56"/>
      <c r="H836" s="109"/>
      <c r="I836" s="107"/>
      <c r="J836" s="1364"/>
      <c r="K836" s="127"/>
    </row>
    <row r="837" spans="1:11" ht="24" customHeight="1" x14ac:dyDescent="0.2">
      <c r="A837" s="55"/>
      <c r="B837" s="127"/>
      <c r="C837" s="56"/>
      <c r="D837" s="127"/>
      <c r="E837" s="1361"/>
      <c r="F837" s="56"/>
      <c r="G837" s="56"/>
      <c r="H837" s="1365" t="s">
        <v>141</v>
      </c>
      <c r="I837" s="1366" t="s">
        <v>140</v>
      </c>
      <c r="J837" s="1364"/>
      <c r="K837" s="127"/>
    </row>
    <row r="838" spans="1:11" ht="24" customHeight="1" x14ac:dyDescent="0.2">
      <c r="A838" s="55"/>
      <c r="B838" s="127"/>
      <c r="C838" s="56"/>
      <c r="D838" s="127"/>
      <c r="E838" s="1361"/>
      <c r="F838" s="56"/>
      <c r="G838" s="56"/>
      <c r="H838" s="1365"/>
      <c r="I838" s="1366"/>
      <c r="J838" s="1364"/>
      <c r="K838" s="127"/>
    </row>
    <row r="839" spans="1:11" ht="24" customHeight="1" x14ac:dyDescent="0.2">
      <c r="A839" s="55"/>
      <c r="B839" s="127"/>
      <c r="C839" s="56"/>
      <c r="D839" s="127"/>
      <c r="E839" s="1361"/>
      <c r="F839" s="56"/>
      <c r="G839" s="56"/>
      <c r="H839" s="1365"/>
      <c r="I839" s="1366"/>
      <c r="J839" s="1364"/>
    </row>
    <row r="840" spans="1:11" ht="24" customHeight="1" x14ac:dyDescent="0.2">
      <c r="A840" s="55"/>
      <c r="B840" s="127"/>
      <c r="C840" s="56"/>
      <c r="D840" s="127"/>
      <c r="E840" s="1361"/>
      <c r="F840" s="56"/>
      <c r="G840" s="56"/>
      <c r="H840" s="1365"/>
      <c r="I840" s="1366"/>
      <c r="J840" s="1364"/>
    </row>
    <row r="841" spans="1:11" ht="24" customHeight="1" x14ac:dyDescent="0.2">
      <c r="A841" s="55"/>
      <c r="B841" s="127"/>
      <c r="C841" s="56"/>
      <c r="D841" s="127"/>
      <c r="E841" s="1361"/>
      <c r="F841" s="56"/>
      <c r="G841" s="56"/>
      <c r="H841" s="1367"/>
      <c r="I841" s="1366">
        <v>2011</v>
      </c>
      <c r="J841" s="1364"/>
    </row>
    <row r="842" spans="1:11" ht="24" customHeight="1" x14ac:dyDescent="0.2">
      <c r="A842" s="55"/>
      <c r="B842" s="127"/>
      <c r="C842" s="56"/>
      <c r="D842" s="127"/>
      <c r="E842" s="1361"/>
      <c r="F842" s="56"/>
      <c r="G842" s="56"/>
      <c r="H842" s="1367"/>
      <c r="I842" s="1366"/>
      <c r="J842" s="1364"/>
    </row>
    <row r="843" spans="1:11" ht="24" customHeight="1" x14ac:dyDescent="0.2">
      <c r="A843" s="55"/>
      <c r="B843" s="127"/>
      <c r="C843" s="56"/>
      <c r="D843" s="127"/>
      <c r="E843" s="1361"/>
      <c r="F843" s="56"/>
      <c r="G843" s="56"/>
      <c r="H843" s="1367"/>
      <c r="I843" s="1366"/>
      <c r="J843" s="1364"/>
    </row>
    <row r="844" spans="1:11" ht="24" customHeight="1" x14ac:dyDescent="0.2">
      <c r="A844" s="55"/>
      <c r="B844" s="127"/>
      <c r="C844" s="56"/>
      <c r="D844" s="127"/>
      <c r="E844" s="1361"/>
      <c r="F844" s="56"/>
      <c r="G844" s="56"/>
      <c r="H844" s="1367"/>
      <c r="I844" s="1366"/>
      <c r="J844" s="1364"/>
    </row>
    <row r="845" spans="1:11" ht="24" customHeight="1" x14ac:dyDescent="0.2">
      <c r="A845" s="55"/>
      <c r="B845" s="127"/>
      <c r="C845" s="56"/>
      <c r="D845" s="127"/>
      <c r="E845" s="1361"/>
      <c r="F845" s="56"/>
      <c r="G845" s="56"/>
      <c r="H845" s="1367"/>
      <c r="I845" s="1366"/>
      <c r="J845" s="1364"/>
    </row>
    <row r="846" spans="1:11" ht="24" customHeight="1" x14ac:dyDescent="0.2">
      <c r="A846" s="55"/>
      <c r="B846" s="127"/>
      <c r="C846" s="56"/>
      <c r="D846" s="127"/>
      <c r="E846" s="1361"/>
      <c r="F846" s="56"/>
      <c r="G846" s="56"/>
      <c r="H846" s="109"/>
      <c r="I846" s="107"/>
      <c r="J846" s="1364"/>
    </row>
    <row r="847" spans="1:11" ht="24" customHeight="1" x14ac:dyDescent="0.2">
      <c r="A847" s="55"/>
      <c r="B847" s="127"/>
      <c r="C847" s="56"/>
      <c r="D847" s="127"/>
      <c r="E847" s="1361"/>
      <c r="F847" s="56"/>
      <c r="G847" s="56"/>
      <c r="H847" s="109"/>
      <c r="I847" s="107"/>
      <c r="J847" s="1364"/>
    </row>
    <row r="848" spans="1:11" ht="24" customHeight="1" x14ac:dyDescent="0.2">
      <c r="A848" s="55"/>
      <c r="B848" s="127"/>
      <c r="C848" s="56"/>
      <c r="D848" s="127"/>
      <c r="E848" s="1361"/>
      <c r="F848" s="56"/>
      <c r="G848" s="56"/>
      <c r="H848" s="109"/>
      <c r="I848" s="107"/>
      <c r="J848" s="1364"/>
    </row>
    <row r="849" spans="1:11" ht="24" customHeight="1" x14ac:dyDescent="0.2">
      <c r="A849" s="55"/>
      <c r="B849" s="127" t="s">
        <v>160</v>
      </c>
      <c r="C849" s="56"/>
      <c r="D849" s="127" t="s">
        <v>160</v>
      </c>
      <c r="E849" s="1361"/>
      <c r="F849" s="56"/>
      <c r="G849" s="56"/>
      <c r="H849" s="109"/>
      <c r="I849" s="107"/>
      <c r="J849" s="1364"/>
    </row>
    <row r="850" spans="1:11" ht="24" customHeight="1" x14ac:dyDescent="0.2">
      <c r="A850" s="55"/>
      <c r="B850" s="127" t="s">
        <v>160</v>
      </c>
      <c r="C850" s="56"/>
      <c r="D850" s="127"/>
      <c r="E850" s="1361"/>
      <c r="F850" s="56"/>
      <c r="G850" s="56"/>
      <c r="H850" s="109"/>
      <c r="I850" s="107"/>
      <c r="J850" s="1364"/>
    </row>
    <row r="851" spans="1:11" ht="24" customHeight="1" x14ac:dyDescent="0.2">
      <c r="A851" s="55"/>
      <c r="B851" s="127" t="s">
        <v>160</v>
      </c>
      <c r="C851" s="56"/>
      <c r="D851" s="127" t="s">
        <v>160</v>
      </c>
      <c r="E851" s="1361"/>
      <c r="F851" s="56"/>
      <c r="G851" s="56"/>
      <c r="H851" s="109"/>
      <c r="I851" s="107"/>
      <c r="J851" s="1364"/>
    </row>
    <row r="852" spans="1:11" ht="24" customHeight="1" x14ac:dyDescent="0.2">
      <c r="A852" s="55"/>
      <c r="B852" s="127" t="s">
        <v>160</v>
      </c>
      <c r="C852" s="56"/>
      <c r="D852" s="127" t="s">
        <v>160</v>
      </c>
      <c r="E852" s="1362"/>
      <c r="F852" s="56"/>
      <c r="G852" s="56"/>
      <c r="H852" s="110"/>
      <c r="I852" s="108"/>
      <c r="J852" s="1364"/>
    </row>
    <row r="853" spans="1:11" ht="24" customHeight="1" thickBot="1" x14ac:dyDescent="0.25">
      <c r="A853" s="55"/>
      <c r="B853" s="127" t="s">
        <v>160</v>
      </c>
      <c r="C853" s="101"/>
      <c r="D853" s="1339" t="s">
        <v>160</v>
      </c>
      <c r="E853" s="1339"/>
      <c r="F853" s="1339"/>
      <c r="G853" s="101">
        <f>SUM(G830:G852)</f>
        <v>0</v>
      </c>
      <c r="H853" s="106"/>
      <c r="I853" s="106"/>
      <c r="J853" s="102"/>
    </row>
    <row r="854" spans="1:11" ht="24" customHeight="1" thickTop="1" x14ac:dyDescent="0.2">
      <c r="A854" s="1340" t="s">
        <v>132</v>
      </c>
      <c r="B854" s="1340"/>
      <c r="C854" s="1340"/>
      <c r="D854" s="1340"/>
      <c r="E854" s="1340"/>
      <c r="F854" s="1340"/>
      <c r="G854" s="1340"/>
      <c r="H854" s="1340"/>
      <c r="I854" s="1340"/>
      <c r="J854" s="1340"/>
    </row>
    <row r="855" spans="1:11" ht="24" customHeight="1" x14ac:dyDescent="0.2">
      <c r="A855" s="1341" t="s">
        <v>133</v>
      </c>
      <c r="B855" s="1341"/>
      <c r="C855" s="1341"/>
      <c r="D855" s="1341"/>
      <c r="E855" s="50"/>
    </row>
    <row r="856" spans="1:11" ht="24" customHeight="1" x14ac:dyDescent="0.2">
      <c r="A856" s="2" t="s">
        <v>22</v>
      </c>
      <c r="B856" s="97">
        <v>40731</v>
      </c>
      <c r="D856" s="1342" t="s">
        <v>134</v>
      </c>
      <c r="E856" s="1342"/>
      <c r="F856" s="1325" t="s">
        <v>108</v>
      </c>
      <c r="G856" s="1325"/>
      <c r="H856" s="1359"/>
      <c r="I856" s="1359"/>
      <c r="J856" s="1359"/>
    </row>
    <row r="857" spans="1:11" ht="24" customHeight="1" x14ac:dyDescent="0.25">
      <c r="A857" s="97"/>
      <c r="B857" s="1338" t="s">
        <v>288</v>
      </c>
      <c r="C857" s="1338"/>
      <c r="D857" s="1338"/>
      <c r="E857" s="220"/>
      <c r="F857" s="220"/>
    </row>
    <row r="858" spans="1:11" ht="24" customHeight="1" x14ac:dyDescent="0.2">
      <c r="A858" s="50"/>
      <c r="B858" s="50" t="s">
        <v>135</v>
      </c>
      <c r="C858" s="1341" t="s">
        <v>321</v>
      </c>
      <c r="D858" s="1341"/>
      <c r="E858" s="1341"/>
      <c r="F858" s="1368" t="s">
        <v>116</v>
      </c>
      <c r="G858" s="1368"/>
      <c r="H858" s="1341">
        <v>908056757</v>
      </c>
      <c r="I858" s="1341"/>
      <c r="J858" s="1341"/>
    </row>
    <row r="859" spans="1:11" ht="24" customHeight="1" x14ac:dyDescent="0.2">
      <c r="A859" s="50"/>
      <c r="B859" s="50" t="s">
        <v>136</v>
      </c>
      <c r="C859" s="1341" t="s">
        <v>305</v>
      </c>
      <c r="D859" s="1341"/>
      <c r="E859" s="1341"/>
      <c r="F859" s="1368" t="s">
        <v>157</v>
      </c>
      <c r="G859" s="1368"/>
      <c r="H859" s="1341" t="s">
        <v>11</v>
      </c>
      <c r="I859" s="1341"/>
      <c r="J859" s="1341"/>
    </row>
    <row r="860" spans="1:11" ht="24" customHeight="1" thickBot="1" x14ac:dyDescent="0.25">
      <c r="B860" s="206" t="s">
        <v>261</v>
      </c>
      <c r="C860" s="1352" t="s">
        <v>399</v>
      </c>
      <c r="D860" s="1352"/>
      <c r="E860" s="1352"/>
      <c r="F860" s="1352"/>
      <c r="G860" s="1352"/>
    </row>
    <row r="861" spans="1:11" ht="24" customHeight="1" thickTop="1" x14ac:dyDescent="0.2">
      <c r="A861" s="1353" t="s">
        <v>131</v>
      </c>
      <c r="B861" s="1354"/>
      <c r="C861" s="1354"/>
      <c r="D861" s="1355"/>
      <c r="E861" s="103" t="s">
        <v>123</v>
      </c>
      <c r="F861" s="1343" t="s">
        <v>126</v>
      </c>
      <c r="G861" s="1343"/>
      <c r="H861" s="1344" t="s">
        <v>130</v>
      </c>
      <c r="I861" s="1345"/>
      <c r="J861" s="1346"/>
    </row>
    <row r="862" spans="1:11" ht="24" customHeight="1" x14ac:dyDescent="0.2">
      <c r="A862" s="1356"/>
      <c r="B862" s="1357"/>
      <c r="C862" s="1357"/>
      <c r="D862" s="1358"/>
      <c r="E862" s="104" t="s">
        <v>124</v>
      </c>
      <c r="F862" s="1350" t="s">
        <v>127</v>
      </c>
      <c r="G862" s="1351"/>
      <c r="H862" s="1347"/>
      <c r="I862" s="1348"/>
      <c r="J862" s="1349"/>
    </row>
    <row r="863" spans="1:11" ht="24" customHeight="1" thickBot="1" x14ac:dyDescent="0.25">
      <c r="A863" s="170" t="s">
        <v>99</v>
      </c>
      <c r="B863" s="169" t="s">
        <v>100</v>
      </c>
      <c r="C863" s="169" t="s">
        <v>101</v>
      </c>
      <c r="D863" s="169" t="s">
        <v>100</v>
      </c>
      <c r="E863" s="104" t="s">
        <v>125</v>
      </c>
      <c r="F863" s="169" t="s">
        <v>128</v>
      </c>
      <c r="G863" s="169" t="s">
        <v>129</v>
      </c>
      <c r="H863" s="1347"/>
      <c r="I863" s="1348"/>
      <c r="J863" s="1349"/>
    </row>
    <row r="864" spans="1:11" ht="24" customHeight="1" x14ac:dyDescent="0.2">
      <c r="A864" s="214"/>
      <c r="B864" s="215"/>
      <c r="C864" s="219"/>
      <c r="D864" s="215"/>
      <c r="E864" s="1360" t="s">
        <v>137</v>
      </c>
      <c r="F864" s="216"/>
      <c r="G864" s="216"/>
      <c r="H864" s="217"/>
      <c r="I864" s="218"/>
      <c r="J864" s="1363" t="s">
        <v>139</v>
      </c>
      <c r="K864" s="127"/>
    </row>
    <row r="865" spans="1:11" ht="24" customHeight="1" x14ac:dyDescent="0.2">
      <c r="A865" s="55"/>
      <c r="B865" s="127"/>
      <c r="C865" s="56"/>
      <c r="D865" s="127"/>
      <c r="E865" s="1361"/>
      <c r="F865" s="56"/>
      <c r="G865" s="56"/>
      <c r="H865" s="109"/>
      <c r="I865" s="107"/>
      <c r="J865" s="1364"/>
      <c r="K865" s="127"/>
    </row>
    <row r="866" spans="1:11" ht="24" customHeight="1" x14ac:dyDescent="0.2">
      <c r="A866" s="55"/>
      <c r="B866" s="127"/>
      <c r="C866" s="56"/>
      <c r="D866" s="127"/>
      <c r="E866" s="1361"/>
      <c r="F866" s="56"/>
      <c r="G866" s="56"/>
      <c r="H866" s="109"/>
      <c r="I866" s="107"/>
      <c r="J866" s="1364"/>
      <c r="K866" s="127"/>
    </row>
    <row r="867" spans="1:11" ht="24" customHeight="1" x14ac:dyDescent="0.2">
      <c r="A867" s="55"/>
      <c r="B867" s="127"/>
      <c r="C867" s="56"/>
      <c r="D867" s="127"/>
      <c r="E867" s="1361"/>
      <c r="F867" s="56"/>
      <c r="G867" s="56"/>
      <c r="H867" s="109"/>
      <c r="I867" s="107"/>
      <c r="J867" s="1364"/>
      <c r="K867" s="127"/>
    </row>
    <row r="868" spans="1:11" ht="24" customHeight="1" x14ac:dyDescent="0.2">
      <c r="A868" s="55"/>
      <c r="B868" s="127"/>
      <c r="C868" s="56"/>
      <c r="D868" s="127"/>
      <c r="E868" s="1361"/>
      <c r="F868" s="56"/>
      <c r="G868" s="56"/>
      <c r="H868" s="109"/>
      <c r="I868" s="107"/>
      <c r="J868" s="1364"/>
      <c r="K868" s="127"/>
    </row>
    <row r="869" spans="1:11" ht="24" customHeight="1" x14ac:dyDescent="0.2">
      <c r="A869" s="55"/>
      <c r="B869" s="127"/>
      <c r="C869" s="56"/>
      <c r="D869" s="127"/>
      <c r="E869" s="1361"/>
      <c r="F869" s="56"/>
      <c r="G869" s="56"/>
      <c r="H869" s="109"/>
      <c r="I869" s="107"/>
      <c r="J869" s="1364"/>
      <c r="K869" s="127"/>
    </row>
    <row r="870" spans="1:11" ht="24" customHeight="1" x14ac:dyDescent="0.2">
      <c r="A870" s="55"/>
      <c r="B870" s="127"/>
      <c r="C870" s="56"/>
      <c r="D870" s="127"/>
      <c r="E870" s="1361"/>
      <c r="F870" s="56"/>
      <c r="G870" s="56"/>
      <c r="H870" s="109"/>
      <c r="I870" s="107"/>
      <c r="J870" s="1364"/>
      <c r="K870" s="127"/>
    </row>
    <row r="871" spans="1:11" ht="24" customHeight="1" x14ac:dyDescent="0.2">
      <c r="A871" s="55"/>
      <c r="B871" s="127"/>
      <c r="C871" s="56"/>
      <c r="D871" s="127"/>
      <c r="E871" s="1361"/>
      <c r="F871" s="56"/>
      <c r="G871" s="56"/>
      <c r="H871" s="1365" t="s">
        <v>141</v>
      </c>
      <c r="I871" s="1366" t="s">
        <v>140</v>
      </c>
      <c r="J871" s="1364"/>
      <c r="K871" s="127"/>
    </row>
    <row r="872" spans="1:11" ht="24" customHeight="1" x14ac:dyDescent="0.2">
      <c r="A872" s="55"/>
      <c r="B872" s="127"/>
      <c r="C872" s="56"/>
      <c r="D872" s="127"/>
      <c r="E872" s="1361"/>
      <c r="F872" s="56"/>
      <c r="G872" s="56"/>
      <c r="H872" s="1365"/>
      <c r="I872" s="1366"/>
      <c r="J872" s="1364"/>
      <c r="K872" s="127"/>
    </row>
    <row r="873" spans="1:11" ht="24" customHeight="1" x14ac:dyDescent="0.2">
      <c r="A873" s="55"/>
      <c r="B873" s="127"/>
      <c r="C873" s="56"/>
      <c r="D873" s="127"/>
      <c r="E873" s="1361"/>
      <c r="F873" s="56"/>
      <c r="G873" s="56"/>
      <c r="H873" s="1365"/>
      <c r="I873" s="1366"/>
      <c r="J873" s="1364"/>
    </row>
    <row r="874" spans="1:11" ht="24" customHeight="1" x14ac:dyDescent="0.2">
      <c r="A874" s="55"/>
      <c r="B874" s="127"/>
      <c r="C874" s="56"/>
      <c r="D874" s="127"/>
      <c r="E874" s="1361"/>
      <c r="F874" s="56"/>
      <c r="G874" s="56"/>
      <c r="H874" s="1365"/>
      <c r="I874" s="1366"/>
      <c r="J874" s="1364"/>
    </row>
    <row r="875" spans="1:11" ht="24" customHeight="1" x14ac:dyDescent="0.2">
      <c r="A875" s="55"/>
      <c r="B875" s="127"/>
      <c r="C875" s="56"/>
      <c r="D875" s="127"/>
      <c r="E875" s="1361"/>
      <c r="F875" s="56"/>
      <c r="G875" s="56"/>
      <c r="H875" s="1367"/>
      <c r="I875" s="1366">
        <v>2011</v>
      </c>
      <c r="J875" s="1364"/>
    </row>
    <row r="876" spans="1:11" ht="24" customHeight="1" x14ac:dyDescent="0.2">
      <c r="A876" s="55"/>
      <c r="B876" s="127"/>
      <c r="C876" s="56"/>
      <c r="D876" s="127"/>
      <c r="E876" s="1361"/>
      <c r="F876" s="56"/>
      <c r="G876" s="56"/>
      <c r="H876" s="1367"/>
      <c r="I876" s="1366"/>
      <c r="J876" s="1364"/>
    </row>
    <row r="877" spans="1:11" ht="24" customHeight="1" x14ac:dyDescent="0.2">
      <c r="A877" s="55"/>
      <c r="B877" s="127"/>
      <c r="C877" s="56"/>
      <c r="D877" s="127"/>
      <c r="E877" s="1361"/>
      <c r="F877" s="56"/>
      <c r="G877" s="56"/>
      <c r="H877" s="1367"/>
      <c r="I877" s="1366"/>
      <c r="J877" s="1364"/>
    </row>
    <row r="878" spans="1:11" ht="24" customHeight="1" x14ac:dyDescent="0.2">
      <c r="A878" s="55"/>
      <c r="B878" s="127"/>
      <c r="C878" s="56"/>
      <c r="D878" s="127"/>
      <c r="E878" s="1361"/>
      <c r="F878" s="56"/>
      <c r="G878" s="56"/>
      <c r="H878" s="1367"/>
      <c r="I878" s="1366"/>
      <c r="J878" s="1364"/>
    </row>
    <row r="879" spans="1:11" ht="24" customHeight="1" x14ac:dyDescent="0.2">
      <c r="A879" s="55"/>
      <c r="B879" s="127"/>
      <c r="C879" s="56"/>
      <c r="D879" s="127"/>
      <c r="E879" s="1361"/>
      <c r="F879" s="56"/>
      <c r="G879" s="56"/>
      <c r="H879" s="1367"/>
      <c r="I879" s="1366"/>
      <c r="J879" s="1364"/>
    </row>
    <row r="880" spans="1:11" ht="24" customHeight="1" x14ac:dyDescent="0.2">
      <c r="A880" s="55"/>
      <c r="B880" s="127"/>
      <c r="C880" s="56"/>
      <c r="D880" s="127"/>
      <c r="E880" s="1361"/>
      <c r="F880" s="56"/>
      <c r="G880" s="56"/>
      <c r="H880" s="109"/>
      <c r="I880" s="107"/>
      <c r="J880" s="1364"/>
    </row>
    <row r="881" spans="1:10" ht="24" customHeight="1" x14ac:dyDescent="0.2">
      <c r="A881" s="55"/>
      <c r="B881" s="127"/>
      <c r="C881" s="56"/>
      <c r="D881" s="127"/>
      <c r="E881" s="1361"/>
      <c r="F881" s="56"/>
      <c r="G881" s="56"/>
      <c r="H881" s="109"/>
      <c r="I881" s="107"/>
      <c r="J881" s="1364"/>
    </row>
    <row r="882" spans="1:10" ht="24" customHeight="1" x14ac:dyDescent="0.2">
      <c r="A882" s="55"/>
      <c r="B882" s="127"/>
      <c r="C882" s="56"/>
      <c r="D882" s="127"/>
      <c r="E882" s="1361"/>
      <c r="F882" s="56"/>
      <c r="G882" s="56"/>
      <c r="H882" s="109"/>
      <c r="I882" s="107"/>
      <c r="J882" s="1364"/>
    </row>
    <row r="883" spans="1:10" ht="24" customHeight="1" x14ac:dyDescent="0.2">
      <c r="A883" s="55"/>
      <c r="B883" s="127" t="s">
        <v>160</v>
      </c>
      <c r="C883" s="56"/>
      <c r="D883" s="127" t="s">
        <v>160</v>
      </c>
      <c r="E883" s="1361"/>
      <c r="F883" s="56"/>
      <c r="G883" s="56"/>
      <c r="H883" s="109"/>
      <c r="I883" s="107"/>
      <c r="J883" s="1364"/>
    </row>
    <row r="884" spans="1:10" ht="24" customHeight="1" x14ac:dyDescent="0.2">
      <c r="A884" s="55"/>
      <c r="B884" s="127" t="s">
        <v>160</v>
      </c>
      <c r="C884" s="56"/>
      <c r="D884" s="127"/>
      <c r="E884" s="1361"/>
      <c r="F884" s="56"/>
      <c r="G884" s="56"/>
      <c r="H884" s="109"/>
      <c r="I884" s="107"/>
      <c r="J884" s="1364"/>
    </row>
    <row r="885" spans="1:10" ht="24" customHeight="1" x14ac:dyDescent="0.2">
      <c r="A885" s="55"/>
      <c r="B885" s="127" t="s">
        <v>160</v>
      </c>
      <c r="C885" s="56"/>
      <c r="D885" s="127" t="s">
        <v>160</v>
      </c>
      <c r="E885" s="1361"/>
      <c r="F885" s="56"/>
      <c r="G885" s="56"/>
      <c r="H885" s="109"/>
      <c r="I885" s="107"/>
      <c r="J885" s="1364"/>
    </row>
    <row r="886" spans="1:10" ht="24" customHeight="1" x14ac:dyDescent="0.2">
      <c r="A886" s="55"/>
      <c r="B886" s="127" t="s">
        <v>160</v>
      </c>
      <c r="C886" s="56"/>
      <c r="D886" s="127" t="s">
        <v>160</v>
      </c>
      <c r="E886" s="1362"/>
      <c r="F886" s="56"/>
      <c r="G886" s="56"/>
      <c r="H886" s="110"/>
      <c r="I886" s="108"/>
      <c r="J886" s="1364"/>
    </row>
    <row r="887" spans="1:10" ht="24" customHeight="1" thickBot="1" x14ac:dyDescent="0.25">
      <c r="A887" s="55"/>
      <c r="B887" s="127" t="s">
        <v>160</v>
      </c>
      <c r="C887" s="101"/>
      <c r="D887" s="1339" t="s">
        <v>160</v>
      </c>
      <c r="E887" s="1339"/>
      <c r="F887" s="1339"/>
      <c r="G887" s="101">
        <f>SUM(G864:G886)</f>
        <v>0</v>
      </c>
      <c r="H887" s="106"/>
      <c r="I887" s="106"/>
      <c r="J887" s="102"/>
    </row>
    <row r="888" spans="1:10" ht="24" customHeight="1" thickTop="1" x14ac:dyDescent="0.2">
      <c r="A888" s="1340" t="s">
        <v>132</v>
      </c>
      <c r="B888" s="1340"/>
      <c r="C888" s="1340"/>
      <c r="D888" s="1340"/>
      <c r="E888" s="1340"/>
      <c r="F888" s="1340"/>
      <c r="G888" s="1340"/>
      <c r="H888" s="1340"/>
      <c r="I888" s="1340"/>
      <c r="J888" s="1340"/>
    </row>
    <row r="889" spans="1:10" ht="24" customHeight="1" x14ac:dyDescent="0.2">
      <c r="A889" s="1341" t="s">
        <v>133</v>
      </c>
      <c r="B889" s="1341"/>
      <c r="C889" s="1341"/>
      <c r="D889" s="1341"/>
      <c r="E889" s="50"/>
    </row>
    <row r="890" spans="1:10" ht="24" customHeight="1" x14ac:dyDescent="0.2">
      <c r="A890" s="2" t="s">
        <v>22</v>
      </c>
      <c r="B890" s="97">
        <v>40731</v>
      </c>
      <c r="D890" s="1342" t="s">
        <v>134</v>
      </c>
      <c r="E890" s="1342"/>
      <c r="F890" s="1325" t="s">
        <v>108</v>
      </c>
      <c r="G890" s="1325"/>
      <c r="H890" s="1359"/>
      <c r="I890" s="1359"/>
      <c r="J890" s="1359"/>
    </row>
    <row r="891" spans="1:10" ht="24" customHeight="1" x14ac:dyDescent="0.25">
      <c r="A891" s="97"/>
      <c r="B891" s="1338" t="s">
        <v>288</v>
      </c>
      <c r="C891" s="1338"/>
      <c r="D891" s="1338"/>
      <c r="E891" s="220"/>
      <c r="F891" s="220"/>
    </row>
    <row r="892" spans="1:10" ht="24" customHeight="1" x14ac:dyDescent="0.2">
      <c r="A892" s="50"/>
      <c r="B892" s="50" t="s">
        <v>135</v>
      </c>
      <c r="C892" s="1341" t="s">
        <v>322</v>
      </c>
      <c r="D892" s="1341"/>
      <c r="E892" s="1341"/>
      <c r="F892" s="1368" t="s">
        <v>116</v>
      </c>
      <c r="G892" s="1368"/>
      <c r="H892" s="1341">
        <v>901023614</v>
      </c>
      <c r="I892" s="1341"/>
      <c r="J892" s="1341"/>
    </row>
    <row r="893" spans="1:10" ht="24" customHeight="1" x14ac:dyDescent="0.2">
      <c r="A893" s="50"/>
      <c r="B893" s="50" t="s">
        <v>136</v>
      </c>
      <c r="C893" s="1341" t="s">
        <v>323</v>
      </c>
      <c r="D893" s="1341"/>
      <c r="E893" s="1341"/>
      <c r="F893" s="1368" t="s">
        <v>157</v>
      </c>
      <c r="G893" s="1368"/>
      <c r="H893" s="1341" t="s">
        <v>11</v>
      </c>
      <c r="I893" s="1341"/>
      <c r="J893" s="1341"/>
    </row>
    <row r="894" spans="1:10" ht="24" customHeight="1" thickBot="1" x14ac:dyDescent="0.25">
      <c r="B894" s="206" t="s">
        <v>261</v>
      </c>
      <c r="C894" s="1352" t="s">
        <v>400</v>
      </c>
      <c r="D894" s="1352"/>
      <c r="E894" s="1352"/>
      <c r="F894" s="1352"/>
      <c r="G894" s="1352"/>
    </row>
    <row r="895" spans="1:10" ht="24" customHeight="1" thickTop="1" x14ac:dyDescent="0.2">
      <c r="A895" s="1353" t="s">
        <v>131</v>
      </c>
      <c r="B895" s="1354"/>
      <c r="C895" s="1354"/>
      <c r="D895" s="1355"/>
      <c r="E895" s="103" t="s">
        <v>123</v>
      </c>
      <c r="F895" s="1343" t="s">
        <v>126</v>
      </c>
      <c r="G895" s="1343"/>
      <c r="H895" s="1344" t="s">
        <v>130</v>
      </c>
      <c r="I895" s="1345"/>
      <c r="J895" s="1346"/>
    </row>
    <row r="896" spans="1:10" ht="24" customHeight="1" x14ac:dyDescent="0.2">
      <c r="A896" s="1356"/>
      <c r="B896" s="1357"/>
      <c r="C896" s="1357"/>
      <c r="D896" s="1358"/>
      <c r="E896" s="104" t="s">
        <v>124</v>
      </c>
      <c r="F896" s="1350" t="s">
        <v>127</v>
      </c>
      <c r="G896" s="1351"/>
      <c r="H896" s="1347"/>
      <c r="I896" s="1348"/>
      <c r="J896" s="1349"/>
    </row>
    <row r="897" spans="1:11" ht="24" customHeight="1" thickBot="1" x14ac:dyDescent="0.25">
      <c r="A897" s="170" t="s">
        <v>99</v>
      </c>
      <c r="B897" s="169" t="s">
        <v>100</v>
      </c>
      <c r="C897" s="169" t="s">
        <v>101</v>
      </c>
      <c r="D897" s="169" t="s">
        <v>100</v>
      </c>
      <c r="E897" s="104" t="s">
        <v>125</v>
      </c>
      <c r="F897" s="169" t="s">
        <v>128</v>
      </c>
      <c r="G897" s="169" t="s">
        <v>129</v>
      </c>
      <c r="H897" s="1347"/>
      <c r="I897" s="1348"/>
      <c r="J897" s="1349"/>
    </row>
    <row r="898" spans="1:11" ht="24" customHeight="1" x14ac:dyDescent="0.2">
      <c r="A898" s="214"/>
      <c r="B898" s="215"/>
      <c r="C898" s="219"/>
      <c r="D898" s="215"/>
      <c r="E898" s="1360" t="s">
        <v>137</v>
      </c>
      <c r="F898" s="216"/>
      <c r="G898" s="216"/>
      <c r="H898" s="217"/>
      <c r="I898" s="218"/>
      <c r="J898" s="1363" t="s">
        <v>139</v>
      </c>
      <c r="K898" s="127"/>
    </row>
    <row r="899" spans="1:11" ht="24" customHeight="1" x14ac:dyDescent="0.2">
      <c r="A899" s="55"/>
      <c r="B899" s="127"/>
      <c r="C899" s="56"/>
      <c r="D899" s="127"/>
      <c r="E899" s="1361"/>
      <c r="F899" s="56"/>
      <c r="G899" s="56"/>
      <c r="H899" s="109"/>
      <c r="I899" s="107"/>
      <c r="J899" s="1364"/>
      <c r="K899" s="127"/>
    </row>
    <row r="900" spans="1:11" ht="24" customHeight="1" x14ac:dyDescent="0.2">
      <c r="A900" s="55"/>
      <c r="B900" s="127"/>
      <c r="C900" s="56"/>
      <c r="D900" s="127"/>
      <c r="E900" s="1361"/>
      <c r="F900" s="56"/>
      <c r="G900" s="56"/>
      <c r="H900" s="109"/>
      <c r="I900" s="107"/>
      <c r="J900" s="1364"/>
      <c r="K900" s="127"/>
    </row>
    <row r="901" spans="1:11" ht="24" customHeight="1" x14ac:dyDescent="0.2">
      <c r="A901" s="55"/>
      <c r="B901" s="127"/>
      <c r="C901" s="56"/>
      <c r="D901" s="127"/>
      <c r="E901" s="1361"/>
      <c r="F901" s="56"/>
      <c r="G901" s="56"/>
      <c r="H901" s="109"/>
      <c r="I901" s="107"/>
      <c r="J901" s="1364"/>
      <c r="K901" s="127"/>
    </row>
    <row r="902" spans="1:11" ht="24" customHeight="1" x14ac:dyDescent="0.2">
      <c r="A902" s="55"/>
      <c r="B902" s="127"/>
      <c r="C902" s="56"/>
      <c r="D902" s="127"/>
      <c r="E902" s="1361"/>
      <c r="F902" s="56"/>
      <c r="G902" s="56"/>
      <c r="H902" s="109"/>
      <c r="I902" s="107"/>
      <c r="J902" s="1364"/>
      <c r="K902" s="127"/>
    </row>
    <row r="903" spans="1:11" ht="24" customHeight="1" x14ac:dyDescent="0.2">
      <c r="A903" s="55"/>
      <c r="B903" s="127"/>
      <c r="C903" s="56"/>
      <c r="D903" s="127"/>
      <c r="E903" s="1361"/>
      <c r="F903" s="56"/>
      <c r="G903" s="56"/>
      <c r="H903" s="109"/>
      <c r="I903" s="107"/>
      <c r="J903" s="1364"/>
      <c r="K903" s="127"/>
    </row>
    <row r="904" spans="1:11" ht="24" customHeight="1" x14ac:dyDescent="0.2">
      <c r="A904" s="55"/>
      <c r="B904" s="127"/>
      <c r="C904" s="56"/>
      <c r="D904" s="127"/>
      <c r="E904" s="1361"/>
      <c r="F904" s="56"/>
      <c r="G904" s="56"/>
      <c r="H904" s="109"/>
      <c r="I904" s="107"/>
      <c r="J904" s="1364"/>
      <c r="K904" s="127"/>
    </row>
    <row r="905" spans="1:11" ht="24" customHeight="1" x14ac:dyDescent="0.2">
      <c r="A905" s="55"/>
      <c r="B905" s="127"/>
      <c r="C905" s="56"/>
      <c r="D905" s="127"/>
      <c r="E905" s="1361"/>
      <c r="F905" s="56"/>
      <c r="G905" s="56"/>
      <c r="H905" s="1365" t="s">
        <v>141</v>
      </c>
      <c r="I905" s="1366" t="s">
        <v>140</v>
      </c>
      <c r="J905" s="1364"/>
      <c r="K905" s="127"/>
    </row>
    <row r="906" spans="1:11" ht="24" customHeight="1" x14ac:dyDescent="0.2">
      <c r="A906" s="55"/>
      <c r="B906" s="127"/>
      <c r="C906" s="56"/>
      <c r="D906" s="127"/>
      <c r="E906" s="1361"/>
      <c r="F906" s="56"/>
      <c r="G906" s="56"/>
      <c r="H906" s="1365"/>
      <c r="I906" s="1366"/>
      <c r="J906" s="1364"/>
      <c r="K906" s="127"/>
    </row>
    <row r="907" spans="1:11" ht="24" customHeight="1" x14ac:dyDescent="0.2">
      <c r="A907" s="55"/>
      <c r="B907" s="127"/>
      <c r="C907" s="56"/>
      <c r="D907" s="127"/>
      <c r="E907" s="1361"/>
      <c r="F907" s="56"/>
      <c r="G907" s="56"/>
      <c r="H907" s="1365"/>
      <c r="I907" s="1366"/>
      <c r="J907" s="1364"/>
    </row>
    <row r="908" spans="1:11" ht="24" customHeight="1" x14ac:dyDescent="0.2">
      <c r="A908" s="55"/>
      <c r="B908" s="127"/>
      <c r="C908" s="56"/>
      <c r="D908" s="127"/>
      <c r="E908" s="1361"/>
      <c r="F908" s="56"/>
      <c r="G908" s="56"/>
      <c r="H908" s="1365"/>
      <c r="I908" s="1366"/>
      <c r="J908" s="1364"/>
    </row>
    <row r="909" spans="1:11" ht="24" customHeight="1" x14ac:dyDescent="0.2">
      <c r="A909" s="55"/>
      <c r="B909" s="127"/>
      <c r="C909" s="56"/>
      <c r="D909" s="127"/>
      <c r="E909" s="1361"/>
      <c r="F909" s="56"/>
      <c r="G909" s="56"/>
      <c r="H909" s="1367"/>
      <c r="I909" s="1366">
        <v>2011</v>
      </c>
      <c r="J909" s="1364"/>
    </row>
    <row r="910" spans="1:11" ht="24" customHeight="1" x14ac:dyDescent="0.2">
      <c r="A910" s="55"/>
      <c r="B910" s="127"/>
      <c r="C910" s="56"/>
      <c r="D910" s="127"/>
      <c r="E910" s="1361"/>
      <c r="F910" s="56"/>
      <c r="G910" s="56"/>
      <c r="H910" s="1367"/>
      <c r="I910" s="1366"/>
      <c r="J910" s="1364"/>
    </row>
    <row r="911" spans="1:11" ht="24" customHeight="1" x14ac:dyDescent="0.2">
      <c r="A911" s="55"/>
      <c r="B911" s="127"/>
      <c r="C911" s="56"/>
      <c r="D911" s="127"/>
      <c r="E911" s="1361"/>
      <c r="F911" s="56"/>
      <c r="G911" s="56"/>
      <c r="H911" s="1367"/>
      <c r="I911" s="1366"/>
      <c r="J911" s="1364"/>
    </row>
    <row r="912" spans="1:11" ht="24" customHeight="1" x14ac:dyDescent="0.2">
      <c r="A912" s="55"/>
      <c r="B912" s="127"/>
      <c r="C912" s="56"/>
      <c r="D912" s="127"/>
      <c r="E912" s="1361"/>
      <c r="F912" s="56"/>
      <c r="G912" s="56"/>
      <c r="H912" s="1367"/>
      <c r="I912" s="1366"/>
      <c r="J912" s="1364"/>
    </row>
    <row r="913" spans="1:10" ht="24" customHeight="1" x14ac:dyDescent="0.2">
      <c r="A913" s="55"/>
      <c r="B913" s="127"/>
      <c r="C913" s="56"/>
      <c r="D913" s="127"/>
      <c r="E913" s="1361"/>
      <c r="F913" s="56"/>
      <c r="G913" s="56"/>
      <c r="H913" s="1367"/>
      <c r="I913" s="1366"/>
      <c r="J913" s="1364"/>
    </row>
    <row r="914" spans="1:10" ht="24" customHeight="1" x14ac:dyDescent="0.2">
      <c r="A914" s="55"/>
      <c r="B914" s="127"/>
      <c r="C914" s="56"/>
      <c r="D914" s="127"/>
      <c r="E914" s="1361"/>
      <c r="F914" s="56"/>
      <c r="G914" s="56"/>
      <c r="H914" s="109"/>
      <c r="I914" s="107"/>
      <c r="J914" s="1364"/>
    </row>
    <row r="915" spans="1:10" ht="24" customHeight="1" x14ac:dyDescent="0.2">
      <c r="A915" s="55"/>
      <c r="B915" s="127"/>
      <c r="C915" s="56"/>
      <c r="D915" s="127"/>
      <c r="E915" s="1361"/>
      <c r="F915" s="56"/>
      <c r="G915" s="56"/>
      <c r="H915" s="109"/>
      <c r="I915" s="107"/>
      <c r="J915" s="1364"/>
    </row>
    <row r="916" spans="1:10" ht="24" customHeight="1" x14ac:dyDescent="0.2">
      <c r="A916" s="55"/>
      <c r="B916" s="127" t="s">
        <v>160</v>
      </c>
      <c r="C916" s="56"/>
      <c r="D916" s="127" t="s">
        <v>160</v>
      </c>
      <c r="E916" s="1361"/>
      <c r="F916" s="56"/>
      <c r="G916" s="56"/>
      <c r="H916" s="109"/>
      <c r="I916" s="107"/>
      <c r="J916" s="1364"/>
    </row>
    <row r="917" spans="1:10" ht="24" customHeight="1" x14ac:dyDescent="0.2">
      <c r="A917" s="55"/>
      <c r="B917" s="127" t="s">
        <v>160</v>
      </c>
      <c r="C917" s="56"/>
      <c r="D917" s="127" t="s">
        <v>160</v>
      </c>
      <c r="E917" s="1361"/>
      <c r="F917" s="56"/>
      <c r="G917" s="56"/>
      <c r="H917" s="109"/>
      <c r="I917" s="107"/>
      <c r="J917" s="1364"/>
    </row>
    <row r="918" spans="1:10" ht="24" customHeight="1" x14ac:dyDescent="0.2">
      <c r="A918" s="55"/>
      <c r="B918" s="127" t="s">
        <v>160</v>
      </c>
      <c r="C918" s="56"/>
      <c r="D918" s="127"/>
      <c r="E918" s="1361"/>
      <c r="F918" s="56"/>
      <c r="G918" s="56"/>
      <c r="H918" s="109"/>
      <c r="I918" s="107"/>
      <c r="J918" s="1364"/>
    </row>
    <row r="919" spans="1:10" ht="24" customHeight="1" x14ac:dyDescent="0.2">
      <c r="A919" s="55"/>
      <c r="B919" s="127" t="s">
        <v>160</v>
      </c>
      <c r="C919" s="56"/>
      <c r="D919" s="127" t="s">
        <v>160</v>
      </c>
      <c r="E919" s="1361"/>
      <c r="F919" s="56"/>
      <c r="G919" s="56"/>
      <c r="H919" s="109"/>
      <c r="I919" s="107"/>
      <c r="J919" s="1364"/>
    </row>
    <row r="920" spans="1:10" ht="24" customHeight="1" x14ac:dyDescent="0.2">
      <c r="A920" s="55"/>
      <c r="B920" s="127" t="s">
        <v>160</v>
      </c>
      <c r="C920" s="56"/>
      <c r="D920" s="127" t="s">
        <v>160</v>
      </c>
      <c r="E920" s="1362"/>
      <c r="F920" s="56"/>
      <c r="G920" s="56"/>
      <c r="H920" s="110"/>
      <c r="I920" s="108"/>
      <c r="J920" s="1364"/>
    </row>
    <row r="921" spans="1:10" ht="24" customHeight="1" thickBot="1" x14ac:dyDescent="0.25">
      <c r="A921" s="55"/>
      <c r="B921" s="127" t="s">
        <v>160</v>
      </c>
      <c r="C921" s="101"/>
      <c r="D921" s="1339" t="s">
        <v>160</v>
      </c>
      <c r="E921" s="1339"/>
      <c r="F921" s="1339"/>
      <c r="G921" s="101">
        <f>SUM(G898:G920)</f>
        <v>0</v>
      </c>
      <c r="H921" s="106"/>
      <c r="I921" s="106"/>
      <c r="J921" s="102"/>
    </row>
    <row r="922" spans="1:10" ht="24" customHeight="1" thickTop="1" x14ac:dyDescent="0.2">
      <c r="A922" s="1340" t="s">
        <v>132</v>
      </c>
      <c r="B922" s="1340"/>
      <c r="C922" s="1340"/>
      <c r="D922" s="1340"/>
      <c r="E922" s="1340"/>
      <c r="F922" s="1340"/>
      <c r="G922" s="1340"/>
      <c r="H922" s="1340"/>
      <c r="I922" s="1340"/>
      <c r="J922" s="1340"/>
    </row>
    <row r="923" spans="1:10" ht="24" customHeight="1" x14ac:dyDescent="0.2">
      <c r="A923" s="1341" t="s">
        <v>133</v>
      </c>
      <c r="B923" s="1341"/>
      <c r="C923" s="1341"/>
      <c r="D923" s="1341"/>
      <c r="E923" s="50"/>
    </row>
    <row r="924" spans="1:10" ht="24" customHeight="1" x14ac:dyDescent="0.2">
      <c r="A924" s="2" t="s">
        <v>22</v>
      </c>
      <c r="B924" s="97">
        <v>40731</v>
      </c>
      <c r="D924" s="1342" t="s">
        <v>134</v>
      </c>
      <c r="E924" s="1342"/>
      <c r="F924" s="1325" t="s">
        <v>108</v>
      </c>
      <c r="G924" s="1325"/>
      <c r="H924" s="1359"/>
      <c r="I924" s="1359"/>
      <c r="J924" s="1359"/>
    </row>
    <row r="925" spans="1:10" ht="24" customHeight="1" x14ac:dyDescent="0.25">
      <c r="A925" s="97"/>
      <c r="B925" s="1338" t="s">
        <v>288</v>
      </c>
      <c r="C925" s="1338"/>
      <c r="D925" s="1338"/>
      <c r="E925" s="220"/>
      <c r="F925" s="220"/>
    </row>
    <row r="926" spans="1:10" ht="24" customHeight="1" x14ac:dyDescent="0.2">
      <c r="A926" s="50"/>
      <c r="B926" s="50" t="s">
        <v>135</v>
      </c>
      <c r="C926" s="1341" t="s">
        <v>325</v>
      </c>
      <c r="D926" s="1341"/>
      <c r="E926" s="1341"/>
      <c r="F926" s="1368" t="s">
        <v>116</v>
      </c>
      <c r="G926" s="1368"/>
      <c r="H926" s="1341">
        <v>914082557</v>
      </c>
      <c r="I926" s="1341"/>
      <c r="J926" s="1341"/>
    </row>
    <row r="927" spans="1:10" ht="24" customHeight="1" x14ac:dyDescent="0.2">
      <c r="A927" s="50"/>
      <c r="B927" s="50" t="s">
        <v>136</v>
      </c>
      <c r="C927" s="1341" t="s">
        <v>326</v>
      </c>
      <c r="D927" s="1341"/>
      <c r="E927" s="1341"/>
      <c r="F927" s="1368" t="s">
        <v>157</v>
      </c>
      <c r="G927" s="1368"/>
      <c r="H927" s="1341" t="s">
        <v>11</v>
      </c>
      <c r="I927" s="1341"/>
      <c r="J927" s="1341"/>
    </row>
    <row r="928" spans="1:10" ht="24" customHeight="1" thickBot="1" x14ac:dyDescent="0.25">
      <c r="B928" s="206" t="s">
        <v>261</v>
      </c>
      <c r="C928" s="1352" t="s">
        <v>401</v>
      </c>
      <c r="D928" s="1352"/>
      <c r="E928" s="1352"/>
      <c r="F928" s="1352"/>
      <c r="G928" s="1352"/>
    </row>
    <row r="929" spans="1:11" ht="24" customHeight="1" thickTop="1" x14ac:dyDescent="0.2">
      <c r="A929" s="1353" t="s">
        <v>131</v>
      </c>
      <c r="B929" s="1354"/>
      <c r="C929" s="1354"/>
      <c r="D929" s="1355"/>
      <c r="E929" s="103" t="s">
        <v>123</v>
      </c>
      <c r="F929" s="1343" t="s">
        <v>126</v>
      </c>
      <c r="G929" s="1343"/>
      <c r="H929" s="1344" t="s">
        <v>130</v>
      </c>
      <c r="I929" s="1345"/>
      <c r="J929" s="1346"/>
    </row>
    <row r="930" spans="1:11" ht="24" customHeight="1" x14ac:dyDescent="0.2">
      <c r="A930" s="1356"/>
      <c r="B930" s="1357"/>
      <c r="C930" s="1357"/>
      <c r="D930" s="1358"/>
      <c r="E930" s="104" t="s">
        <v>124</v>
      </c>
      <c r="F930" s="1350" t="s">
        <v>127</v>
      </c>
      <c r="G930" s="1351"/>
      <c r="H930" s="1347"/>
      <c r="I930" s="1348"/>
      <c r="J930" s="1349"/>
    </row>
    <row r="931" spans="1:11" ht="24" customHeight="1" thickBot="1" x14ac:dyDescent="0.25">
      <c r="A931" s="170" t="s">
        <v>99</v>
      </c>
      <c r="B931" s="169" t="s">
        <v>100</v>
      </c>
      <c r="C931" s="169" t="s">
        <v>101</v>
      </c>
      <c r="D931" s="169" t="s">
        <v>100</v>
      </c>
      <c r="E931" s="104" t="s">
        <v>125</v>
      </c>
      <c r="F931" s="169" t="s">
        <v>128</v>
      </c>
      <c r="G931" s="169" t="s">
        <v>129</v>
      </c>
      <c r="H931" s="1347"/>
      <c r="I931" s="1348"/>
      <c r="J931" s="1349"/>
    </row>
    <row r="932" spans="1:11" ht="24" customHeight="1" x14ac:dyDescent="0.2">
      <c r="A932" s="214"/>
      <c r="B932" s="215"/>
      <c r="C932" s="219"/>
      <c r="D932" s="215"/>
      <c r="E932" s="1360" t="s">
        <v>137</v>
      </c>
      <c r="F932" s="216"/>
      <c r="G932" s="216"/>
      <c r="H932" s="217"/>
      <c r="I932" s="218"/>
      <c r="J932" s="1363" t="s">
        <v>139</v>
      </c>
      <c r="K932" s="127"/>
    </row>
    <row r="933" spans="1:11" ht="24" customHeight="1" x14ac:dyDescent="0.2">
      <c r="A933" s="55"/>
      <c r="B933" s="127"/>
      <c r="C933" s="56"/>
      <c r="D933" s="127"/>
      <c r="E933" s="1361"/>
      <c r="F933" s="56"/>
      <c r="G933" s="56"/>
      <c r="H933" s="109"/>
      <c r="I933" s="107"/>
      <c r="J933" s="1364"/>
      <c r="K933" s="127"/>
    </row>
    <row r="934" spans="1:11" ht="24" customHeight="1" x14ac:dyDescent="0.2">
      <c r="A934" s="55"/>
      <c r="B934" s="127"/>
      <c r="C934" s="56"/>
      <c r="D934" s="127"/>
      <c r="E934" s="1361"/>
      <c r="F934" s="56"/>
      <c r="G934" s="56"/>
      <c r="H934" s="109"/>
      <c r="I934" s="107"/>
      <c r="J934" s="1364"/>
      <c r="K934" s="127"/>
    </row>
    <row r="935" spans="1:11" ht="24" customHeight="1" x14ac:dyDescent="0.2">
      <c r="A935" s="55"/>
      <c r="B935" s="127"/>
      <c r="C935" s="56"/>
      <c r="D935" s="127"/>
      <c r="E935" s="1361"/>
      <c r="F935" s="56"/>
      <c r="G935" s="56"/>
      <c r="H935" s="109"/>
      <c r="I935" s="107"/>
      <c r="J935" s="1364"/>
      <c r="K935" s="127"/>
    </row>
    <row r="936" spans="1:11" ht="24" customHeight="1" x14ac:dyDescent="0.2">
      <c r="A936" s="55"/>
      <c r="B936" s="127"/>
      <c r="C936" s="56"/>
      <c r="D936" s="127"/>
      <c r="E936" s="1361"/>
      <c r="F936" s="56"/>
      <c r="G936" s="56"/>
      <c r="H936" s="109"/>
      <c r="I936" s="107"/>
      <c r="J936" s="1364"/>
      <c r="K936" s="127"/>
    </row>
    <row r="937" spans="1:11" ht="24" customHeight="1" x14ac:dyDescent="0.2">
      <c r="A937" s="55"/>
      <c r="B937" s="127"/>
      <c r="C937" s="56"/>
      <c r="D937" s="127"/>
      <c r="E937" s="1361"/>
      <c r="F937" s="56"/>
      <c r="G937" s="56"/>
      <c r="H937" s="109"/>
      <c r="I937" s="107"/>
      <c r="J937" s="1364"/>
      <c r="K937" s="127"/>
    </row>
    <row r="938" spans="1:11" ht="24" customHeight="1" x14ac:dyDescent="0.2">
      <c r="A938" s="55"/>
      <c r="B938" s="127"/>
      <c r="C938" s="56"/>
      <c r="D938" s="127"/>
      <c r="E938" s="1361"/>
      <c r="F938" s="56"/>
      <c r="G938" s="56"/>
      <c r="H938" s="109"/>
      <c r="I938" s="107"/>
      <c r="J938" s="1364"/>
      <c r="K938" s="127"/>
    </row>
    <row r="939" spans="1:11" ht="24" customHeight="1" x14ac:dyDescent="0.2">
      <c r="A939" s="55"/>
      <c r="B939" s="127"/>
      <c r="C939" s="56"/>
      <c r="D939" s="127"/>
      <c r="E939" s="1361"/>
      <c r="F939" s="56"/>
      <c r="G939" s="56"/>
      <c r="H939" s="1365" t="s">
        <v>141</v>
      </c>
      <c r="I939" s="1366" t="s">
        <v>140</v>
      </c>
      <c r="J939" s="1364"/>
      <c r="K939" s="127"/>
    </row>
    <row r="940" spans="1:11" ht="24" customHeight="1" x14ac:dyDescent="0.2">
      <c r="A940" s="55"/>
      <c r="B940" s="127"/>
      <c r="C940" s="56"/>
      <c r="D940" s="127"/>
      <c r="E940" s="1361"/>
      <c r="F940" s="56"/>
      <c r="G940" s="56"/>
      <c r="H940" s="1365"/>
      <c r="I940" s="1366"/>
      <c r="J940" s="1364"/>
      <c r="K940" s="127"/>
    </row>
    <row r="941" spans="1:11" ht="24" customHeight="1" x14ac:dyDescent="0.2">
      <c r="A941" s="55"/>
      <c r="B941" s="127"/>
      <c r="C941" s="56"/>
      <c r="D941" s="127"/>
      <c r="E941" s="1361"/>
      <c r="F941" s="56"/>
      <c r="G941" s="56"/>
      <c r="H941" s="1365"/>
      <c r="I941" s="1366"/>
      <c r="J941" s="1364"/>
    </row>
    <row r="942" spans="1:11" ht="24" customHeight="1" x14ac:dyDescent="0.2">
      <c r="A942" s="55"/>
      <c r="B942" s="127"/>
      <c r="C942" s="56"/>
      <c r="D942" s="127"/>
      <c r="E942" s="1361"/>
      <c r="F942" s="56"/>
      <c r="G942" s="56"/>
      <c r="H942" s="1365"/>
      <c r="I942" s="1366"/>
      <c r="J942" s="1364"/>
    </row>
    <row r="943" spans="1:11" ht="24" customHeight="1" x14ac:dyDescent="0.2">
      <c r="A943" s="55"/>
      <c r="B943" s="127"/>
      <c r="C943" s="56"/>
      <c r="D943" s="127"/>
      <c r="E943" s="1361"/>
      <c r="F943" s="56"/>
      <c r="G943" s="56"/>
      <c r="H943" s="1367"/>
      <c r="I943" s="1366">
        <v>2011</v>
      </c>
      <c r="J943" s="1364"/>
    </row>
    <row r="944" spans="1:11" ht="24" customHeight="1" x14ac:dyDescent="0.2">
      <c r="A944" s="55"/>
      <c r="B944" s="127"/>
      <c r="C944" s="56"/>
      <c r="D944" s="127"/>
      <c r="E944" s="1361"/>
      <c r="F944" s="56"/>
      <c r="G944" s="56"/>
      <c r="H944" s="1367"/>
      <c r="I944" s="1366"/>
      <c r="J944" s="1364"/>
    </row>
    <row r="945" spans="1:10" ht="24" customHeight="1" x14ac:dyDescent="0.2">
      <c r="A945" s="55"/>
      <c r="B945" s="127"/>
      <c r="C945" s="56"/>
      <c r="D945" s="127"/>
      <c r="E945" s="1361"/>
      <c r="F945" s="56"/>
      <c r="G945" s="56"/>
      <c r="H945" s="1367"/>
      <c r="I945" s="1366"/>
      <c r="J945" s="1364"/>
    </row>
    <row r="946" spans="1:10" ht="24" customHeight="1" x14ac:dyDescent="0.2">
      <c r="A946" s="55"/>
      <c r="B946" s="127"/>
      <c r="C946" s="56"/>
      <c r="D946" s="127"/>
      <c r="E946" s="1361"/>
      <c r="F946" s="56"/>
      <c r="G946" s="56"/>
      <c r="H946" s="1367"/>
      <c r="I946" s="1366"/>
      <c r="J946" s="1364"/>
    </row>
    <row r="947" spans="1:10" ht="24" customHeight="1" x14ac:dyDescent="0.2">
      <c r="A947" s="55"/>
      <c r="B947" s="127"/>
      <c r="C947" s="56"/>
      <c r="D947" s="127"/>
      <c r="E947" s="1361"/>
      <c r="F947" s="56"/>
      <c r="G947" s="56"/>
      <c r="H947" s="1367"/>
      <c r="I947" s="1366"/>
      <c r="J947" s="1364"/>
    </row>
    <row r="948" spans="1:10" ht="24" customHeight="1" x14ac:dyDescent="0.2">
      <c r="A948" s="55"/>
      <c r="B948" s="127"/>
      <c r="C948" s="56"/>
      <c r="D948" s="127"/>
      <c r="E948" s="1361"/>
      <c r="F948" s="56"/>
      <c r="G948" s="56"/>
      <c r="H948" s="109"/>
      <c r="I948" s="107"/>
      <c r="J948" s="1364"/>
    </row>
    <row r="949" spans="1:10" ht="24" customHeight="1" x14ac:dyDescent="0.2">
      <c r="A949" s="55"/>
      <c r="B949" s="127"/>
      <c r="C949" s="56"/>
      <c r="D949" s="127"/>
      <c r="E949" s="1361"/>
      <c r="F949" s="56"/>
      <c r="G949" s="56"/>
      <c r="H949" s="109"/>
      <c r="I949" s="107"/>
      <c r="J949" s="1364"/>
    </row>
    <row r="950" spans="1:10" ht="24" customHeight="1" x14ac:dyDescent="0.2">
      <c r="A950" s="55"/>
      <c r="B950" s="127" t="s">
        <v>160</v>
      </c>
      <c r="C950" s="56"/>
      <c r="D950" s="127" t="s">
        <v>160</v>
      </c>
      <c r="E950" s="1361"/>
      <c r="F950" s="56"/>
      <c r="G950" s="56"/>
      <c r="H950" s="109"/>
      <c r="I950" s="107"/>
      <c r="J950" s="1364"/>
    </row>
    <row r="951" spans="1:10" ht="24" customHeight="1" x14ac:dyDescent="0.2">
      <c r="A951" s="55"/>
      <c r="B951" s="127" t="s">
        <v>160</v>
      </c>
      <c r="C951" s="56"/>
      <c r="D951" s="127" t="s">
        <v>160</v>
      </c>
      <c r="E951" s="1361"/>
      <c r="F951" s="56"/>
      <c r="G951" s="56"/>
      <c r="H951" s="109"/>
      <c r="I951" s="107"/>
      <c r="J951" s="1364"/>
    </row>
    <row r="952" spans="1:10" ht="24" customHeight="1" x14ac:dyDescent="0.2">
      <c r="A952" s="55"/>
      <c r="B952" s="127" t="s">
        <v>160</v>
      </c>
      <c r="C952" s="56"/>
      <c r="D952" s="127"/>
      <c r="E952" s="1361"/>
      <c r="F952" s="56"/>
      <c r="G952" s="56"/>
      <c r="H952" s="109"/>
      <c r="I952" s="107"/>
      <c r="J952" s="1364"/>
    </row>
    <row r="953" spans="1:10" ht="24" customHeight="1" x14ac:dyDescent="0.2">
      <c r="A953" s="55"/>
      <c r="B953" s="127" t="s">
        <v>160</v>
      </c>
      <c r="C953" s="56"/>
      <c r="D953" s="127" t="s">
        <v>160</v>
      </c>
      <c r="E953" s="1361"/>
      <c r="F953" s="56"/>
      <c r="G953" s="56"/>
      <c r="H953" s="109"/>
      <c r="I953" s="107"/>
      <c r="J953" s="1364"/>
    </row>
    <row r="954" spans="1:10" ht="24" customHeight="1" x14ac:dyDescent="0.2">
      <c r="A954" s="55"/>
      <c r="B954" s="127" t="s">
        <v>160</v>
      </c>
      <c r="C954" s="56"/>
      <c r="D954" s="127" t="s">
        <v>160</v>
      </c>
      <c r="E954" s="1362"/>
      <c r="F954" s="56"/>
      <c r="G954" s="56"/>
      <c r="H954" s="110"/>
      <c r="I954" s="108"/>
      <c r="J954" s="1364"/>
    </row>
    <row r="955" spans="1:10" ht="24" customHeight="1" thickBot="1" x14ac:dyDescent="0.25">
      <c r="A955" s="55"/>
      <c r="B955" s="127" t="s">
        <v>160</v>
      </c>
      <c r="C955" s="101"/>
      <c r="D955" s="1339" t="s">
        <v>160</v>
      </c>
      <c r="E955" s="1339"/>
      <c r="F955" s="1339"/>
      <c r="G955" s="101">
        <f>SUM(G932:G954)</f>
        <v>0</v>
      </c>
      <c r="H955" s="106"/>
      <c r="I955" s="106"/>
      <c r="J955" s="102"/>
    </row>
    <row r="956" spans="1:10" ht="24" customHeight="1" thickTop="1" x14ac:dyDescent="0.2">
      <c r="A956" s="1340" t="s">
        <v>132</v>
      </c>
      <c r="B956" s="1340"/>
      <c r="C956" s="1340"/>
      <c r="D956" s="1340"/>
      <c r="E956" s="1340"/>
      <c r="F956" s="1340"/>
      <c r="G956" s="1340"/>
      <c r="H956" s="1340"/>
      <c r="I956" s="1340"/>
      <c r="J956" s="1340"/>
    </row>
    <row r="957" spans="1:10" ht="24" customHeight="1" x14ac:dyDescent="0.2">
      <c r="A957" s="1341" t="s">
        <v>133</v>
      </c>
      <c r="B957" s="1341"/>
      <c r="C957" s="1341"/>
      <c r="D957" s="1341"/>
      <c r="E957" s="50"/>
    </row>
    <row r="958" spans="1:10" ht="24" customHeight="1" x14ac:dyDescent="0.2">
      <c r="A958" s="2" t="s">
        <v>22</v>
      </c>
      <c r="B958" s="97">
        <v>40731</v>
      </c>
      <c r="D958" s="1342" t="s">
        <v>134</v>
      </c>
      <c r="E958" s="1342"/>
      <c r="F958" s="1325" t="s">
        <v>108</v>
      </c>
      <c r="G958" s="1325"/>
      <c r="H958" s="1359"/>
      <c r="I958" s="1359"/>
      <c r="J958" s="1359"/>
    </row>
    <row r="959" spans="1:10" ht="24" customHeight="1" x14ac:dyDescent="0.25">
      <c r="A959" s="97"/>
      <c r="B959" s="1338" t="s">
        <v>288</v>
      </c>
      <c r="C959" s="1338"/>
      <c r="D959" s="1338"/>
      <c r="E959" s="220"/>
      <c r="F959" s="220"/>
    </row>
    <row r="960" spans="1:10" ht="24" customHeight="1" x14ac:dyDescent="0.2">
      <c r="A960" s="50"/>
      <c r="B960" s="50" t="s">
        <v>135</v>
      </c>
      <c r="C960" s="1341" t="s">
        <v>327</v>
      </c>
      <c r="D960" s="1341"/>
      <c r="E960" s="1341"/>
      <c r="F960" s="1368" t="s">
        <v>116</v>
      </c>
      <c r="G960" s="1368"/>
      <c r="H960" s="1341">
        <v>909630147</v>
      </c>
      <c r="I960" s="1341"/>
      <c r="J960" s="1341"/>
    </row>
    <row r="961" spans="1:11" ht="24" customHeight="1" x14ac:dyDescent="0.2">
      <c r="A961" s="50"/>
      <c r="B961" s="50" t="s">
        <v>136</v>
      </c>
      <c r="C961" s="1341" t="s">
        <v>308</v>
      </c>
      <c r="D961" s="1341"/>
      <c r="E961" s="1341"/>
      <c r="F961" s="1368" t="s">
        <v>157</v>
      </c>
      <c r="G961" s="1368"/>
      <c r="H961" s="1341" t="s">
        <v>11</v>
      </c>
      <c r="I961" s="1341"/>
      <c r="J961" s="1341"/>
    </row>
    <row r="962" spans="1:11" ht="24" customHeight="1" thickBot="1" x14ac:dyDescent="0.25">
      <c r="B962" s="206" t="s">
        <v>261</v>
      </c>
      <c r="C962" s="1352" t="s">
        <v>402</v>
      </c>
      <c r="D962" s="1352"/>
      <c r="E962" s="1352"/>
      <c r="F962" s="1352"/>
      <c r="G962" s="1352"/>
    </row>
    <row r="963" spans="1:11" ht="24" customHeight="1" thickTop="1" x14ac:dyDescent="0.2">
      <c r="A963" s="1353" t="s">
        <v>131</v>
      </c>
      <c r="B963" s="1354"/>
      <c r="C963" s="1354"/>
      <c r="D963" s="1355"/>
      <c r="E963" s="103" t="s">
        <v>123</v>
      </c>
      <c r="F963" s="1343" t="s">
        <v>126</v>
      </c>
      <c r="G963" s="1343"/>
      <c r="H963" s="1344" t="s">
        <v>130</v>
      </c>
      <c r="I963" s="1345"/>
      <c r="J963" s="1346"/>
    </row>
    <row r="964" spans="1:11" ht="24" customHeight="1" x14ac:dyDescent="0.2">
      <c r="A964" s="1356"/>
      <c r="B964" s="1357"/>
      <c r="C964" s="1357"/>
      <c r="D964" s="1358"/>
      <c r="E964" s="104" t="s">
        <v>124</v>
      </c>
      <c r="F964" s="1350" t="s">
        <v>127</v>
      </c>
      <c r="G964" s="1351"/>
      <c r="H964" s="1347"/>
      <c r="I964" s="1348"/>
      <c r="J964" s="1349"/>
    </row>
    <row r="965" spans="1:11" ht="24" customHeight="1" thickBot="1" x14ac:dyDescent="0.25">
      <c r="A965" s="170" t="s">
        <v>99</v>
      </c>
      <c r="B965" s="169" t="s">
        <v>100</v>
      </c>
      <c r="C965" s="169" t="s">
        <v>101</v>
      </c>
      <c r="D965" s="169" t="s">
        <v>100</v>
      </c>
      <c r="E965" s="104" t="s">
        <v>125</v>
      </c>
      <c r="F965" s="169" t="s">
        <v>128</v>
      </c>
      <c r="G965" s="169" t="s">
        <v>129</v>
      </c>
      <c r="H965" s="1347"/>
      <c r="I965" s="1348"/>
      <c r="J965" s="1349"/>
    </row>
    <row r="966" spans="1:11" ht="24" customHeight="1" x14ac:dyDescent="0.2">
      <c r="A966" s="214"/>
      <c r="B966" s="215"/>
      <c r="C966" s="219"/>
      <c r="D966" s="215"/>
      <c r="E966" s="1360" t="s">
        <v>137</v>
      </c>
      <c r="F966" s="216"/>
      <c r="G966" s="216"/>
      <c r="H966" s="217"/>
      <c r="I966" s="218"/>
      <c r="J966" s="1363" t="s">
        <v>139</v>
      </c>
      <c r="K966" s="127"/>
    </row>
    <row r="967" spans="1:11" ht="24" customHeight="1" x14ac:dyDescent="0.2">
      <c r="A967" s="55"/>
      <c r="B967" s="127"/>
      <c r="C967" s="56"/>
      <c r="D967" s="127"/>
      <c r="E967" s="1361"/>
      <c r="F967" s="56"/>
      <c r="G967" s="56"/>
      <c r="H967" s="109"/>
      <c r="I967" s="107"/>
      <c r="J967" s="1364"/>
      <c r="K967" s="127"/>
    </row>
    <row r="968" spans="1:11" ht="24" customHeight="1" x14ac:dyDescent="0.2">
      <c r="A968" s="55"/>
      <c r="B968" s="127"/>
      <c r="C968" s="56"/>
      <c r="D968" s="127"/>
      <c r="E968" s="1361"/>
      <c r="F968" s="56"/>
      <c r="G968" s="56"/>
      <c r="H968" s="109"/>
      <c r="I968" s="107"/>
      <c r="J968" s="1364"/>
      <c r="K968" s="127"/>
    </row>
    <row r="969" spans="1:11" ht="24" customHeight="1" x14ac:dyDescent="0.2">
      <c r="A969" s="55"/>
      <c r="B969" s="127"/>
      <c r="C969" s="56"/>
      <c r="D969" s="127"/>
      <c r="E969" s="1361"/>
      <c r="F969" s="56"/>
      <c r="G969" s="56"/>
      <c r="H969" s="109"/>
      <c r="I969" s="107"/>
      <c r="J969" s="1364"/>
      <c r="K969" s="127"/>
    </row>
    <row r="970" spans="1:11" ht="24" customHeight="1" x14ac:dyDescent="0.2">
      <c r="A970" s="55"/>
      <c r="B970" s="127"/>
      <c r="C970" s="56"/>
      <c r="D970" s="127"/>
      <c r="E970" s="1361"/>
      <c r="F970" s="56"/>
      <c r="G970" s="56"/>
      <c r="H970" s="109"/>
      <c r="I970" s="107"/>
      <c r="J970" s="1364"/>
      <c r="K970" s="127"/>
    </row>
    <row r="971" spans="1:11" ht="24" customHeight="1" x14ac:dyDescent="0.2">
      <c r="A971" s="55"/>
      <c r="B971" s="127"/>
      <c r="C971" s="56"/>
      <c r="D971" s="127"/>
      <c r="E971" s="1361"/>
      <c r="F971" s="56"/>
      <c r="G971" s="56"/>
      <c r="H971" s="109"/>
      <c r="I971" s="107"/>
      <c r="J971" s="1364"/>
      <c r="K971" s="127"/>
    </row>
    <row r="972" spans="1:11" ht="24" customHeight="1" x14ac:dyDescent="0.2">
      <c r="A972" s="55"/>
      <c r="B972" s="127"/>
      <c r="C972" s="56"/>
      <c r="D972" s="127"/>
      <c r="E972" s="1361"/>
      <c r="F972" s="56"/>
      <c r="G972" s="56"/>
      <c r="H972" s="109"/>
      <c r="I972" s="107"/>
      <c r="J972" s="1364"/>
      <c r="K972" s="127"/>
    </row>
    <row r="973" spans="1:11" ht="24" customHeight="1" x14ac:dyDescent="0.2">
      <c r="A973" s="55"/>
      <c r="B973" s="127"/>
      <c r="C973" s="56"/>
      <c r="D973" s="127"/>
      <c r="E973" s="1361"/>
      <c r="F973" s="56"/>
      <c r="G973" s="56"/>
      <c r="H973" s="1365" t="s">
        <v>141</v>
      </c>
      <c r="I973" s="1366" t="s">
        <v>140</v>
      </c>
      <c r="J973" s="1364"/>
      <c r="K973" s="127"/>
    </row>
    <row r="974" spans="1:11" ht="24" customHeight="1" x14ac:dyDescent="0.2">
      <c r="A974" s="55"/>
      <c r="B974" s="127"/>
      <c r="C974" s="56"/>
      <c r="D974" s="127"/>
      <c r="E974" s="1361"/>
      <c r="F974" s="56"/>
      <c r="G974" s="56"/>
      <c r="H974" s="1365"/>
      <c r="I974" s="1366"/>
      <c r="J974" s="1364"/>
      <c r="K974" s="127"/>
    </row>
    <row r="975" spans="1:11" ht="24" customHeight="1" x14ac:dyDescent="0.2">
      <c r="A975" s="55"/>
      <c r="B975" s="127"/>
      <c r="C975" s="56"/>
      <c r="D975" s="127"/>
      <c r="E975" s="1361"/>
      <c r="F975" s="56"/>
      <c r="G975" s="56"/>
      <c r="H975" s="1365"/>
      <c r="I975" s="1366"/>
      <c r="J975" s="1364"/>
    </row>
    <row r="976" spans="1:11" ht="24" customHeight="1" x14ac:dyDescent="0.2">
      <c r="A976" s="55"/>
      <c r="B976" s="127"/>
      <c r="C976" s="56"/>
      <c r="D976" s="127"/>
      <c r="E976" s="1361"/>
      <c r="F976" s="56"/>
      <c r="G976" s="56"/>
      <c r="H976" s="1365"/>
      <c r="I976" s="1366"/>
      <c r="J976" s="1364"/>
    </row>
    <row r="977" spans="1:10" ht="24" customHeight="1" x14ac:dyDescent="0.2">
      <c r="A977" s="55"/>
      <c r="B977" s="127"/>
      <c r="C977" s="56"/>
      <c r="D977" s="127"/>
      <c r="E977" s="1361"/>
      <c r="F977" s="56"/>
      <c r="G977" s="56"/>
      <c r="H977" s="1367"/>
      <c r="I977" s="1366">
        <v>2011</v>
      </c>
      <c r="J977" s="1364"/>
    </row>
    <row r="978" spans="1:10" ht="24" customHeight="1" x14ac:dyDescent="0.2">
      <c r="A978" s="55"/>
      <c r="B978" s="127"/>
      <c r="C978" s="56"/>
      <c r="D978" s="127"/>
      <c r="E978" s="1361"/>
      <c r="F978" s="56"/>
      <c r="G978" s="56"/>
      <c r="H978" s="1367"/>
      <c r="I978" s="1366"/>
      <c r="J978" s="1364"/>
    </row>
    <row r="979" spans="1:10" ht="24" customHeight="1" x14ac:dyDescent="0.2">
      <c r="A979" s="55"/>
      <c r="B979" s="127"/>
      <c r="C979" s="56"/>
      <c r="D979" s="127"/>
      <c r="E979" s="1361"/>
      <c r="F979" s="56"/>
      <c r="G979" s="56"/>
      <c r="H979" s="1367"/>
      <c r="I979" s="1366"/>
      <c r="J979" s="1364"/>
    </row>
    <row r="980" spans="1:10" ht="24" customHeight="1" x14ac:dyDescent="0.2">
      <c r="A980" s="55"/>
      <c r="B980" s="127"/>
      <c r="C980" s="56"/>
      <c r="D980" s="127"/>
      <c r="E980" s="1361"/>
      <c r="F980" s="56"/>
      <c r="G980" s="56"/>
      <c r="H980" s="1367"/>
      <c r="I980" s="1366"/>
      <c r="J980" s="1364"/>
    </row>
    <row r="981" spans="1:10" ht="24" customHeight="1" x14ac:dyDescent="0.2">
      <c r="A981" s="55"/>
      <c r="B981" s="127"/>
      <c r="C981" s="56"/>
      <c r="D981" s="127"/>
      <c r="E981" s="1361"/>
      <c r="F981" s="56"/>
      <c r="G981" s="56"/>
      <c r="H981" s="1367"/>
      <c r="I981" s="1366"/>
      <c r="J981" s="1364"/>
    </row>
    <row r="982" spans="1:10" ht="24" customHeight="1" x14ac:dyDescent="0.2">
      <c r="A982" s="55"/>
      <c r="B982" s="127"/>
      <c r="C982" s="56"/>
      <c r="D982" s="127"/>
      <c r="E982" s="1361"/>
      <c r="F982" s="56"/>
      <c r="G982" s="56"/>
      <c r="H982" s="109"/>
      <c r="I982" s="107"/>
      <c r="J982" s="1364"/>
    </row>
    <row r="983" spans="1:10" ht="24" customHeight="1" x14ac:dyDescent="0.2">
      <c r="A983" s="55"/>
      <c r="B983" s="127"/>
      <c r="C983" s="56"/>
      <c r="D983" s="127"/>
      <c r="E983" s="1361"/>
      <c r="F983" s="56"/>
      <c r="G983" s="56"/>
      <c r="H983" s="109"/>
      <c r="I983" s="107"/>
      <c r="J983" s="1364"/>
    </row>
    <row r="984" spans="1:10" ht="24" customHeight="1" x14ac:dyDescent="0.2">
      <c r="A984" s="55"/>
      <c r="B984" s="127" t="s">
        <v>160</v>
      </c>
      <c r="C984" s="56"/>
      <c r="D984" s="127" t="s">
        <v>160</v>
      </c>
      <c r="E984" s="1361"/>
      <c r="F984" s="56"/>
      <c r="G984" s="56"/>
      <c r="H984" s="109"/>
      <c r="I984" s="107"/>
      <c r="J984" s="1364"/>
    </row>
    <row r="985" spans="1:10" ht="24" customHeight="1" x14ac:dyDescent="0.2">
      <c r="A985" s="55"/>
      <c r="B985" s="127" t="s">
        <v>160</v>
      </c>
      <c r="C985" s="56"/>
      <c r="D985" s="127" t="s">
        <v>160</v>
      </c>
      <c r="E985" s="1361"/>
      <c r="F985" s="56"/>
      <c r="G985" s="56"/>
      <c r="H985" s="109"/>
      <c r="I985" s="107"/>
      <c r="J985" s="1364"/>
    </row>
    <row r="986" spans="1:10" ht="24" customHeight="1" x14ac:dyDescent="0.2">
      <c r="A986" s="55"/>
      <c r="B986" s="127" t="s">
        <v>160</v>
      </c>
      <c r="C986" s="56"/>
      <c r="D986" s="127"/>
      <c r="E986" s="1361"/>
      <c r="F986" s="56"/>
      <c r="G986" s="56"/>
      <c r="H986" s="109"/>
      <c r="I986" s="107"/>
      <c r="J986" s="1364"/>
    </row>
    <row r="987" spans="1:10" ht="24" customHeight="1" x14ac:dyDescent="0.2">
      <c r="A987" s="55"/>
      <c r="B987" s="127" t="s">
        <v>160</v>
      </c>
      <c r="C987" s="56"/>
      <c r="D987" s="127" t="s">
        <v>160</v>
      </c>
      <c r="E987" s="1361"/>
      <c r="F987" s="56"/>
      <c r="G987" s="56"/>
      <c r="H987" s="109"/>
      <c r="I987" s="107"/>
      <c r="J987" s="1364"/>
    </row>
    <row r="988" spans="1:10" ht="24" customHeight="1" x14ac:dyDescent="0.2">
      <c r="A988" s="55"/>
      <c r="B988" s="127" t="s">
        <v>160</v>
      </c>
      <c r="C988" s="56"/>
      <c r="D988" s="127" t="s">
        <v>160</v>
      </c>
      <c r="E988" s="1362"/>
      <c r="F988" s="56"/>
      <c r="G988" s="56"/>
      <c r="H988" s="110"/>
      <c r="I988" s="108"/>
      <c r="J988" s="1364"/>
    </row>
    <row r="989" spans="1:10" ht="24" customHeight="1" thickBot="1" x14ac:dyDescent="0.25">
      <c r="A989" s="55"/>
      <c r="B989" s="127" t="s">
        <v>160</v>
      </c>
      <c r="C989" s="101"/>
      <c r="D989" s="1339" t="s">
        <v>160</v>
      </c>
      <c r="E989" s="1339"/>
      <c r="F989" s="1339"/>
      <c r="G989" s="101">
        <f>SUM(G966:G988)</f>
        <v>0</v>
      </c>
      <c r="H989" s="106"/>
      <c r="I989" s="106"/>
      <c r="J989" s="102"/>
    </row>
    <row r="990" spans="1:10" ht="24" customHeight="1" thickTop="1" x14ac:dyDescent="0.2">
      <c r="A990" s="1340" t="s">
        <v>132</v>
      </c>
      <c r="B990" s="1340"/>
      <c r="C990" s="1340"/>
      <c r="D990" s="1340"/>
      <c r="E990" s="1340"/>
      <c r="F990" s="1340"/>
      <c r="G990" s="1340"/>
      <c r="H990" s="1340"/>
      <c r="I990" s="1340"/>
      <c r="J990" s="1340"/>
    </row>
    <row r="991" spans="1:10" ht="24" customHeight="1" x14ac:dyDescent="0.2">
      <c r="A991" s="1341" t="s">
        <v>133</v>
      </c>
      <c r="B991" s="1341"/>
      <c r="C991" s="1341"/>
      <c r="D991" s="1341"/>
      <c r="E991" s="50"/>
    </row>
    <row r="992" spans="1:10" ht="24" customHeight="1" x14ac:dyDescent="0.2">
      <c r="A992" s="2" t="s">
        <v>22</v>
      </c>
      <c r="B992" s="97">
        <v>40731</v>
      </c>
      <c r="D992" s="1342" t="s">
        <v>134</v>
      </c>
      <c r="E992" s="1342"/>
      <c r="F992" s="1325" t="s">
        <v>108</v>
      </c>
      <c r="G992" s="1325"/>
      <c r="H992" s="1359"/>
      <c r="I992" s="1359"/>
      <c r="J992" s="1359"/>
    </row>
    <row r="993" spans="1:11" ht="24" customHeight="1" x14ac:dyDescent="0.25">
      <c r="A993" s="97"/>
      <c r="B993" s="1338" t="s">
        <v>288</v>
      </c>
      <c r="C993" s="1338"/>
      <c r="D993" s="1338"/>
      <c r="E993" s="220"/>
      <c r="F993" s="220"/>
    </row>
    <row r="994" spans="1:11" ht="24" customHeight="1" x14ac:dyDescent="0.2">
      <c r="A994" s="50"/>
      <c r="B994" s="50" t="s">
        <v>135</v>
      </c>
      <c r="C994" s="1341" t="s">
        <v>328</v>
      </c>
      <c r="D994" s="1341"/>
      <c r="E994" s="1341"/>
      <c r="F994" s="1368" t="s">
        <v>116</v>
      </c>
      <c r="G994" s="1368"/>
      <c r="H994" s="1341">
        <v>903889764</v>
      </c>
      <c r="I994" s="1341"/>
      <c r="J994" s="1341"/>
    </row>
    <row r="995" spans="1:11" ht="24" customHeight="1" x14ac:dyDescent="0.2">
      <c r="A995" s="50"/>
      <c r="B995" s="50" t="s">
        <v>136</v>
      </c>
      <c r="C995" s="1341" t="s">
        <v>329</v>
      </c>
      <c r="D995" s="1341"/>
      <c r="E995" s="1341"/>
      <c r="F995" s="1368" t="s">
        <v>157</v>
      </c>
      <c r="G995" s="1368"/>
      <c r="H995" s="1341" t="s">
        <v>11</v>
      </c>
      <c r="I995" s="1341"/>
      <c r="J995" s="1341"/>
    </row>
    <row r="996" spans="1:11" ht="24" customHeight="1" thickBot="1" x14ac:dyDescent="0.25">
      <c r="B996" s="206" t="s">
        <v>261</v>
      </c>
      <c r="C996" s="1352" t="s">
        <v>397</v>
      </c>
      <c r="D996" s="1352"/>
      <c r="E996" s="1352"/>
      <c r="F996" s="1352"/>
      <c r="G996" s="1352"/>
    </row>
    <row r="997" spans="1:11" ht="24" customHeight="1" thickTop="1" x14ac:dyDescent="0.2">
      <c r="A997" s="1353" t="s">
        <v>131</v>
      </c>
      <c r="B997" s="1354"/>
      <c r="C997" s="1354"/>
      <c r="D997" s="1355"/>
      <c r="E997" s="103" t="s">
        <v>123</v>
      </c>
      <c r="F997" s="1343" t="s">
        <v>126</v>
      </c>
      <c r="G997" s="1343"/>
      <c r="H997" s="1344" t="s">
        <v>130</v>
      </c>
      <c r="I997" s="1345"/>
      <c r="J997" s="1346"/>
    </row>
    <row r="998" spans="1:11" ht="24" customHeight="1" x14ac:dyDescent="0.2">
      <c r="A998" s="1356"/>
      <c r="B998" s="1357"/>
      <c r="C998" s="1357"/>
      <c r="D998" s="1358"/>
      <c r="E998" s="104" t="s">
        <v>124</v>
      </c>
      <c r="F998" s="1350" t="s">
        <v>127</v>
      </c>
      <c r="G998" s="1351"/>
      <c r="H998" s="1347"/>
      <c r="I998" s="1348"/>
      <c r="J998" s="1349"/>
    </row>
    <row r="999" spans="1:11" ht="24" customHeight="1" thickBot="1" x14ac:dyDescent="0.25">
      <c r="A999" s="170" t="s">
        <v>99</v>
      </c>
      <c r="B999" s="169" t="s">
        <v>100</v>
      </c>
      <c r="C999" s="169" t="s">
        <v>101</v>
      </c>
      <c r="D999" s="169" t="s">
        <v>100</v>
      </c>
      <c r="E999" s="104" t="s">
        <v>125</v>
      </c>
      <c r="F999" s="169" t="s">
        <v>128</v>
      </c>
      <c r="G999" s="169" t="s">
        <v>129</v>
      </c>
      <c r="H999" s="1347"/>
      <c r="I999" s="1348"/>
      <c r="J999" s="1349"/>
    </row>
    <row r="1000" spans="1:11" ht="24" customHeight="1" x14ac:dyDescent="0.2">
      <c r="A1000" s="214"/>
      <c r="B1000" s="215"/>
      <c r="C1000" s="219"/>
      <c r="D1000" s="215"/>
      <c r="E1000" s="1360" t="s">
        <v>137</v>
      </c>
      <c r="F1000" s="216"/>
      <c r="G1000" s="216"/>
      <c r="H1000" s="217"/>
      <c r="I1000" s="218"/>
      <c r="J1000" s="1363" t="s">
        <v>139</v>
      </c>
      <c r="K1000" s="127"/>
    </row>
    <row r="1001" spans="1:11" ht="24" customHeight="1" x14ac:dyDescent="0.2">
      <c r="A1001" s="55"/>
      <c r="B1001" s="127"/>
      <c r="C1001" s="56"/>
      <c r="D1001" s="127"/>
      <c r="E1001" s="1361"/>
      <c r="F1001" s="56"/>
      <c r="G1001" s="56"/>
      <c r="H1001" s="109"/>
      <c r="I1001" s="107"/>
      <c r="J1001" s="1364"/>
      <c r="K1001" s="127"/>
    </row>
    <row r="1002" spans="1:11" ht="24" customHeight="1" x14ac:dyDescent="0.2">
      <c r="A1002" s="55"/>
      <c r="B1002" s="127"/>
      <c r="C1002" s="56"/>
      <c r="D1002" s="127"/>
      <c r="E1002" s="1361"/>
      <c r="F1002" s="56"/>
      <c r="G1002" s="56"/>
      <c r="H1002" s="109"/>
      <c r="I1002" s="107"/>
      <c r="J1002" s="1364"/>
      <c r="K1002" s="127"/>
    </row>
    <row r="1003" spans="1:11" ht="24" customHeight="1" x14ac:dyDescent="0.2">
      <c r="A1003" s="55"/>
      <c r="B1003" s="127"/>
      <c r="C1003" s="56"/>
      <c r="D1003" s="127"/>
      <c r="E1003" s="1361"/>
      <c r="F1003" s="56"/>
      <c r="G1003" s="56"/>
      <c r="H1003" s="109"/>
      <c r="I1003" s="107"/>
      <c r="J1003" s="1364"/>
      <c r="K1003" s="127"/>
    </row>
    <row r="1004" spans="1:11" ht="24" customHeight="1" x14ac:dyDescent="0.2">
      <c r="A1004" s="55"/>
      <c r="B1004" s="127"/>
      <c r="C1004" s="56"/>
      <c r="D1004" s="127"/>
      <c r="E1004" s="1361"/>
      <c r="F1004" s="56"/>
      <c r="G1004" s="56"/>
      <c r="H1004" s="109"/>
      <c r="I1004" s="107"/>
      <c r="J1004" s="1364"/>
      <c r="K1004" s="127"/>
    </row>
    <row r="1005" spans="1:11" ht="24" customHeight="1" x14ac:dyDescent="0.2">
      <c r="A1005" s="55"/>
      <c r="B1005" s="127"/>
      <c r="C1005" s="56"/>
      <c r="D1005" s="127"/>
      <c r="E1005" s="1361"/>
      <c r="F1005" s="56"/>
      <c r="G1005" s="56"/>
      <c r="H1005" s="109"/>
      <c r="I1005" s="107"/>
      <c r="J1005" s="1364"/>
      <c r="K1005" s="127"/>
    </row>
    <row r="1006" spans="1:11" ht="24" customHeight="1" x14ac:dyDescent="0.2">
      <c r="A1006" s="55"/>
      <c r="B1006" s="127"/>
      <c r="C1006" s="56"/>
      <c r="D1006" s="127"/>
      <c r="E1006" s="1361"/>
      <c r="F1006" s="56"/>
      <c r="G1006" s="56"/>
      <c r="H1006" s="109"/>
      <c r="I1006" s="107"/>
      <c r="J1006" s="1364"/>
      <c r="K1006" s="127"/>
    </row>
    <row r="1007" spans="1:11" ht="24" customHeight="1" x14ac:dyDescent="0.2">
      <c r="A1007" s="55"/>
      <c r="B1007" s="127"/>
      <c r="C1007" s="56"/>
      <c r="D1007" s="127"/>
      <c r="E1007" s="1361"/>
      <c r="F1007" s="56"/>
      <c r="G1007" s="56"/>
      <c r="H1007" s="1365" t="s">
        <v>141</v>
      </c>
      <c r="I1007" s="1366" t="s">
        <v>140</v>
      </c>
      <c r="J1007" s="1364"/>
      <c r="K1007" s="127"/>
    </row>
    <row r="1008" spans="1:11" ht="24" customHeight="1" x14ac:dyDescent="0.2">
      <c r="A1008" s="55"/>
      <c r="B1008" s="127"/>
      <c r="C1008" s="56"/>
      <c r="D1008" s="127"/>
      <c r="E1008" s="1361"/>
      <c r="F1008" s="56"/>
      <c r="G1008" s="56"/>
      <c r="H1008" s="1365"/>
      <c r="I1008" s="1366"/>
      <c r="J1008" s="1364"/>
      <c r="K1008" s="127"/>
    </row>
    <row r="1009" spans="1:10" ht="24" customHeight="1" x14ac:dyDescent="0.2">
      <c r="A1009" s="55"/>
      <c r="B1009" s="127"/>
      <c r="C1009" s="56"/>
      <c r="D1009" s="127"/>
      <c r="E1009" s="1361"/>
      <c r="F1009" s="56"/>
      <c r="G1009" s="56"/>
      <c r="H1009" s="1365"/>
      <c r="I1009" s="1366"/>
      <c r="J1009" s="1364"/>
    </row>
    <row r="1010" spans="1:10" ht="24" customHeight="1" x14ac:dyDescent="0.2">
      <c r="A1010" s="55"/>
      <c r="B1010" s="127"/>
      <c r="C1010" s="56"/>
      <c r="D1010" s="127"/>
      <c r="E1010" s="1361"/>
      <c r="F1010" s="56"/>
      <c r="G1010" s="56"/>
      <c r="H1010" s="1365"/>
      <c r="I1010" s="1366"/>
      <c r="J1010" s="1364"/>
    </row>
    <row r="1011" spans="1:10" ht="24" customHeight="1" x14ac:dyDescent="0.2">
      <c r="A1011" s="55"/>
      <c r="B1011" s="127"/>
      <c r="C1011" s="56"/>
      <c r="D1011" s="127"/>
      <c r="E1011" s="1361"/>
      <c r="F1011" s="56"/>
      <c r="G1011" s="56"/>
      <c r="H1011" s="1367" t="s">
        <v>289</v>
      </c>
      <c r="I1011" s="1366">
        <v>2011</v>
      </c>
      <c r="J1011" s="1364"/>
    </row>
    <row r="1012" spans="1:10" ht="24" customHeight="1" x14ac:dyDescent="0.2">
      <c r="A1012" s="55"/>
      <c r="B1012" s="127"/>
      <c r="C1012" s="56"/>
      <c r="D1012" s="127"/>
      <c r="E1012" s="1361"/>
      <c r="F1012" s="56"/>
      <c r="G1012" s="56"/>
      <c r="H1012" s="1367"/>
      <c r="I1012" s="1366"/>
      <c r="J1012" s="1364"/>
    </row>
    <row r="1013" spans="1:10" ht="24" customHeight="1" x14ac:dyDescent="0.2">
      <c r="A1013" s="55"/>
      <c r="B1013" s="127"/>
      <c r="C1013" s="56"/>
      <c r="D1013" s="127"/>
      <c r="E1013" s="1361"/>
      <c r="F1013" s="56"/>
      <c r="G1013" s="56"/>
      <c r="H1013" s="1367"/>
      <c r="I1013" s="1366"/>
      <c r="J1013" s="1364"/>
    </row>
    <row r="1014" spans="1:10" ht="24" customHeight="1" x14ac:dyDescent="0.2">
      <c r="A1014" s="55"/>
      <c r="B1014" s="127"/>
      <c r="C1014" s="56"/>
      <c r="D1014" s="127"/>
      <c r="E1014" s="1361"/>
      <c r="F1014" s="56"/>
      <c r="G1014" s="56"/>
      <c r="H1014" s="1367"/>
      <c r="I1014" s="1366"/>
      <c r="J1014" s="1364"/>
    </row>
    <row r="1015" spans="1:10" ht="24" customHeight="1" x14ac:dyDescent="0.2">
      <c r="A1015" s="55"/>
      <c r="B1015" s="127"/>
      <c r="C1015" s="56"/>
      <c r="D1015" s="127"/>
      <c r="E1015" s="1361"/>
      <c r="F1015" s="56"/>
      <c r="G1015" s="56"/>
      <c r="H1015" s="1367"/>
      <c r="I1015" s="1366"/>
      <c r="J1015" s="1364"/>
    </row>
    <row r="1016" spans="1:10" ht="24" customHeight="1" x14ac:dyDescent="0.2">
      <c r="A1016" s="55"/>
      <c r="B1016" s="127"/>
      <c r="C1016" s="56"/>
      <c r="D1016" s="127"/>
      <c r="E1016" s="1361"/>
      <c r="F1016" s="56"/>
      <c r="G1016" s="56"/>
      <c r="H1016" s="109"/>
      <c r="I1016" s="107"/>
      <c r="J1016" s="1364"/>
    </row>
    <row r="1017" spans="1:10" ht="24" customHeight="1" x14ac:dyDescent="0.2">
      <c r="A1017" s="55"/>
      <c r="B1017" s="127"/>
      <c r="C1017" s="56"/>
      <c r="D1017" s="127"/>
      <c r="E1017" s="1361"/>
      <c r="F1017" s="56"/>
      <c r="G1017" s="56"/>
      <c r="H1017" s="109"/>
      <c r="I1017" s="107"/>
      <c r="J1017" s="1364"/>
    </row>
    <row r="1018" spans="1:10" ht="24" customHeight="1" x14ac:dyDescent="0.2">
      <c r="A1018" s="55"/>
      <c r="B1018" s="127"/>
      <c r="C1018" s="56"/>
      <c r="D1018" s="127"/>
      <c r="E1018" s="1361"/>
      <c r="F1018" s="56"/>
      <c r="G1018" s="56"/>
      <c r="H1018" s="109"/>
      <c r="I1018" s="107"/>
      <c r="J1018" s="1364"/>
    </row>
    <row r="1019" spans="1:10" ht="24" customHeight="1" x14ac:dyDescent="0.2">
      <c r="A1019" s="55"/>
      <c r="B1019" s="127" t="s">
        <v>160</v>
      </c>
      <c r="C1019" s="56"/>
      <c r="D1019" s="127" t="s">
        <v>160</v>
      </c>
      <c r="E1019" s="1361"/>
      <c r="F1019" s="56"/>
      <c r="G1019" s="56"/>
      <c r="H1019" s="109"/>
      <c r="I1019" s="107"/>
      <c r="J1019" s="1364"/>
    </row>
    <row r="1020" spans="1:10" ht="24" customHeight="1" x14ac:dyDescent="0.2">
      <c r="A1020" s="55"/>
      <c r="B1020" s="127" t="s">
        <v>160</v>
      </c>
      <c r="C1020" s="56"/>
      <c r="D1020" s="127"/>
      <c r="E1020" s="1361"/>
      <c r="F1020" s="56"/>
      <c r="G1020" s="56"/>
      <c r="H1020" s="109"/>
      <c r="I1020" s="107"/>
      <c r="J1020" s="1364"/>
    </row>
    <row r="1021" spans="1:10" ht="24" customHeight="1" x14ac:dyDescent="0.2">
      <c r="A1021" s="55"/>
      <c r="B1021" s="127" t="s">
        <v>160</v>
      </c>
      <c r="C1021" s="56"/>
      <c r="D1021" s="127" t="s">
        <v>160</v>
      </c>
      <c r="E1021" s="1361"/>
      <c r="F1021" s="56"/>
      <c r="G1021" s="56"/>
      <c r="H1021" s="109"/>
      <c r="I1021" s="107"/>
      <c r="J1021" s="1364"/>
    </row>
    <row r="1022" spans="1:10" ht="24" customHeight="1" x14ac:dyDescent="0.2">
      <c r="A1022" s="55"/>
      <c r="B1022" s="127" t="s">
        <v>160</v>
      </c>
      <c r="C1022" s="56"/>
      <c r="D1022" s="127" t="s">
        <v>160</v>
      </c>
      <c r="E1022" s="1362"/>
      <c r="F1022" s="56"/>
      <c r="G1022" s="56"/>
      <c r="H1022" s="110"/>
      <c r="I1022" s="108"/>
      <c r="J1022" s="1364"/>
    </row>
    <row r="1023" spans="1:10" ht="24" customHeight="1" thickBot="1" x14ac:dyDescent="0.25">
      <c r="A1023" s="55"/>
      <c r="B1023" s="127" t="s">
        <v>160</v>
      </c>
      <c r="C1023" s="101"/>
      <c r="D1023" s="1339" t="s">
        <v>160</v>
      </c>
      <c r="E1023" s="1339"/>
      <c r="F1023" s="1339"/>
      <c r="G1023" s="101">
        <f>SUM(G1000:G1022)</f>
        <v>0</v>
      </c>
      <c r="H1023" s="106"/>
      <c r="I1023" s="106"/>
      <c r="J1023" s="102"/>
    </row>
    <row r="1024" spans="1:10" ht="24" customHeight="1" thickTop="1" x14ac:dyDescent="0.2">
      <c r="A1024" s="1340" t="s">
        <v>132</v>
      </c>
      <c r="B1024" s="1340"/>
      <c r="C1024" s="1340"/>
      <c r="D1024" s="1340"/>
      <c r="E1024" s="1340"/>
      <c r="F1024" s="1340"/>
      <c r="G1024" s="1340"/>
      <c r="H1024" s="1340"/>
      <c r="I1024" s="1340"/>
      <c r="J1024" s="1340"/>
    </row>
    <row r="1025" spans="1:11" ht="24" customHeight="1" x14ac:dyDescent="0.2">
      <c r="A1025" s="1341" t="s">
        <v>133</v>
      </c>
      <c r="B1025" s="1341"/>
      <c r="C1025" s="1341"/>
      <c r="D1025" s="1341"/>
      <c r="E1025" s="50"/>
    </row>
    <row r="1026" spans="1:11" ht="24" customHeight="1" x14ac:dyDescent="0.2">
      <c r="A1026" s="2" t="s">
        <v>22</v>
      </c>
      <c r="B1026" s="97">
        <v>40731</v>
      </c>
      <c r="D1026" s="1342" t="s">
        <v>134</v>
      </c>
      <c r="E1026" s="1342"/>
      <c r="F1026" s="1325" t="s">
        <v>108</v>
      </c>
      <c r="G1026" s="1325"/>
      <c r="H1026" s="1359"/>
      <c r="I1026" s="1359"/>
      <c r="J1026" s="1359"/>
    </row>
    <row r="1027" spans="1:11" ht="24" customHeight="1" x14ac:dyDescent="0.25">
      <c r="A1027" s="97"/>
      <c r="B1027" s="1338" t="s">
        <v>288</v>
      </c>
      <c r="C1027" s="1338"/>
      <c r="D1027" s="1338"/>
      <c r="E1027" s="220"/>
      <c r="F1027" s="220"/>
    </row>
    <row r="1028" spans="1:11" ht="24" customHeight="1" x14ac:dyDescent="0.2">
      <c r="A1028" s="50"/>
      <c r="B1028" s="50" t="s">
        <v>135</v>
      </c>
      <c r="C1028" s="1341" t="s">
        <v>330</v>
      </c>
      <c r="D1028" s="1341"/>
      <c r="E1028" s="1341"/>
      <c r="F1028" s="1368" t="s">
        <v>116</v>
      </c>
      <c r="G1028" s="1368"/>
      <c r="H1028" s="1341">
        <v>988096749</v>
      </c>
      <c r="I1028" s="1341"/>
      <c r="J1028" s="1341"/>
    </row>
    <row r="1029" spans="1:11" ht="24" customHeight="1" x14ac:dyDescent="0.2">
      <c r="A1029" s="50"/>
      <c r="B1029" s="50" t="s">
        <v>136</v>
      </c>
      <c r="C1029" s="1341" t="s">
        <v>291</v>
      </c>
      <c r="D1029" s="1341"/>
      <c r="E1029" s="1341"/>
      <c r="F1029" s="1368" t="s">
        <v>157</v>
      </c>
      <c r="G1029" s="1368"/>
      <c r="H1029" s="1341" t="s">
        <v>11</v>
      </c>
      <c r="I1029" s="1341"/>
      <c r="J1029" s="1341"/>
    </row>
    <row r="1030" spans="1:11" ht="24" customHeight="1" thickBot="1" x14ac:dyDescent="0.25">
      <c r="B1030" s="206" t="s">
        <v>261</v>
      </c>
      <c r="C1030" s="1352" t="s">
        <v>358</v>
      </c>
      <c r="D1030" s="1352"/>
      <c r="E1030" s="1352"/>
      <c r="F1030" s="1352"/>
      <c r="G1030" s="1352"/>
    </row>
    <row r="1031" spans="1:11" ht="24" customHeight="1" thickTop="1" x14ac:dyDescent="0.2">
      <c r="A1031" s="1353" t="s">
        <v>131</v>
      </c>
      <c r="B1031" s="1354"/>
      <c r="C1031" s="1354"/>
      <c r="D1031" s="1355"/>
      <c r="E1031" s="103" t="s">
        <v>123</v>
      </c>
      <c r="F1031" s="1343" t="s">
        <v>126</v>
      </c>
      <c r="G1031" s="1343"/>
      <c r="H1031" s="1344" t="s">
        <v>130</v>
      </c>
      <c r="I1031" s="1345"/>
      <c r="J1031" s="1346"/>
    </row>
    <row r="1032" spans="1:11" ht="24" customHeight="1" x14ac:dyDescent="0.2">
      <c r="A1032" s="1356"/>
      <c r="B1032" s="1357"/>
      <c r="C1032" s="1357"/>
      <c r="D1032" s="1358"/>
      <c r="E1032" s="104" t="s">
        <v>124</v>
      </c>
      <c r="F1032" s="1350" t="s">
        <v>127</v>
      </c>
      <c r="G1032" s="1351"/>
      <c r="H1032" s="1347"/>
      <c r="I1032" s="1348"/>
      <c r="J1032" s="1349"/>
    </row>
    <row r="1033" spans="1:11" ht="24" customHeight="1" thickBot="1" x14ac:dyDescent="0.25">
      <c r="A1033" s="170" t="s">
        <v>99</v>
      </c>
      <c r="B1033" s="169" t="s">
        <v>100</v>
      </c>
      <c r="C1033" s="169" t="s">
        <v>101</v>
      </c>
      <c r="D1033" s="169" t="s">
        <v>100</v>
      </c>
      <c r="E1033" s="104" t="s">
        <v>125</v>
      </c>
      <c r="F1033" s="169" t="s">
        <v>128</v>
      </c>
      <c r="G1033" s="169" t="s">
        <v>129</v>
      </c>
      <c r="H1033" s="1347"/>
      <c r="I1033" s="1348"/>
      <c r="J1033" s="1349"/>
    </row>
    <row r="1034" spans="1:11" ht="24" customHeight="1" x14ac:dyDescent="0.2">
      <c r="A1034" s="214"/>
      <c r="B1034" s="215"/>
      <c r="C1034" s="219"/>
      <c r="D1034" s="215"/>
      <c r="E1034" s="1360" t="s">
        <v>137</v>
      </c>
      <c r="F1034" s="216"/>
      <c r="G1034" s="216"/>
      <c r="H1034" s="217"/>
      <c r="I1034" s="218"/>
      <c r="J1034" s="1363" t="s">
        <v>139</v>
      </c>
      <c r="K1034" s="127"/>
    </row>
    <row r="1035" spans="1:11" ht="24" customHeight="1" x14ac:dyDescent="0.2">
      <c r="A1035" s="55"/>
      <c r="B1035" s="127"/>
      <c r="C1035" s="56"/>
      <c r="D1035" s="127"/>
      <c r="E1035" s="1361"/>
      <c r="F1035" s="56"/>
      <c r="G1035" s="56"/>
      <c r="H1035" s="109"/>
      <c r="I1035" s="107"/>
      <c r="J1035" s="1364"/>
      <c r="K1035" s="127"/>
    </row>
    <row r="1036" spans="1:11" ht="24" customHeight="1" x14ac:dyDescent="0.2">
      <c r="A1036" s="55"/>
      <c r="B1036" s="127"/>
      <c r="C1036" s="56"/>
      <c r="D1036" s="127"/>
      <c r="E1036" s="1361"/>
      <c r="F1036" s="56"/>
      <c r="G1036" s="56"/>
      <c r="H1036" s="109"/>
      <c r="I1036" s="107"/>
      <c r="J1036" s="1364"/>
      <c r="K1036" s="127"/>
    </row>
    <row r="1037" spans="1:11" ht="24" customHeight="1" x14ac:dyDescent="0.2">
      <c r="A1037" s="55"/>
      <c r="B1037" s="127"/>
      <c r="C1037" s="56"/>
      <c r="D1037" s="127"/>
      <c r="E1037" s="1361"/>
      <c r="F1037" s="56"/>
      <c r="G1037" s="56"/>
      <c r="H1037" s="109"/>
      <c r="I1037" s="107"/>
      <c r="J1037" s="1364"/>
      <c r="K1037" s="127"/>
    </row>
    <row r="1038" spans="1:11" ht="24" customHeight="1" x14ac:dyDescent="0.2">
      <c r="A1038" s="55"/>
      <c r="B1038" s="127"/>
      <c r="C1038" s="56"/>
      <c r="D1038" s="127"/>
      <c r="E1038" s="1361"/>
      <c r="F1038" s="56"/>
      <c r="G1038" s="56"/>
      <c r="H1038" s="109"/>
      <c r="I1038" s="107"/>
      <c r="J1038" s="1364"/>
      <c r="K1038" s="127"/>
    </row>
    <row r="1039" spans="1:11" ht="24" customHeight="1" x14ac:dyDescent="0.2">
      <c r="A1039" s="55"/>
      <c r="B1039" s="127"/>
      <c r="C1039" s="56"/>
      <c r="D1039" s="127"/>
      <c r="E1039" s="1361"/>
      <c r="F1039" s="56"/>
      <c r="G1039" s="56"/>
      <c r="H1039" s="109"/>
      <c r="I1039" s="107"/>
      <c r="J1039" s="1364"/>
      <c r="K1039" s="127"/>
    </row>
    <row r="1040" spans="1:11" ht="24" customHeight="1" x14ac:dyDescent="0.2">
      <c r="A1040" s="55"/>
      <c r="B1040" s="127"/>
      <c r="C1040" s="56"/>
      <c r="D1040" s="127"/>
      <c r="E1040" s="1361"/>
      <c r="F1040" s="56"/>
      <c r="G1040" s="56"/>
      <c r="H1040" s="109"/>
      <c r="I1040" s="107"/>
      <c r="J1040" s="1364"/>
      <c r="K1040" s="127"/>
    </row>
    <row r="1041" spans="1:11" ht="24" customHeight="1" x14ac:dyDescent="0.2">
      <c r="A1041" s="55"/>
      <c r="B1041" s="127"/>
      <c r="C1041" s="56"/>
      <c r="D1041" s="127"/>
      <c r="E1041" s="1361"/>
      <c r="F1041" s="56"/>
      <c r="G1041" s="56"/>
      <c r="H1041" s="1365" t="s">
        <v>141</v>
      </c>
      <c r="I1041" s="1366" t="s">
        <v>140</v>
      </c>
      <c r="J1041" s="1364"/>
      <c r="K1041" s="127"/>
    </row>
    <row r="1042" spans="1:11" ht="24" customHeight="1" x14ac:dyDescent="0.2">
      <c r="A1042" s="55"/>
      <c r="B1042" s="127"/>
      <c r="C1042" s="56"/>
      <c r="D1042" s="127"/>
      <c r="E1042" s="1361"/>
      <c r="F1042" s="56"/>
      <c r="G1042" s="56"/>
      <c r="H1042" s="1365"/>
      <c r="I1042" s="1366"/>
      <c r="J1042" s="1364"/>
      <c r="K1042" s="127"/>
    </row>
    <row r="1043" spans="1:11" ht="24" customHeight="1" x14ac:dyDescent="0.2">
      <c r="A1043" s="55"/>
      <c r="B1043" s="127"/>
      <c r="C1043" s="56"/>
      <c r="D1043" s="127"/>
      <c r="E1043" s="1361"/>
      <c r="F1043" s="56"/>
      <c r="G1043" s="56"/>
      <c r="H1043" s="1365"/>
      <c r="I1043" s="1366"/>
      <c r="J1043" s="1364"/>
    </row>
    <row r="1044" spans="1:11" ht="24" customHeight="1" x14ac:dyDescent="0.2">
      <c r="A1044" s="55"/>
      <c r="B1044" s="127"/>
      <c r="C1044" s="56"/>
      <c r="D1044" s="127"/>
      <c r="E1044" s="1361"/>
      <c r="F1044" s="56"/>
      <c r="G1044" s="56"/>
      <c r="H1044" s="1365"/>
      <c r="I1044" s="1366"/>
      <c r="J1044" s="1364"/>
    </row>
    <row r="1045" spans="1:11" ht="24" customHeight="1" x14ac:dyDescent="0.2">
      <c r="A1045" s="55"/>
      <c r="B1045" s="127"/>
      <c r="C1045" s="56"/>
      <c r="D1045" s="127"/>
      <c r="E1045" s="1361"/>
      <c r="F1045" s="56"/>
      <c r="G1045" s="56"/>
      <c r="H1045" s="1367"/>
      <c r="I1045" s="1366">
        <v>2011</v>
      </c>
      <c r="J1045" s="1364"/>
    </row>
    <row r="1046" spans="1:11" ht="24" customHeight="1" x14ac:dyDescent="0.2">
      <c r="A1046" s="55"/>
      <c r="B1046" s="127"/>
      <c r="C1046" s="56"/>
      <c r="D1046" s="127"/>
      <c r="E1046" s="1361"/>
      <c r="F1046" s="56"/>
      <c r="G1046" s="56"/>
      <c r="H1046" s="1367"/>
      <c r="I1046" s="1366"/>
      <c r="J1046" s="1364"/>
    </row>
    <row r="1047" spans="1:11" ht="24" customHeight="1" x14ac:dyDescent="0.2">
      <c r="A1047" s="55"/>
      <c r="B1047" s="127"/>
      <c r="C1047" s="56"/>
      <c r="D1047" s="127"/>
      <c r="E1047" s="1361"/>
      <c r="F1047" s="56"/>
      <c r="G1047" s="56"/>
      <c r="H1047" s="1367"/>
      <c r="I1047" s="1366"/>
      <c r="J1047" s="1364"/>
    </row>
    <row r="1048" spans="1:11" ht="24" customHeight="1" x14ac:dyDescent="0.2">
      <c r="A1048" s="55"/>
      <c r="B1048" s="127"/>
      <c r="C1048" s="56"/>
      <c r="D1048" s="127"/>
      <c r="E1048" s="1361"/>
      <c r="F1048" s="56"/>
      <c r="G1048" s="56"/>
      <c r="H1048" s="1367"/>
      <c r="I1048" s="1366"/>
      <c r="J1048" s="1364"/>
    </row>
    <row r="1049" spans="1:11" ht="24" customHeight="1" x14ac:dyDescent="0.2">
      <c r="A1049" s="55"/>
      <c r="B1049" s="127"/>
      <c r="C1049" s="56"/>
      <c r="D1049" s="127"/>
      <c r="E1049" s="1361"/>
      <c r="F1049" s="56"/>
      <c r="G1049" s="56"/>
      <c r="H1049" s="1367"/>
      <c r="I1049" s="1366"/>
      <c r="J1049" s="1364"/>
    </row>
    <row r="1050" spans="1:11" ht="24" customHeight="1" x14ac:dyDescent="0.2">
      <c r="A1050" s="55"/>
      <c r="B1050" s="127"/>
      <c r="C1050" s="56"/>
      <c r="D1050" s="127"/>
      <c r="E1050" s="1361"/>
      <c r="F1050" s="56"/>
      <c r="G1050" s="56"/>
      <c r="H1050" s="109"/>
      <c r="I1050" s="107"/>
      <c r="J1050" s="1364"/>
    </row>
    <row r="1051" spans="1:11" ht="24" customHeight="1" x14ac:dyDescent="0.2">
      <c r="A1051" s="55"/>
      <c r="B1051" s="127"/>
      <c r="C1051" s="56"/>
      <c r="D1051" s="127"/>
      <c r="E1051" s="1361"/>
      <c r="F1051" s="56"/>
      <c r="G1051" s="56"/>
      <c r="H1051" s="109"/>
      <c r="I1051" s="107"/>
      <c r="J1051" s="1364"/>
    </row>
    <row r="1052" spans="1:11" ht="24" customHeight="1" x14ac:dyDescent="0.2">
      <c r="A1052" s="55"/>
      <c r="B1052" s="127"/>
      <c r="C1052" s="56"/>
      <c r="D1052" s="127"/>
      <c r="E1052" s="1361"/>
      <c r="F1052" s="56"/>
      <c r="G1052" s="56"/>
      <c r="H1052" s="109"/>
      <c r="I1052" s="107"/>
      <c r="J1052" s="1364"/>
    </row>
    <row r="1053" spans="1:11" ht="24" customHeight="1" x14ac:dyDescent="0.2">
      <c r="A1053" s="55"/>
      <c r="B1053" s="127" t="s">
        <v>160</v>
      </c>
      <c r="C1053" s="56"/>
      <c r="D1053" s="127" t="s">
        <v>160</v>
      </c>
      <c r="E1053" s="1361"/>
      <c r="F1053" s="56"/>
      <c r="G1053" s="56"/>
      <c r="H1053" s="109"/>
      <c r="I1053" s="107"/>
      <c r="J1053" s="1364"/>
    </row>
    <row r="1054" spans="1:11" ht="24" customHeight="1" x14ac:dyDescent="0.2">
      <c r="A1054" s="55"/>
      <c r="B1054" s="127" t="s">
        <v>160</v>
      </c>
      <c r="C1054" s="56"/>
      <c r="D1054" s="127"/>
      <c r="E1054" s="1361"/>
      <c r="F1054" s="56"/>
      <c r="G1054" s="56"/>
      <c r="H1054" s="109"/>
      <c r="I1054" s="107"/>
      <c r="J1054" s="1364"/>
    </row>
    <row r="1055" spans="1:11" ht="24" customHeight="1" x14ac:dyDescent="0.2">
      <c r="A1055" s="55"/>
      <c r="B1055" s="127" t="s">
        <v>160</v>
      </c>
      <c r="C1055" s="56"/>
      <c r="D1055" s="127" t="s">
        <v>160</v>
      </c>
      <c r="E1055" s="1361"/>
      <c r="F1055" s="56"/>
      <c r="G1055" s="56"/>
      <c r="H1055" s="109"/>
      <c r="I1055" s="107"/>
      <c r="J1055" s="1364"/>
    </row>
    <row r="1056" spans="1:11" ht="24" customHeight="1" x14ac:dyDescent="0.2">
      <c r="A1056" s="55"/>
      <c r="B1056" s="127" t="s">
        <v>160</v>
      </c>
      <c r="C1056" s="56"/>
      <c r="D1056" s="127" t="s">
        <v>160</v>
      </c>
      <c r="E1056" s="1362"/>
      <c r="F1056" s="56"/>
      <c r="G1056" s="56"/>
      <c r="H1056" s="110"/>
      <c r="I1056" s="108"/>
      <c r="J1056" s="1364"/>
    </row>
    <row r="1057" spans="1:11" ht="24" customHeight="1" thickBot="1" x14ac:dyDescent="0.25">
      <c r="A1057" s="55"/>
      <c r="B1057" s="127" t="s">
        <v>160</v>
      </c>
      <c r="C1057" s="101"/>
      <c r="D1057" s="1339" t="s">
        <v>160</v>
      </c>
      <c r="E1057" s="1339"/>
      <c r="F1057" s="1339"/>
      <c r="G1057" s="101">
        <f>SUM(G1034:G1056)</f>
        <v>0</v>
      </c>
      <c r="H1057" s="106"/>
      <c r="I1057" s="106"/>
      <c r="J1057" s="102"/>
    </row>
    <row r="1058" spans="1:11" ht="24" customHeight="1" thickTop="1" x14ac:dyDescent="0.2">
      <c r="A1058" s="1340" t="s">
        <v>132</v>
      </c>
      <c r="B1058" s="1340"/>
      <c r="C1058" s="1340"/>
      <c r="D1058" s="1340"/>
      <c r="E1058" s="1340"/>
      <c r="F1058" s="1340"/>
      <c r="G1058" s="1340"/>
      <c r="H1058" s="1340"/>
      <c r="I1058" s="1340"/>
      <c r="J1058" s="1340"/>
    </row>
    <row r="1059" spans="1:11" ht="24" customHeight="1" x14ac:dyDescent="0.2">
      <c r="A1059" s="1341" t="s">
        <v>133</v>
      </c>
      <c r="B1059" s="1341"/>
      <c r="C1059" s="1341"/>
      <c r="D1059" s="1341"/>
      <c r="E1059" s="50"/>
    </row>
    <row r="1060" spans="1:11" ht="24" customHeight="1" x14ac:dyDescent="0.2">
      <c r="A1060" s="2" t="s">
        <v>22</v>
      </c>
      <c r="B1060" s="97">
        <v>40731</v>
      </c>
      <c r="D1060" s="1342" t="s">
        <v>134</v>
      </c>
      <c r="E1060" s="1342"/>
      <c r="F1060" s="1325" t="s">
        <v>108</v>
      </c>
      <c r="G1060" s="1325"/>
      <c r="H1060" s="1359"/>
      <c r="I1060" s="1359"/>
      <c r="J1060" s="1359"/>
    </row>
    <row r="1061" spans="1:11" ht="24" customHeight="1" x14ac:dyDescent="0.25">
      <c r="A1061" s="97"/>
      <c r="B1061" s="1338" t="s">
        <v>288</v>
      </c>
      <c r="C1061" s="1338"/>
      <c r="D1061" s="1338"/>
      <c r="E1061" s="220"/>
      <c r="F1061" s="220"/>
    </row>
    <row r="1062" spans="1:11" ht="24" customHeight="1" x14ac:dyDescent="0.2">
      <c r="A1062" s="50"/>
      <c r="B1062" s="50" t="s">
        <v>135</v>
      </c>
      <c r="C1062" s="1341" t="s">
        <v>331</v>
      </c>
      <c r="D1062" s="1341"/>
      <c r="E1062" s="1341"/>
      <c r="F1062" s="1368" t="s">
        <v>116</v>
      </c>
      <c r="G1062" s="1368"/>
      <c r="H1062" s="1341">
        <v>984219071</v>
      </c>
      <c r="I1062" s="1341"/>
      <c r="J1062" s="1341"/>
    </row>
    <row r="1063" spans="1:11" ht="24" customHeight="1" x14ac:dyDescent="0.2">
      <c r="A1063" s="50"/>
      <c r="B1063" s="50" t="s">
        <v>136</v>
      </c>
      <c r="C1063" s="1341" t="s">
        <v>332</v>
      </c>
      <c r="D1063" s="1341"/>
      <c r="E1063" s="1341"/>
      <c r="F1063" s="1368" t="s">
        <v>157</v>
      </c>
      <c r="G1063" s="1368"/>
      <c r="H1063" s="1341" t="s">
        <v>11</v>
      </c>
      <c r="I1063" s="1341"/>
      <c r="J1063" s="1341"/>
    </row>
    <row r="1064" spans="1:11" ht="24" customHeight="1" thickBot="1" x14ac:dyDescent="0.25">
      <c r="B1064" s="206" t="s">
        <v>261</v>
      </c>
      <c r="C1064" s="1352" t="s">
        <v>359</v>
      </c>
      <c r="D1064" s="1352"/>
      <c r="E1064" s="1352"/>
      <c r="F1064" s="1352"/>
      <c r="G1064" s="1352"/>
    </row>
    <row r="1065" spans="1:11" ht="24" customHeight="1" thickTop="1" x14ac:dyDescent="0.2">
      <c r="A1065" s="1353" t="s">
        <v>131</v>
      </c>
      <c r="B1065" s="1354"/>
      <c r="C1065" s="1354"/>
      <c r="D1065" s="1355"/>
      <c r="E1065" s="103" t="s">
        <v>123</v>
      </c>
      <c r="F1065" s="1343" t="s">
        <v>126</v>
      </c>
      <c r="G1065" s="1343"/>
      <c r="H1065" s="1344" t="s">
        <v>130</v>
      </c>
      <c r="I1065" s="1345"/>
      <c r="J1065" s="1346"/>
    </row>
    <row r="1066" spans="1:11" ht="24" customHeight="1" x14ac:dyDescent="0.2">
      <c r="A1066" s="1356"/>
      <c r="B1066" s="1357"/>
      <c r="C1066" s="1357"/>
      <c r="D1066" s="1358"/>
      <c r="E1066" s="104" t="s">
        <v>124</v>
      </c>
      <c r="F1066" s="1350" t="s">
        <v>127</v>
      </c>
      <c r="G1066" s="1351"/>
      <c r="H1066" s="1347"/>
      <c r="I1066" s="1348"/>
      <c r="J1066" s="1349"/>
    </row>
    <row r="1067" spans="1:11" ht="24" customHeight="1" thickBot="1" x14ac:dyDescent="0.25">
      <c r="A1067" s="170" t="s">
        <v>99</v>
      </c>
      <c r="B1067" s="169" t="s">
        <v>100</v>
      </c>
      <c r="C1067" s="169" t="s">
        <v>101</v>
      </c>
      <c r="D1067" s="169" t="s">
        <v>100</v>
      </c>
      <c r="E1067" s="104" t="s">
        <v>125</v>
      </c>
      <c r="F1067" s="169" t="s">
        <v>128</v>
      </c>
      <c r="G1067" s="169" t="s">
        <v>129</v>
      </c>
      <c r="H1067" s="1347"/>
      <c r="I1067" s="1348"/>
      <c r="J1067" s="1349"/>
    </row>
    <row r="1068" spans="1:11" ht="24" customHeight="1" x14ac:dyDescent="0.2">
      <c r="A1068" s="214"/>
      <c r="B1068" s="215"/>
      <c r="C1068" s="219"/>
      <c r="D1068" s="215"/>
      <c r="E1068" s="1360" t="s">
        <v>137</v>
      </c>
      <c r="F1068" s="216"/>
      <c r="G1068" s="216"/>
      <c r="H1068" s="217"/>
      <c r="I1068" s="218"/>
      <c r="J1068" s="1363" t="s">
        <v>139</v>
      </c>
      <c r="K1068" s="127"/>
    </row>
    <row r="1069" spans="1:11" ht="24" customHeight="1" x14ac:dyDescent="0.2">
      <c r="A1069" s="55"/>
      <c r="B1069" s="127"/>
      <c r="C1069" s="56"/>
      <c r="D1069" s="127"/>
      <c r="E1069" s="1361"/>
      <c r="F1069" s="56"/>
      <c r="G1069" s="56"/>
      <c r="H1069" s="109"/>
      <c r="I1069" s="107"/>
      <c r="J1069" s="1364"/>
      <c r="K1069" s="127"/>
    </row>
    <row r="1070" spans="1:11" ht="24" customHeight="1" x14ac:dyDescent="0.2">
      <c r="A1070" s="55"/>
      <c r="B1070" s="127"/>
      <c r="C1070" s="56"/>
      <c r="D1070" s="127"/>
      <c r="E1070" s="1361"/>
      <c r="F1070" s="56"/>
      <c r="G1070" s="56"/>
      <c r="H1070" s="109"/>
      <c r="I1070" s="107"/>
      <c r="J1070" s="1364"/>
      <c r="K1070" s="127"/>
    </row>
    <row r="1071" spans="1:11" ht="24" customHeight="1" x14ac:dyDescent="0.2">
      <c r="A1071" s="55"/>
      <c r="B1071" s="127"/>
      <c r="C1071" s="56"/>
      <c r="D1071" s="127"/>
      <c r="E1071" s="1361"/>
      <c r="F1071" s="56"/>
      <c r="G1071" s="56"/>
      <c r="H1071" s="109"/>
      <c r="I1071" s="107"/>
      <c r="J1071" s="1364"/>
      <c r="K1071" s="127"/>
    </row>
    <row r="1072" spans="1:11" ht="24" customHeight="1" x14ac:dyDescent="0.2">
      <c r="A1072" s="55"/>
      <c r="B1072" s="127"/>
      <c r="C1072" s="56"/>
      <c r="D1072" s="127"/>
      <c r="E1072" s="1361"/>
      <c r="F1072" s="56"/>
      <c r="G1072" s="56"/>
      <c r="H1072" s="109"/>
      <c r="I1072" s="107"/>
      <c r="J1072" s="1364"/>
      <c r="K1072" s="127"/>
    </row>
    <row r="1073" spans="1:11" ht="24" customHeight="1" x14ac:dyDescent="0.2">
      <c r="A1073" s="55"/>
      <c r="B1073" s="127"/>
      <c r="C1073" s="56"/>
      <c r="D1073" s="127"/>
      <c r="E1073" s="1361"/>
      <c r="F1073" s="56"/>
      <c r="G1073" s="56"/>
      <c r="H1073" s="109"/>
      <c r="I1073" s="107"/>
      <c r="J1073" s="1364"/>
      <c r="K1073" s="127"/>
    </row>
    <row r="1074" spans="1:11" ht="24" customHeight="1" x14ac:dyDescent="0.2">
      <c r="A1074" s="55"/>
      <c r="B1074" s="127"/>
      <c r="C1074" s="56"/>
      <c r="D1074" s="127"/>
      <c r="E1074" s="1361"/>
      <c r="F1074" s="56"/>
      <c r="G1074" s="56"/>
      <c r="H1074" s="109"/>
      <c r="I1074" s="107"/>
      <c r="J1074" s="1364"/>
      <c r="K1074" s="127"/>
    </row>
    <row r="1075" spans="1:11" ht="24" customHeight="1" x14ac:dyDescent="0.2">
      <c r="A1075" s="55"/>
      <c r="B1075" s="127"/>
      <c r="C1075" s="56"/>
      <c r="D1075" s="127"/>
      <c r="E1075" s="1361"/>
      <c r="F1075" s="56"/>
      <c r="G1075" s="56"/>
      <c r="H1075" s="1365" t="s">
        <v>141</v>
      </c>
      <c r="I1075" s="1366" t="s">
        <v>140</v>
      </c>
      <c r="J1075" s="1364"/>
      <c r="K1075" s="127"/>
    </row>
    <row r="1076" spans="1:11" ht="24" customHeight="1" x14ac:dyDescent="0.2">
      <c r="A1076" s="55"/>
      <c r="B1076" s="127"/>
      <c r="C1076" s="56"/>
      <c r="D1076" s="127"/>
      <c r="E1076" s="1361"/>
      <c r="F1076" s="56"/>
      <c r="G1076" s="56"/>
      <c r="H1076" s="1365"/>
      <c r="I1076" s="1366"/>
      <c r="J1076" s="1364"/>
      <c r="K1076" s="127"/>
    </row>
    <row r="1077" spans="1:11" ht="24" customHeight="1" x14ac:dyDescent="0.2">
      <c r="A1077" s="55"/>
      <c r="B1077" s="127"/>
      <c r="C1077" s="56"/>
      <c r="D1077" s="127"/>
      <c r="E1077" s="1361"/>
      <c r="F1077" s="56"/>
      <c r="G1077" s="56"/>
      <c r="H1077" s="1365"/>
      <c r="I1077" s="1366"/>
      <c r="J1077" s="1364"/>
    </row>
    <row r="1078" spans="1:11" ht="24" customHeight="1" x14ac:dyDescent="0.2">
      <c r="A1078" s="55"/>
      <c r="B1078" s="127"/>
      <c r="C1078" s="56"/>
      <c r="D1078" s="127"/>
      <c r="E1078" s="1361"/>
      <c r="F1078" s="56"/>
      <c r="G1078" s="56"/>
      <c r="H1078" s="1365"/>
      <c r="I1078" s="1366"/>
      <c r="J1078" s="1364"/>
    </row>
    <row r="1079" spans="1:11" ht="24" customHeight="1" x14ac:dyDescent="0.2">
      <c r="A1079" s="55"/>
      <c r="B1079" s="127"/>
      <c r="C1079" s="56"/>
      <c r="D1079" s="127"/>
      <c r="E1079" s="1361"/>
      <c r="F1079" s="56"/>
      <c r="G1079" s="56"/>
      <c r="H1079" s="1367"/>
      <c r="I1079" s="1366">
        <v>2011</v>
      </c>
      <c r="J1079" s="1364"/>
    </row>
    <row r="1080" spans="1:11" ht="24" customHeight="1" x14ac:dyDescent="0.2">
      <c r="A1080" s="55"/>
      <c r="B1080" s="127"/>
      <c r="C1080" s="56"/>
      <c r="D1080" s="127"/>
      <c r="E1080" s="1361"/>
      <c r="F1080" s="56"/>
      <c r="G1080" s="56"/>
      <c r="H1080" s="1367"/>
      <c r="I1080" s="1366"/>
      <c r="J1080" s="1364"/>
    </row>
    <row r="1081" spans="1:11" ht="24" customHeight="1" x14ac:dyDescent="0.2">
      <c r="A1081" s="55"/>
      <c r="B1081" s="127"/>
      <c r="C1081" s="56"/>
      <c r="D1081" s="127"/>
      <c r="E1081" s="1361"/>
      <c r="F1081" s="56"/>
      <c r="G1081" s="56"/>
      <c r="H1081" s="1367"/>
      <c r="I1081" s="1366"/>
      <c r="J1081" s="1364"/>
    </row>
    <row r="1082" spans="1:11" ht="24" customHeight="1" x14ac:dyDescent="0.2">
      <c r="A1082" s="55"/>
      <c r="B1082" s="127"/>
      <c r="C1082" s="56"/>
      <c r="D1082" s="127"/>
      <c r="E1082" s="1361"/>
      <c r="F1082" s="56"/>
      <c r="G1082" s="56"/>
      <c r="H1082" s="1367"/>
      <c r="I1082" s="1366"/>
      <c r="J1082" s="1364"/>
    </row>
    <row r="1083" spans="1:11" ht="24" customHeight="1" x14ac:dyDescent="0.2">
      <c r="A1083" s="55"/>
      <c r="B1083" s="127"/>
      <c r="C1083" s="56"/>
      <c r="D1083" s="127"/>
      <c r="E1083" s="1361"/>
      <c r="F1083" s="56"/>
      <c r="G1083" s="56"/>
      <c r="H1083" s="1367"/>
      <c r="I1083" s="1366"/>
      <c r="J1083" s="1364"/>
    </row>
    <row r="1084" spans="1:11" ht="24" customHeight="1" x14ac:dyDescent="0.2">
      <c r="A1084" s="55"/>
      <c r="B1084" s="127"/>
      <c r="C1084" s="56"/>
      <c r="D1084" s="127"/>
      <c r="E1084" s="1361"/>
      <c r="F1084" s="56"/>
      <c r="G1084" s="56"/>
      <c r="H1084" s="109"/>
      <c r="I1084" s="107"/>
      <c r="J1084" s="1364"/>
    </row>
    <row r="1085" spans="1:11" ht="24" customHeight="1" x14ac:dyDescent="0.2">
      <c r="A1085" s="55"/>
      <c r="B1085" s="127"/>
      <c r="C1085" s="56"/>
      <c r="D1085" s="127"/>
      <c r="E1085" s="1361"/>
      <c r="F1085" s="56"/>
      <c r="G1085" s="56"/>
      <c r="H1085" s="109"/>
      <c r="I1085" s="107"/>
      <c r="J1085" s="1364"/>
    </row>
    <row r="1086" spans="1:11" ht="24" customHeight="1" x14ac:dyDescent="0.2">
      <c r="A1086" s="55"/>
      <c r="B1086" s="127"/>
      <c r="C1086" s="56"/>
      <c r="D1086" s="127"/>
      <c r="E1086" s="1361"/>
      <c r="F1086" s="56"/>
      <c r="G1086" s="56"/>
      <c r="H1086" s="109"/>
      <c r="I1086" s="107"/>
      <c r="J1086" s="1364"/>
    </row>
    <row r="1087" spans="1:11" ht="24" customHeight="1" x14ac:dyDescent="0.2">
      <c r="A1087" s="55"/>
      <c r="B1087" s="127" t="s">
        <v>160</v>
      </c>
      <c r="C1087" s="56"/>
      <c r="D1087" s="127" t="s">
        <v>160</v>
      </c>
      <c r="E1087" s="1361"/>
      <c r="F1087" s="56"/>
      <c r="G1087" s="56"/>
      <c r="H1087" s="109"/>
      <c r="I1087" s="107"/>
      <c r="J1087" s="1364"/>
    </row>
    <row r="1088" spans="1:11" ht="24" customHeight="1" x14ac:dyDescent="0.2">
      <c r="A1088" s="55"/>
      <c r="B1088" s="127" t="s">
        <v>160</v>
      </c>
      <c r="C1088" s="56"/>
      <c r="D1088" s="127"/>
      <c r="E1088" s="1361"/>
      <c r="F1088" s="56"/>
      <c r="G1088" s="56"/>
      <c r="H1088" s="109"/>
      <c r="I1088" s="107"/>
      <c r="J1088" s="1364"/>
    </row>
    <row r="1089" spans="1:11" ht="24" customHeight="1" x14ac:dyDescent="0.2">
      <c r="A1089" s="55"/>
      <c r="B1089" s="127" t="s">
        <v>160</v>
      </c>
      <c r="C1089" s="56"/>
      <c r="D1089" s="127" t="s">
        <v>160</v>
      </c>
      <c r="E1089" s="1361"/>
      <c r="F1089" s="56"/>
      <c r="G1089" s="56"/>
      <c r="H1089" s="109"/>
      <c r="I1089" s="107"/>
      <c r="J1089" s="1364"/>
    </row>
    <row r="1090" spans="1:11" ht="24" customHeight="1" x14ac:dyDescent="0.2">
      <c r="A1090" s="55"/>
      <c r="B1090" s="127" t="s">
        <v>160</v>
      </c>
      <c r="C1090" s="56"/>
      <c r="D1090" s="127" t="s">
        <v>160</v>
      </c>
      <c r="E1090" s="1362"/>
      <c r="F1090" s="56"/>
      <c r="G1090" s="56"/>
      <c r="H1090" s="110"/>
      <c r="I1090" s="108"/>
      <c r="J1090" s="1364"/>
    </row>
    <row r="1091" spans="1:11" ht="24" customHeight="1" thickBot="1" x14ac:dyDescent="0.25">
      <c r="A1091" s="55"/>
      <c r="B1091" s="127" t="s">
        <v>160</v>
      </c>
      <c r="C1091" s="101"/>
      <c r="D1091" s="1339" t="s">
        <v>160</v>
      </c>
      <c r="E1091" s="1339"/>
      <c r="F1091" s="1339"/>
      <c r="G1091" s="101">
        <f>SUM(G1068:G1090)</f>
        <v>0</v>
      </c>
      <c r="H1091" s="106"/>
      <c r="I1091" s="106"/>
      <c r="J1091" s="102"/>
    </row>
    <row r="1092" spans="1:11" ht="24" customHeight="1" thickTop="1" x14ac:dyDescent="0.2">
      <c r="A1092" s="1340" t="s">
        <v>132</v>
      </c>
      <c r="B1092" s="1340"/>
      <c r="C1092" s="1340"/>
      <c r="D1092" s="1340"/>
      <c r="E1092" s="1340"/>
      <c r="F1092" s="1340"/>
      <c r="G1092" s="1340"/>
      <c r="H1092" s="1340"/>
      <c r="I1092" s="1340"/>
      <c r="J1092" s="1340"/>
    </row>
    <row r="1093" spans="1:11" ht="24" customHeight="1" x14ac:dyDescent="0.2">
      <c r="A1093" s="1341" t="s">
        <v>133</v>
      </c>
      <c r="B1093" s="1341"/>
      <c r="C1093" s="1341"/>
      <c r="D1093" s="1341"/>
      <c r="E1093" s="50"/>
    </row>
    <row r="1094" spans="1:11" ht="24" customHeight="1" x14ac:dyDescent="0.2">
      <c r="A1094" s="2" t="s">
        <v>22</v>
      </c>
      <c r="B1094" s="97">
        <v>40731</v>
      </c>
      <c r="D1094" s="1342" t="s">
        <v>134</v>
      </c>
      <c r="E1094" s="1342"/>
      <c r="F1094" s="1325" t="s">
        <v>108</v>
      </c>
      <c r="G1094" s="1325"/>
      <c r="H1094" s="1359"/>
      <c r="I1094" s="1359"/>
      <c r="J1094" s="1359"/>
    </row>
    <row r="1095" spans="1:11" ht="24" customHeight="1" x14ac:dyDescent="0.25">
      <c r="A1095" s="97"/>
      <c r="B1095" s="1338" t="s">
        <v>288</v>
      </c>
      <c r="C1095" s="1338"/>
      <c r="D1095" s="1338"/>
      <c r="E1095" s="220"/>
      <c r="F1095" s="220"/>
    </row>
    <row r="1096" spans="1:11" ht="24" customHeight="1" x14ac:dyDescent="0.2">
      <c r="A1096" s="50"/>
      <c r="B1096" s="50" t="s">
        <v>135</v>
      </c>
      <c r="C1096" s="1341" t="s">
        <v>333</v>
      </c>
      <c r="D1096" s="1341"/>
      <c r="E1096" s="1341"/>
      <c r="F1096" s="1368" t="s">
        <v>116</v>
      </c>
      <c r="G1096" s="1368"/>
      <c r="H1096" s="1341">
        <v>411128648</v>
      </c>
      <c r="I1096" s="1341"/>
      <c r="J1096" s="1341"/>
    </row>
    <row r="1097" spans="1:11" ht="24" customHeight="1" x14ac:dyDescent="0.2">
      <c r="A1097" s="50"/>
      <c r="B1097" s="50" t="s">
        <v>136</v>
      </c>
      <c r="C1097" s="1341" t="s">
        <v>334</v>
      </c>
      <c r="D1097" s="1341"/>
      <c r="E1097" s="1341"/>
      <c r="F1097" s="1368" t="s">
        <v>157</v>
      </c>
      <c r="G1097" s="1368"/>
      <c r="H1097" s="1341" t="s">
        <v>11</v>
      </c>
      <c r="I1097" s="1341"/>
      <c r="J1097" s="1341"/>
    </row>
    <row r="1098" spans="1:11" ht="24" customHeight="1" thickBot="1" x14ac:dyDescent="0.25">
      <c r="B1098" s="206" t="s">
        <v>261</v>
      </c>
      <c r="C1098" s="1352" t="s">
        <v>360</v>
      </c>
      <c r="D1098" s="1352"/>
      <c r="E1098" s="1352"/>
      <c r="F1098" s="1352"/>
      <c r="G1098" s="1352"/>
    </row>
    <row r="1099" spans="1:11" ht="24" customHeight="1" thickTop="1" x14ac:dyDescent="0.2">
      <c r="A1099" s="1353" t="s">
        <v>131</v>
      </c>
      <c r="B1099" s="1354"/>
      <c r="C1099" s="1354"/>
      <c r="D1099" s="1355"/>
      <c r="E1099" s="103" t="s">
        <v>123</v>
      </c>
      <c r="F1099" s="1343" t="s">
        <v>126</v>
      </c>
      <c r="G1099" s="1343"/>
      <c r="H1099" s="1344" t="s">
        <v>130</v>
      </c>
      <c r="I1099" s="1345"/>
      <c r="J1099" s="1346"/>
    </row>
    <row r="1100" spans="1:11" ht="24" customHeight="1" x14ac:dyDescent="0.2">
      <c r="A1100" s="1356"/>
      <c r="B1100" s="1357"/>
      <c r="C1100" s="1357"/>
      <c r="D1100" s="1358"/>
      <c r="E1100" s="104" t="s">
        <v>124</v>
      </c>
      <c r="F1100" s="1350" t="s">
        <v>127</v>
      </c>
      <c r="G1100" s="1351"/>
      <c r="H1100" s="1347"/>
      <c r="I1100" s="1348"/>
      <c r="J1100" s="1349"/>
    </row>
    <row r="1101" spans="1:11" ht="24" customHeight="1" thickBot="1" x14ac:dyDescent="0.25">
      <c r="A1101" s="170" t="s">
        <v>99</v>
      </c>
      <c r="B1101" s="169" t="s">
        <v>100</v>
      </c>
      <c r="C1101" s="169" t="s">
        <v>101</v>
      </c>
      <c r="D1101" s="169" t="s">
        <v>100</v>
      </c>
      <c r="E1101" s="104" t="s">
        <v>125</v>
      </c>
      <c r="F1101" s="169" t="s">
        <v>128</v>
      </c>
      <c r="G1101" s="169" t="s">
        <v>129</v>
      </c>
      <c r="H1101" s="1347"/>
      <c r="I1101" s="1348"/>
      <c r="J1101" s="1349"/>
    </row>
    <row r="1102" spans="1:11" ht="24" customHeight="1" x14ac:dyDescent="0.2">
      <c r="A1102" s="214"/>
      <c r="B1102" s="215"/>
      <c r="C1102" s="219"/>
      <c r="D1102" s="215"/>
      <c r="E1102" s="1360" t="s">
        <v>137</v>
      </c>
      <c r="F1102" s="216"/>
      <c r="G1102" s="216"/>
      <c r="H1102" s="217"/>
      <c r="I1102" s="218"/>
      <c r="J1102" s="1363" t="s">
        <v>139</v>
      </c>
      <c r="K1102" s="127"/>
    </row>
    <row r="1103" spans="1:11" ht="24" customHeight="1" x14ac:dyDescent="0.2">
      <c r="A1103" s="55"/>
      <c r="B1103" s="127"/>
      <c r="C1103" s="56"/>
      <c r="D1103" s="127"/>
      <c r="E1103" s="1361"/>
      <c r="F1103" s="56"/>
      <c r="G1103" s="56"/>
      <c r="H1103" s="109"/>
      <c r="I1103" s="107"/>
      <c r="J1103" s="1364"/>
      <c r="K1103" s="127"/>
    </row>
    <row r="1104" spans="1:11" ht="24" customHeight="1" x14ac:dyDescent="0.2">
      <c r="A1104" s="55"/>
      <c r="B1104" s="127"/>
      <c r="C1104" s="56"/>
      <c r="D1104" s="127"/>
      <c r="E1104" s="1361"/>
      <c r="F1104" s="56"/>
      <c r="G1104" s="56"/>
      <c r="H1104" s="109"/>
      <c r="I1104" s="107"/>
      <c r="J1104" s="1364"/>
      <c r="K1104" s="127"/>
    </row>
    <row r="1105" spans="1:11" ht="24" customHeight="1" x14ac:dyDescent="0.2">
      <c r="A1105" s="55"/>
      <c r="B1105" s="127"/>
      <c r="C1105" s="56"/>
      <c r="D1105" s="127"/>
      <c r="E1105" s="1361"/>
      <c r="F1105" s="56"/>
      <c r="G1105" s="56"/>
      <c r="H1105" s="109"/>
      <c r="I1105" s="107"/>
      <c r="J1105" s="1364"/>
      <c r="K1105" s="127"/>
    </row>
    <row r="1106" spans="1:11" ht="24" customHeight="1" x14ac:dyDescent="0.2">
      <c r="A1106" s="55"/>
      <c r="B1106" s="127"/>
      <c r="C1106" s="56"/>
      <c r="D1106" s="127"/>
      <c r="E1106" s="1361"/>
      <c r="F1106" s="56"/>
      <c r="G1106" s="56"/>
      <c r="H1106" s="109"/>
      <c r="I1106" s="107"/>
      <c r="J1106" s="1364"/>
      <c r="K1106" s="127"/>
    </row>
    <row r="1107" spans="1:11" ht="24" customHeight="1" x14ac:dyDescent="0.2">
      <c r="A1107" s="55"/>
      <c r="B1107" s="127"/>
      <c r="C1107" s="56"/>
      <c r="D1107" s="127"/>
      <c r="E1107" s="1361"/>
      <c r="F1107" s="56"/>
      <c r="G1107" s="56"/>
      <c r="H1107" s="109"/>
      <c r="I1107" s="107"/>
      <c r="J1107" s="1364"/>
      <c r="K1107" s="127"/>
    </row>
    <row r="1108" spans="1:11" ht="24" customHeight="1" x14ac:dyDescent="0.2">
      <c r="A1108" s="55"/>
      <c r="B1108" s="127"/>
      <c r="C1108" s="56"/>
      <c r="D1108" s="127"/>
      <c r="E1108" s="1361"/>
      <c r="F1108" s="56"/>
      <c r="G1108" s="56"/>
      <c r="H1108" s="109"/>
      <c r="I1108" s="107"/>
      <c r="J1108" s="1364"/>
      <c r="K1108" s="127"/>
    </row>
    <row r="1109" spans="1:11" ht="24" customHeight="1" x14ac:dyDescent="0.2">
      <c r="A1109" s="55"/>
      <c r="B1109" s="127"/>
      <c r="C1109" s="56"/>
      <c r="D1109" s="127"/>
      <c r="E1109" s="1361"/>
      <c r="F1109" s="56"/>
      <c r="G1109" s="56"/>
      <c r="H1109" s="1365" t="s">
        <v>141</v>
      </c>
      <c r="I1109" s="1366" t="s">
        <v>140</v>
      </c>
      <c r="J1109" s="1364"/>
      <c r="K1109" s="127"/>
    </row>
    <row r="1110" spans="1:11" ht="24" customHeight="1" x14ac:dyDescent="0.2">
      <c r="A1110" s="55"/>
      <c r="B1110" s="127"/>
      <c r="C1110" s="56"/>
      <c r="D1110" s="127"/>
      <c r="E1110" s="1361"/>
      <c r="F1110" s="56"/>
      <c r="G1110" s="56"/>
      <c r="H1110" s="1365"/>
      <c r="I1110" s="1366"/>
      <c r="J1110" s="1364"/>
      <c r="K1110" s="127"/>
    </row>
    <row r="1111" spans="1:11" ht="24" customHeight="1" x14ac:dyDescent="0.2">
      <c r="A1111" s="55"/>
      <c r="B1111" s="127"/>
      <c r="C1111" s="56"/>
      <c r="D1111" s="127"/>
      <c r="E1111" s="1361"/>
      <c r="F1111" s="56"/>
      <c r="G1111" s="56"/>
      <c r="H1111" s="1365"/>
      <c r="I1111" s="1366"/>
      <c r="J1111" s="1364"/>
    </row>
    <row r="1112" spans="1:11" ht="24" customHeight="1" x14ac:dyDescent="0.2">
      <c r="A1112" s="55"/>
      <c r="B1112" s="127"/>
      <c r="C1112" s="56"/>
      <c r="D1112" s="127"/>
      <c r="E1112" s="1361"/>
      <c r="F1112" s="56"/>
      <c r="G1112" s="56"/>
      <c r="H1112" s="1365"/>
      <c r="I1112" s="1366"/>
      <c r="J1112" s="1364"/>
    </row>
    <row r="1113" spans="1:11" ht="24" customHeight="1" x14ac:dyDescent="0.2">
      <c r="A1113" s="55"/>
      <c r="B1113" s="127"/>
      <c r="C1113" s="56"/>
      <c r="D1113" s="127"/>
      <c r="E1113" s="1361"/>
      <c r="F1113" s="56"/>
      <c r="G1113" s="56"/>
      <c r="H1113" s="1367"/>
      <c r="I1113" s="1366">
        <v>2011</v>
      </c>
      <c r="J1113" s="1364"/>
    </row>
    <row r="1114" spans="1:11" ht="24" customHeight="1" x14ac:dyDescent="0.2">
      <c r="A1114" s="55"/>
      <c r="B1114" s="127"/>
      <c r="C1114" s="56"/>
      <c r="D1114" s="127"/>
      <c r="E1114" s="1361"/>
      <c r="F1114" s="56"/>
      <c r="G1114" s="56"/>
      <c r="H1114" s="1367"/>
      <c r="I1114" s="1366"/>
      <c r="J1114" s="1364"/>
    </row>
    <row r="1115" spans="1:11" ht="24" customHeight="1" x14ac:dyDescent="0.2">
      <c r="A1115" s="55"/>
      <c r="B1115" s="127"/>
      <c r="C1115" s="56"/>
      <c r="D1115" s="127"/>
      <c r="E1115" s="1361"/>
      <c r="F1115" s="56"/>
      <c r="G1115" s="56"/>
      <c r="H1115" s="1367"/>
      <c r="I1115" s="1366"/>
      <c r="J1115" s="1364"/>
    </row>
    <row r="1116" spans="1:11" ht="24" customHeight="1" x14ac:dyDescent="0.2">
      <c r="A1116" s="55"/>
      <c r="B1116" s="127"/>
      <c r="C1116" s="56"/>
      <c r="D1116" s="127"/>
      <c r="E1116" s="1361"/>
      <c r="F1116" s="56"/>
      <c r="G1116" s="56"/>
      <c r="H1116" s="1367"/>
      <c r="I1116" s="1366"/>
      <c r="J1116" s="1364"/>
    </row>
    <row r="1117" spans="1:11" ht="24" customHeight="1" x14ac:dyDescent="0.2">
      <c r="A1117" s="55"/>
      <c r="B1117" s="127"/>
      <c r="C1117" s="56"/>
      <c r="D1117" s="127"/>
      <c r="E1117" s="1361"/>
      <c r="F1117" s="56"/>
      <c r="G1117" s="56"/>
      <c r="H1117" s="1367"/>
      <c r="I1117" s="1366"/>
      <c r="J1117" s="1364"/>
    </row>
    <row r="1118" spans="1:11" ht="24" customHeight="1" x14ac:dyDescent="0.2">
      <c r="A1118" s="55"/>
      <c r="B1118" s="127"/>
      <c r="C1118" s="56"/>
      <c r="D1118" s="127"/>
      <c r="E1118" s="1361"/>
      <c r="F1118" s="56"/>
      <c r="G1118" s="56"/>
      <c r="H1118" s="109"/>
      <c r="I1118" s="107"/>
      <c r="J1118" s="1364"/>
    </row>
    <row r="1119" spans="1:11" ht="24" customHeight="1" x14ac:dyDescent="0.2">
      <c r="A1119" s="55"/>
      <c r="B1119" s="127"/>
      <c r="C1119" s="56"/>
      <c r="D1119" s="127"/>
      <c r="E1119" s="1361"/>
      <c r="F1119" s="56"/>
      <c r="G1119" s="56"/>
      <c r="H1119" s="109"/>
      <c r="I1119" s="107"/>
      <c r="J1119" s="1364"/>
    </row>
    <row r="1120" spans="1:11" ht="24" customHeight="1" x14ac:dyDescent="0.2">
      <c r="A1120" s="55"/>
      <c r="B1120" s="127"/>
      <c r="C1120" s="56"/>
      <c r="D1120" s="127"/>
      <c r="E1120" s="1361"/>
      <c r="F1120" s="56"/>
      <c r="G1120" s="56"/>
      <c r="H1120" s="109"/>
      <c r="I1120" s="107"/>
      <c r="J1120" s="1364"/>
    </row>
    <row r="1121" spans="1:11" ht="24" customHeight="1" x14ac:dyDescent="0.2">
      <c r="A1121" s="55"/>
      <c r="B1121" s="127" t="s">
        <v>160</v>
      </c>
      <c r="C1121" s="56"/>
      <c r="D1121" s="127" t="s">
        <v>160</v>
      </c>
      <c r="E1121" s="1361"/>
      <c r="F1121" s="56"/>
      <c r="G1121" s="56"/>
      <c r="H1121" s="109"/>
      <c r="I1121" s="107"/>
      <c r="J1121" s="1364"/>
    </row>
    <row r="1122" spans="1:11" ht="24" customHeight="1" x14ac:dyDescent="0.2">
      <c r="A1122" s="55"/>
      <c r="B1122" s="127" t="s">
        <v>160</v>
      </c>
      <c r="C1122" s="56"/>
      <c r="D1122" s="127"/>
      <c r="E1122" s="1361"/>
      <c r="F1122" s="56"/>
      <c r="G1122" s="56"/>
      <c r="H1122" s="109"/>
      <c r="I1122" s="107"/>
      <c r="J1122" s="1364"/>
    </row>
    <row r="1123" spans="1:11" ht="24" customHeight="1" x14ac:dyDescent="0.2">
      <c r="A1123" s="55"/>
      <c r="B1123" s="127" t="s">
        <v>160</v>
      </c>
      <c r="C1123" s="56"/>
      <c r="D1123" s="127" t="s">
        <v>160</v>
      </c>
      <c r="E1123" s="1361"/>
      <c r="F1123" s="56"/>
      <c r="G1123" s="56"/>
      <c r="H1123" s="109"/>
      <c r="I1123" s="107"/>
      <c r="J1123" s="1364"/>
    </row>
    <row r="1124" spans="1:11" ht="24" customHeight="1" x14ac:dyDescent="0.2">
      <c r="A1124" s="55"/>
      <c r="B1124" s="127" t="s">
        <v>160</v>
      </c>
      <c r="C1124" s="56"/>
      <c r="D1124" s="127" t="s">
        <v>160</v>
      </c>
      <c r="E1124" s="1362"/>
      <c r="F1124" s="56"/>
      <c r="G1124" s="56"/>
      <c r="H1124" s="110"/>
      <c r="I1124" s="108"/>
      <c r="J1124" s="1364"/>
    </row>
    <row r="1125" spans="1:11" ht="24" customHeight="1" thickBot="1" x14ac:dyDescent="0.25">
      <c r="A1125" s="55"/>
      <c r="B1125" s="127" t="s">
        <v>160</v>
      </c>
      <c r="C1125" s="101"/>
      <c r="D1125" s="1339" t="s">
        <v>160</v>
      </c>
      <c r="E1125" s="1339"/>
      <c r="F1125" s="1339"/>
      <c r="G1125" s="101">
        <f>SUM(G1102:G1124)</f>
        <v>0</v>
      </c>
      <c r="H1125" s="106"/>
      <c r="I1125" s="106"/>
      <c r="J1125" s="102"/>
    </row>
    <row r="1126" spans="1:11" ht="24" customHeight="1" thickTop="1" x14ac:dyDescent="0.2">
      <c r="A1126" s="1340" t="s">
        <v>132</v>
      </c>
      <c r="B1126" s="1340"/>
      <c r="C1126" s="1340"/>
      <c r="D1126" s="1340"/>
      <c r="E1126" s="1340"/>
      <c r="F1126" s="1340"/>
      <c r="G1126" s="1340"/>
      <c r="H1126" s="1340"/>
      <c r="I1126" s="1340"/>
      <c r="J1126" s="1340"/>
    </row>
    <row r="1127" spans="1:11" ht="24" customHeight="1" x14ac:dyDescent="0.2">
      <c r="A1127" s="1341" t="s">
        <v>133</v>
      </c>
      <c r="B1127" s="1341"/>
      <c r="C1127" s="1341"/>
      <c r="D1127" s="1341"/>
      <c r="E1127" s="50"/>
    </row>
    <row r="1128" spans="1:11" ht="24" customHeight="1" x14ac:dyDescent="0.2">
      <c r="A1128" s="2" t="s">
        <v>22</v>
      </c>
      <c r="B1128" s="97">
        <v>40731</v>
      </c>
      <c r="D1128" s="1342" t="s">
        <v>134</v>
      </c>
      <c r="E1128" s="1342"/>
      <c r="F1128" s="1325" t="s">
        <v>108</v>
      </c>
      <c r="G1128" s="1325"/>
      <c r="H1128" s="1359"/>
      <c r="I1128" s="1359"/>
      <c r="J1128" s="1359"/>
    </row>
    <row r="1129" spans="1:11" ht="24" customHeight="1" x14ac:dyDescent="0.25">
      <c r="A1129" s="97"/>
      <c r="B1129" s="1338" t="s">
        <v>288</v>
      </c>
      <c r="C1129" s="1338"/>
      <c r="D1129" s="1338"/>
      <c r="E1129" s="220"/>
      <c r="F1129" s="220"/>
    </row>
    <row r="1130" spans="1:11" ht="24" customHeight="1" x14ac:dyDescent="0.2">
      <c r="A1130" s="50"/>
      <c r="B1130" s="50" t="s">
        <v>135</v>
      </c>
      <c r="C1130" s="1341" t="s">
        <v>335</v>
      </c>
      <c r="D1130" s="1341"/>
      <c r="E1130" s="1341"/>
      <c r="F1130" s="1368" t="s">
        <v>116</v>
      </c>
      <c r="G1130" s="1368"/>
      <c r="H1130" s="1341">
        <v>997033352</v>
      </c>
      <c r="I1130" s="1341"/>
      <c r="J1130" s="1341"/>
    </row>
    <row r="1131" spans="1:11" ht="24" customHeight="1" x14ac:dyDescent="0.2">
      <c r="A1131" s="50"/>
      <c r="B1131" s="50" t="s">
        <v>136</v>
      </c>
      <c r="C1131" s="1341" t="s">
        <v>336</v>
      </c>
      <c r="D1131" s="1341"/>
      <c r="E1131" s="1341"/>
      <c r="F1131" s="1368" t="s">
        <v>157</v>
      </c>
      <c r="G1131" s="1368"/>
      <c r="H1131" s="1341" t="s">
        <v>11</v>
      </c>
      <c r="I1131" s="1341"/>
      <c r="J1131" s="1341"/>
    </row>
    <row r="1132" spans="1:11" ht="24" customHeight="1" thickBot="1" x14ac:dyDescent="0.25">
      <c r="B1132" s="206" t="s">
        <v>261</v>
      </c>
      <c r="C1132" s="1352" t="s">
        <v>361</v>
      </c>
      <c r="D1132" s="1352"/>
      <c r="E1132" s="1352"/>
      <c r="F1132" s="1352"/>
      <c r="G1132" s="1352"/>
    </row>
    <row r="1133" spans="1:11" ht="24" customHeight="1" thickTop="1" x14ac:dyDescent="0.2">
      <c r="A1133" s="1353" t="s">
        <v>131</v>
      </c>
      <c r="B1133" s="1354"/>
      <c r="C1133" s="1354"/>
      <c r="D1133" s="1355"/>
      <c r="E1133" s="103" t="s">
        <v>123</v>
      </c>
      <c r="F1133" s="1343" t="s">
        <v>126</v>
      </c>
      <c r="G1133" s="1343"/>
      <c r="H1133" s="1344" t="s">
        <v>130</v>
      </c>
      <c r="I1133" s="1345"/>
      <c r="J1133" s="1346"/>
    </row>
    <row r="1134" spans="1:11" ht="24" customHeight="1" x14ac:dyDescent="0.2">
      <c r="A1134" s="1356"/>
      <c r="B1134" s="1357"/>
      <c r="C1134" s="1357"/>
      <c r="D1134" s="1358"/>
      <c r="E1134" s="104" t="s">
        <v>124</v>
      </c>
      <c r="F1134" s="1350" t="s">
        <v>127</v>
      </c>
      <c r="G1134" s="1351"/>
      <c r="H1134" s="1347"/>
      <c r="I1134" s="1348"/>
      <c r="J1134" s="1349"/>
    </row>
    <row r="1135" spans="1:11" ht="24" customHeight="1" thickBot="1" x14ac:dyDescent="0.25">
      <c r="A1135" s="170" t="s">
        <v>99</v>
      </c>
      <c r="B1135" s="169" t="s">
        <v>100</v>
      </c>
      <c r="C1135" s="169" t="s">
        <v>101</v>
      </c>
      <c r="D1135" s="169" t="s">
        <v>100</v>
      </c>
      <c r="E1135" s="104" t="s">
        <v>125</v>
      </c>
      <c r="F1135" s="169" t="s">
        <v>128</v>
      </c>
      <c r="G1135" s="169" t="s">
        <v>129</v>
      </c>
      <c r="H1135" s="1347"/>
      <c r="I1135" s="1348"/>
      <c r="J1135" s="1349"/>
    </row>
    <row r="1136" spans="1:11" ht="24" customHeight="1" x14ac:dyDescent="0.2">
      <c r="A1136" s="214"/>
      <c r="B1136" s="215"/>
      <c r="C1136" s="219"/>
      <c r="D1136" s="215"/>
      <c r="E1136" s="1360" t="s">
        <v>137</v>
      </c>
      <c r="F1136" s="216"/>
      <c r="G1136" s="216"/>
      <c r="H1136" s="217"/>
      <c r="I1136" s="218"/>
      <c r="J1136" s="1363" t="s">
        <v>139</v>
      </c>
      <c r="K1136" s="127"/>
    </row>
    <row r="1137" spans="1:11" ht="24" customHeight="1" x14ac:dyDescent="0.2">
      <c r="A1137" s="55"/>
      <c r="B1137" s="127"/>
      <c r="C1137" s="56"/>
      <c r="D1137" s="127"/>
      <c r="E1137" s="1361"/>
      <c r="F1137" s="56"/>
      <c r="G1137" s="56"/>
      <c r="H1137" s="109"/>
      <c r="I1137" s="107"/>
      <c r="J1137" s="1364"/>
      <c r="K1137" s="127"/>
    </row>
    <row r="1138" spans="1:11" ht="24" customHeight="1" x14ac:dyDescent="0.2">
      <c r="A1138" s="55"/>
      <c r="B1138" s="127"/>
      <c r="C1138" s="56"/>
      <c r="D1138" s="127"/>
      <c r="E1138" s="1361"/>
      <c r="F1138" s="56"/>
      <c r="G1138" s="56"/>
      <c r="H1138" s="109"/>
      <c r="I1138" s="107"/>
      <c r="J1138" s="1364"/>
      <c r="K1138" s="127"/>
    </row>
    <row r="1139" spans="1:11" ht="24" customHeight="1" x14ac:dyDescent="0.2">
      <c r="A1139" s="55"/>
      <c r="B1139" s="127"/>
      <c r="C1139" s="56"/>
      <c r="D1139" s="127"/>
      <c r="E1139" s="1361"/>
      <c r="F1139" s="56"/>
      <c r="G1139" s="56"/>
      <c r="H1139" s="109"/>
      <c r="I1139" s="107"/>
      <c r="J1139" s="1364"/>
      <c r="K1139" s="127"/>
    </row>
    <row r="1140" spans="1:11" ht="24" customHeight="1" x14ac:dyDescent="0.2">
      <c r="A1140" s="55"/>
      <c r="B1140" s="127"/>
      <c r="C1140" s="56"/>
      <c r="D1140" s="127"/>
      <c r="E1140" s="1361"/>
      <c r="F1140" s="56"/>
      <c r="G1140" s="56"/>
      <c r="H1140" s="109"/>
      <c r="I1140" s="107"/>
      <c r="J1140" s="1364"/>
      <c r="K1140" s="127"/>
    </row>
    <row r="1141" spans="1:11" ht="24" customHeight="1" x14ac:dyDescent="0.2">
      <c r="A1141" s="55"/>
      <c r="B1141" s="127"/>
      <c r="C1141" s="56"/>
      <c r="D1141" s="127"/>
      <c r="E1141" s="1361"/>
      <c r="F1141" s="56"/>
      <c r="G1141" s="56"/>
      <c r="H1141" s="109"/>
      <c r="I1141" s="107"/>
      <c r="J1141" s="1364"/>
      <c r="K1141" s="127"/>
    </row>
    <row r="1142" spans="1:11" ht="24" customHeight="1" x14ac:dyDescent="0.2">
      <c r="A1142" s="55"/>
      <c r="B1142" s="127"/>
      <c r="C1142" s="56"/>
      <c r="D1142" s="127"/>
      <c r="E1142" s="1361"/>
      <c r="F1142" s="56"/>
      <c r="G1142" s="56"/>
      <c r="H1142" s="109"/>
      <c r="I1142" s="107"/>
      <c r="J1142" s="1364"/>
      <c r="K1142" s="127"/>
    </row>
    <row r="1143" spans="1:11" ht="24" customHeight="1" x14ac:dyDescent="0.2">
      <c r="A1143" s="55"/>
      <c r="B1143" s="127"/>
      <c r="C1143" s="56"/>
      <c r="D1143" s="127"/>
      <c r="E1143" s="1361"/>
      <c r="F1143" s="56"/>
      <c r="G1143" s="56"/>
      <c r="H1143" s="1365" t="s">
        <v>141</v>
      </c>
      <c r="I1143" s="1366" t="s">
        <v>140</v>
      </c>
      <c r="J1143" s="1364"/>
      <c r="K1143" s="127"/>
    </row>
    <row r="1144" spans="1:11" ht="24" customHeight="1" x14ac:dyDescent="0.2">
      <c r="A1144" s="55"/>
      <c r="B1144" s="127"/>
      <c r="C1144" s="56"/>
      <c r="D1144" s="127"/>
      <c r="E1144" s="1361"/>
      <c r="F1144" s="56"/>
      <c r="G1144" s="56"/>
      <c r="H1144" s="1365"/>
      <c r="I1144" s="1366"/>
      <c r="J1144" s="1364"/>
      <c r="K1144" s="127"/>
    </row>
    <row r="1145" spans="1:11" ht="24" customHeight="1" x14ac:dyDescent="0.2">
      <c r="A1145" s="55"/>
      <c r="B1145" s="127"/>
      <c r="C1145" s="56"/>
      <c r="D1145" s="127"/>
      <c r="E1145" s="1361"/>
      <c r="F1145" s="56"/>
      <c r="G1145" s="56"/>
      <c r="H1145" s="1365"/>
      <c r="I1145" s="1366"/>
      <c r="J1145" s="1364"/>
    </row>
    <row r="1146" spans="1:11" ht="24" customHeight="1" x14ac:dyDescent="0.2">
      <c r="A1146" s="55"/>
      <c r="B1146" s="127"/>
      <c r="C1146" s="56"/>
      <c r="D1146" s="127"/>
      <c r="E1146" s="1361"/>
      <c r="F1146" s="56"/>
      <c r="G1146" s="56"/>
      <c r="H1146" s="1365"/>
      <c r="I1146" s="1366"/>
      <c r="J1146" s="1364"/>
    </row>
    <row r="1147" spans="1:11" ht="24" customHeight="1" x14ac:dyDescent="0.2">
      <c r="A1147" s="55"/>
      <c r="B1147" s="127"/>
      <c r="C1147" s="56"/>
      <c r="D1147" s="127"/>
      <c r="E1147" s="1361"/>
      <c r="F1147" s="56"/>
      <c r="G1147" s="56"/>
      <c r="H1147" s="1367"/>
      <c r="I1147" s="1366">
        <v>2011</v>
      </c>
      <c r="J1147" s="1364"/>
    </row>
    <row r="1148" spans="1:11" ht="24" customHeight="1" x14ac:dyDescent="0.2">
      <c r="A1148" s="55"/>
      <c r="B1148" s="127"/>
      <c r="C1148" s="56"/>
      <c r="D1148" s="127"/>
      <c r="E1148" s="1361"/>
      <c r="F1148" s="56"/>
      <c r="G1148" s="56"/>
      <c r="H1148" s="1367"/>
      <c r="I1148" s="1366"/>
      <c r="J1148" s="1364"/>
    </row>
    <row r="1149" spans="1:11" ht="24" customHeight="1" x14ac:dyDescent="0.2">
      <c r="A1149" s="55"/>
      <c r="B1149" s="127"/>
      <c r="C1149" s="56"/>
      <c r="D1149" s="127"/>
      <c r="E1149" s="1361"/>
      <c r="F1149" s="56"/>
      <c r="G1149" s="56"/>
      <c r="H1149" s="1367"/>
      <c r="I1149" s="1366"/>
      <c r="J1149" s="1364"/>
    </row>
    <row r="1150" spans="1:11" ht="24" customHeight="1" x14ac:dyDescent="0.2">
      <c r="A1150" s="55"/>
      <c r="B1150" s="127"/>
      <c r="C1150" s="56"/>
      <c r="D1150" s="127"/>
      <c r="E1150" s="1361"/>
      <c r="F1150" s="56"/>
      <c r="G1150" s="56"/>
      <c r="H1150" s="1367"/>
      <c r="I1150" s="1366"/>
      <c r="J1150" s="1364"/>
    </row>
    <row r="1151" spans="1:11" ht="24" customHeight="1" x14ac:dyDescent="0.2">
      <c r="A1151" s="55"/>
      <c r="B1151" s="127"/>
      <c r="C1151" s="56"/>
      <c r="D1151" s="127"/>
      <c r="E1151" s="1361"/>
      <c r="F1151" s="56"/>
      <c r="G1151" s="56"/>
      <c r="H1151" s="1367"/>
      <c r="I1151" s="1366"/>
      <c r="J1151" s="1364"/>
    </row>
    <row r="1152" spans="1:11" ht="24" customHeight="1" x14ac:dyDescent="0.2">
      <c r="A1152" s="55"/>
      <c r="B1152" s="127"/>
      <c r="C1152" s="56"/>
      <c r="D1152" s="127"/>
      <c r="E1152" s="1361"/>
      <c r="F1152" s="56"/>
      <c r="G1152" s="56"/>
      <c r="H1152" s="109"/>
      <c r="I1152" s="107"/>
      <c r="J1152" s="1364"/>
    </row>
    <row r="1153" spans="1:10" ht="24" customHeight="1" x14ac:dyDescent="0.2">
      <c r="A1153" s="55"/>
      <c r="B1153" s="127"/>
      <c r="C1153" s="56"/>
      <c r="D1153" s="127"/>
      <c r="E1153" s="1361"/>
      <c r="F1153" s="56"/>
      <c r="G1153" s="56"/>
      <c r="H1153" s="109"/>
      <c r="I1153" s="107"/>
      <c r="J1153" s="1364"/>
    </row>
    <row r="1154" spans="1:10" ht="24" customHeight="1" x14ac:dyDescent="0.2">
      <c r="A1154" s="55"/>
      <c r="B1154" s="127"/>
      <c r="C1154" s="56"/>
      <c r="D1154" s="127"/>
      <c r="E1154" s="1361"/>
      <c r="F1154" s="56"/>
      <c r="G1154" s="56"/>
      <c r="H1154" s="109"/>
      <c r="I1154" s="107"/>
      <c r="J1154" s="1364"/>
    </row>
    <row r="1155" spans="1:10" ht="24" customHeight="1" x14ac:dyDescent="0.2">
      <c r="A1155" s="55"/>
      <c r="B1155" s="127"/>
      <c r="C1155" s="56"/>
      <c r="D1155" s="127"/>
      <c r="E1155" s="1361"/>
      <c r="F1155" s="56"/>
      <c r="G1155" s="56"/>
      <c r="H1155" s="109"/>
      <c r="I1155" s="107"/>
      <c r="J1155" s="1364"/>
    </row>
    <row r="1156" spans="1:10" ht="24" customHeight="1" x14ac:dyDescent="0.2">
      <c r="A1156" s="55"/>
      <c r="B1156" s="127" t="s">
        <v>160</v>
      </c>
      <c r="C1156" s="56"/>
      <c r="D1156" s="127"/>
      <c r="E1156" s="1361"/>
      <c r="F1156" s="56"/>
      <c r="G1156" s="56"/>
      <c r="H1156" s="109"/>
      <c r="I1156" s="107"/>
      <c r="J1156" s="1364"/>
    </row>
    <row r="1157" spans="1:10" ht="24" customHeight="1" x14ac:dyDescent="0.2">
      <c r="A1157" s="55"/>
      <c r="B1157" s="127" t="s">
        <v>160</v>
      </c>
      <c r="C1157" s="56"/>
      <c r="D1157" s="127" t="s">
        <v>160</v>
      </c>
      <c r="E1157" s="1361"/>
      <c r="F1157" s="56"/>
      <c r="G1157" s="56"/>
      <c r="H1157" s="109"/>
      <c r="I1157" s="107"/>
      <c r="J1157" s="1364"/>
    </row>
    <row r="1158" spans="1:10" ht="24" customHeight="1" x14ac:dyDescent="0.2">
      <c r="A1158" s="55"/>
      <c r="B1158" s="127" t="s">
        <v>160</v>
      </c>
      <c r="C1158" s="56"/>
      <c r="D1158" s="127" t="s">
        <v>160</v>
      </c>
      <c r="E1158" s="1362"/>
      <c r="F1158" s="56"/>
      <c r="G1158" s="56"/>
      <c r="H1158" s="110"/>
      <c r="I1158" s="108"/>
      <c r="J1158" s="1364"/>
    </row>
    <row r="1159" spans="1:10" ht="24" customHeight="1" thickBot="1" x14ac:dyDescent="0.25">
      <c r="A1159" s="55"/>
      <c r="B1159" s="127" t="s">
        <v>160</v>
      </c>
      <c r="C1159" s="101"/>
      <c r="D1159" s="1339" t="s">
        <v>160</v>
      </c>
      <c r="E1159" s="1339"/>
      <c r="F1159" s="1339"/>
      <c r="G1159" s="101">
        <f>SUM(G1136:G1158)</f>
        <v>0</v>
      </c>
      <c r="H1159" s="106"/>
      <c r="I1159" s="106"/>
      <c r="J1159" s="102"/>
    </row>
    <row r="1160" spans="1:10" ht="24" customHeight="1" thickTop="1" x14ac:dyDescent="0.2">
      <c r="A1160" s="1340" t="s">
        <v>132</v>
      </c>
      <c r="B1160" s="1340"/>
      <c r="C1160" s="1340"/>
      <c r="D1160" s="1340"/>
      <c r="E1160" s="1340"/>
      <c r="F1160" s="1340"/>
      <c r="G1160" s="1340"/>
      <c r="H1160" s="1340"/>
      <c r="I1160" s="1340"/>
      <c r="J1160" s="1340"/>
    </row>
    <row r="1161" spans="1:10" ht="24" customHeight="1" x14ac:dyDescent="0.2">
      <c r="A1161" s="1341" t="s">
        <v>133</v>
      </c>
      <c r="B1161" s="1341"/>
      <c r="C1161" s="1341"/>
      <c r="D1161" s="1341"/>
      <c r="E1161" s="50"/>
    </row>
    <row r="1162" spans="1:10" ht="24" customHeight="1" x14ac:dyDescent="0.2">
      <c r="A1162" s="2" t="s">
        <v>22</v>
      </c>
      <c r="B1162" s="97">
        <v>40731</v>
      </c>
      <c r="D1162" s="1342" t="s">
        <v>134</v>
      </c>
      <c r="E1162" s="1342"/>
      <c r="F1162" s="1325" t="s">
        <v>108</v>
      </c>
      <c r="G1162" s="1325"/>
      <c r="H1162" s="1359"/>
      <c r="I1162" s="1359"/>
      <c r="J1162" s="1359"/>
    </row>
    <row r="1163" spans="1:10" ht="24" customHeight="1" x14ac:dyDescent="0.25">
      <c r="A1163" s="97"/>
      <c r="B1163" s="1338" t="s">
        <v>288</v>
      </c>
      <c r="C1163" s="1338"/>
      <c r="D1163" s="1338"/>
      <c r="E1163" s="220"/>
      <c r="F1163" s="220"/>
    </row>
    <row r="1164" spans="1:10" ht="24" customHeight="1" x14ac:dyDescent="0.2">
      <c r="A1164" s="50"/>
      <c r="B1164" s="50" t="s">
        <v>135</v>
      </c>
      <c r="C1164" s="1341" t="s">
        <v>337</v>
      </c>
      <c r="D1164" s="1341"/>
      <c r="E1164" s="1341"/>
      <c r="F1164" s="1368" t="s">
        <v>116</v>
      </c>
      <c r="G1164" s="1368"/>
      <c r="H1164" s="1341">
        <v>914003744</v>
      </c>
      <c r="I1164" s="1341"/>
      <c r="J1164" s="1341"/>
    </row>
    <row r="1165" spans="1:10" ht="24" customHeight="1" x14ac:dyDescent="0.2">
      <c r="A1165" s="50"/>
      <c r="B1165" s="50" t="s">
        <v>136</v>
      </c>
      <c r="C1165" s="1341" t="s">
        <v>280</v>
      </c>
      <c r="D1165" s="1341"/>
      <c r="E1165" s="1341"/>
      <c r="F1165" s="1368" t="s">
        <v>157</v>
      </c>
      <c r="G1165" s="1368"/>
      <c r="H1165" s="1341" t="s">
        <v>11</v>
      </c>
      <c r="I1165" s="1341"/>
      <c r="J1165" s="1341"/>
    </row>
    <row r="1166" spans="1:10" ht="24" customHeight="1" thickBot="1" x14ac:dyDescent="0.25">
      <c r="B1166" s="206" t="s">
        <v>261</v>
      </c>
      <c r="C1166" s="1352" t="s">
        <v>362</v>
      </c>
      <c r="D1166" s="1352"/>
      <c r="E1166" s="1352"/>
      <c r="F1166" s="1352"/>
      <c r="G1166" s="1352"/>
    </row>
    <row r="1167" spans="1:10" ht="24" customHeight="1" thickTop="1" x14ac:dyDescent="0.2">
      <c r="A1167" s="1353" t="s">
        <v>131</v>
      </c>
      <c r="B1167" s="1354"/>
      <c r="C1167" s="1354"/>
      <c r="D1167" s="1355"/>
      <c r="E1167" s="103" t="s">
        <v>123</v>
      </c>
      <c r="F1167" s="1343" t="s">
        <v>126</v>
      </c>
      <c r="G1167" s="1343"/>
      <c r="H1167" s="1344" t="s">
        <v>130</v>
      </c>
      <c r="I1167" s="1345"/>
      <c r="J1167" s="1346"/>
    </row>
    <row r="1168" spans="1:10" ht="24" customHeight="1" x14ac:dyDescent="0.2">
      <c r="A1168" s="1356"/>
      <c r="B1168" s="1357"/>
      <c r="C1168" s="1357"/>
      <c r="D1168" s="1358"/>
      <c r="E1168" s="104" t="s">
        <v>124</v>
      </c>
      <c r="F1168" s="1350" t="s">
        <v>127</v>
      </c>
      <c r="G1168" s="1351"/>
      <c r="H1168" s="1347"/>
      <c r="I1168" s="1348"/>
      <c r="J1168" s="1349"/>
    </row>
    <row r="1169" spans="1:11" ht="24" customHeight="1" thickBot="1" x14ac:dyDescent="0.25">
      <c r="A1169" s="170" t="s">
        <v>99</v>
      </c>
      <c r="B1169" s="169" t="s">
        <v>100</v>
      </c>
      <c r="C1169" s="169" t="s">
        <v>101</v>
      </c>
      <c r="D1169" s="169" t="s">
        <v>100</v>
      </c>
      <c r="E1169" s="104" t="s">
        <v>125</v>
      </c>
      <c r="F1169" s="169" t="s">
        <v>128</v>
      </c>
      <c r="G1169" s="169" t="s">
        <v>129</v>
      </c>
      <c r="H1169" s="1347"/>
      <c r="I1169" s="1348"/>
      <c r="J1169" s="1349"/>
    </row>
    <row r="1170" spans="1:11" ht="24" customHeight="1" x14ac:dyDescent="0.2">
      <c r="A1170" s="214"/>
      <c r="B1170" s="215"/>
      <c r="C1170" s="219"/>
      <c r="D1170" s="215"/>
      <c r="E1170" s="1360" t="s">
        <v>137</v>
      </c>
      <c r="F1170" s="216"/>
      <c r="G1170" s="216"/>
      <c r="H1170" s="217"/>
      <c r="I1170" s="218"/>
      <c r="J1170" s="1363" t="s">
        <v>139</v>
      </c>
      <c r="K1170" s="127"/>
    </row>
    <row r="1171" spans="1:11" ht="24" customHeight="1" x14ac:dyDescent="0.2">
      <c r="A1171" s="55"/>
      <c r="B1171" s="127"/>
      <c r="C1171" s="56"/>
      <c r="D1171" s="127"/>
      <c r="E1171" s="1361"/>
      <c r="F1171" s="56"/>
      <c r="G1171" s="56"/>
      <c r="H1171" s="109"/>
      <c r="I1171" s="107"/>
      <c r="J1171" s="1364"/>
      <c r="K1171" s="127"/>
    </row>
    <row r="1172" spans="1:11" ht="24" customHeight="1" x14ac:dyDescent="0.2">
      <c r="A1172" s="55"/>
      <c r="B1172" s="127"/>
      <c r="C1172" s="56"/>
      <c r="D1172" s="127"/>
      <c r="E1172" s="1361"/>
      <c r="F1172" s="56"/>
      <c r="G1172" s="56"/>
      <c r="H1172" s="109"/>
      <c r="I1172" s="107"/>
      <c r="J1172" s="1364"/>
      <c r="K1172" s="127"/>
    </row>
    <row r="1173" spans="1:11" ht="24" customHeight="1" x14ac:dyDescent="0.2">
      <c r="A1173" s="55"/>
      <c r="B1173" s="127"/>
      <c r="C1173" s="56"/>
      <c r="D1173" s="127"/>
      <c r="E1173" s="1361"/>
      <c r="F1173" s="56"/>
      <c r="G1173" s="56"/>
      <c r="H1173" s="109"/>
      <c r="I1173" s="107"/>
      <c r="J1173" s="1364"/>
      <c r="K1173" s="127"/>
    </row>
    <row r="1174" spans="1:11" ht="24" customHeight="1" x14ac:dyDescent="0.2">
      <c r="A1174" s="55"/>
      <c r="B1174" s="127"/>
      <c r="C1174" s="56"/>
      <c r="D1174" s="127"/>
      <c r="E1174" s="1361"/>
      <c r="F1174" s="56"/>
      <c r="G1174" s="56"/>
      <c r="H1174" s="109"/>
      <c r="I1174" s="107"/>
      <c r="J1174" s="1364"/>
      <c r="K1174" s="127"/>
    </row>
    <row r="1175" spans="1:11" ht="24" customHeight="1" x14ac:dyDescent="0.2">
      <c r="A1175" s="55"/>
      <c r="B1175" s="127"/>
      <c r="C1175" s="56"/>
      <c r="D1175" s="127"/>
      <c r="E1175" s="1361"/>
      <c r="F1175" s="56"/>
      <c r="G1175" s="56"/>
      <c r="H1175" s="109"/>
      <c r="I1175" s="107"/>
      <c r="J1175" s="1364"/>
      <c r="K1175" s="127"/>
    </row>
    <row r="1176" spans="1:11" ht="24" customHeight="1" x14ac:dyDescent="0.2">
      <c r="A1176" s="55"/>
      <c r="B1176" s="127"/>
      <c r="C1176" s="56"/>
      <c r="D1176" s="127"/>
      <c r="E1176" s="1361"/>
      <c r="F1176" s="56"/>
      <c r="G1176" s="56"/>
      <c r="H1176" s="109"/>
      <c r="I1176" s="107"/>
      <c r="J1176" s="1364"/>
      <c r="K1176" s="127"/>
    </row>
    <row r="1177" spans="1:11" ht="24" customHeight="1" x14ac:dyDescent="0.2">
      <c r="A1177" s="55"/>
      <c r="B1177" s="127"/>
      <c r="C1177" s="56"/>
      <c r="D1177" s="127"/>
      <c r="E1177" s="1361"/>
      <c r="F1177" s="56"/>
      <c r="G1177" s="56"/>
      <c r="H1177" s="1365" t="s">
        <v>141</v>
      </c>
      <c r="I1177" s="1366" t="s">
        <v>140</v>
      </c>
      <c r="J1177" s="1364"/>
      <c r="K1177" s="127"/>
    </row>
    <row r="1178" spans="1:11" ht="24" customHeight="1" x14ac:dyDescent="0.2">
      <c r="A1178" s="55"/>
      <c r="B1178" s="127"/>
      <c r="C1178" s="56"/>
      <c r="D1178" s="127"/>
      <c r="E1178" s="1361"/>
      <c r="F1178" s="56"/>
      <c r="G1178" s="56"/>
      <c r="H1178" s="1365"/>
      <c r="I1178" s="1366"/>
      <c r="J1178" s="1364"/>
      <c r="K1178" s="127"/>
    </row>
    <row r="1179" spans="1:11" ht="24" customHeight="1" x14ac:dyDescent="0.2">
      <c r="A1179" s="55"/>
      <c r="B1179" s="127"/>
      <c r="C1179" s="56"/>
      <c r="D1179" s="127"/>
      <c r="E1179" s="1361"/>
      <c r="F1179" s="56"/>
      <c r="G1179" s="56"/>
      <c r="H1179" s="1365"/>
      <c r="I1179" s="1366"/>
      <c r="J1179" s="1364"/>
    </row>
    <row r="1180" spans="1:11" ht="24" customHeight="1" x14ac:dyDescent="0.2">
      <c r="A1180" s="55"/>
      <c r="B1180" s="127"/>
      <c r="C1180" s="56"/>
      <c r="D1180" s="127"/>
      <c r="E1180" s="1361"/>
      <c r="F1180" s="56"/>
      <c r="G1180" s="56"/>
      <c r="H1180" s="1365"/>
      <c r="I1180" s="1366"/>
      <c r="J1180" s="1364"/>
    </row>
    <row r="1181" spans="1:11" ht="24" customHeight="1" x14ac:dyDescent="0.2">
      <c r="A1181" s="55"/>
      <c r="B1181" s="127"/>
      <c r="C1181" s="56"/>
      <c r="D1181" s="127"/>
      <c r="E1181" s="1361"/>
      <c r="F1181" s="56"/>
      <c r="G1181" s="56"/>
      <c r="H1181" s="1367"/>
      <c r="I1181" s="1366">
        <v>2011</v>
      </c>
      <c r="J1181" s="1364"/>
    </row>
    <row r="1182" spans="1:11" ht="24" customHeight="1" x14ac:dyDescent="0.2">
      <c r="A1182" s="55"/>
      <c r="B1182" s="127"/>
      <c r="C1182" s="56"/>
      <c r="D1182" s="127"/>
      <c r="E1182" s="1361"/>
      <c r="F1182" s="56"/>
      <c r="G1182" s="56"/>
      <c r="H1182" s="1367"/>
      <c r="I1182" s="1366"/>
      <c r="J1182" s="1364"/>
    </row>
    <row r="1183" spans="1:11" ht="24" customHeight="1" x14ac:dyDescent="0.2">
      <c r="A1183" s="55"/>
      <c r="B1183" s="127"/>
      <c r="C1183" s="56"/>
      <c r="D1183" s="127"/>
      <c r="E1183" s="1361"/>
      <c r="F1183" s="56"/>
      <c r="G1183" s="56"/>
      <c r="H1183" s="1367"/>
      <c r="I1183" s="1366"/>
      <c r="J1183" s="1364"/>
    </row>
    <row r="1184" spans="1:11" ht="24" customHeight="1" x14ac:dyDescent="0.2">
      <c r="A1184" s="55"/>
      <c r="B1184" s="127"/>
      <c r="C1184" s="56"/>
      <c r="D1184" s="127"/>
      <c r="E1184" s="1361"/>
      <c r="F1184" s="56"/>
      <c r="G1184" s="56"/>
      <c r="H1184" s="1367"/>
      <c r="I1184" s="1366"/>
      <c r="J1184" s="1364"/>
    </row>
    <row r="1185" spans="1:10" ht="24" customHeight="1" x14ac:dyDescent="0.2">
      <c r="A1185" s="55"/>
      <c r="B1185" s="127"/>
      <c r="C1185" s="56"/>
      <c r="D1185" s="127"/>
      <c r="E1185" s="1361"/>
      <c r="F1185" s="56"/>
      <c r="G1185" s="56"/>
      <c r="H1185" s="1367"/>
      <c r="I1185" s="1366"/>
      <c r="J1185" s="1364"/>
    </row>
    <row r="1186" spans="1:10" ht="24" customHeight="1" x14ac:dyDescent="0.2">
      <c r="A1186" s="55"/>
      <c r="B1186" s="127"/>
      <c r="C1186" s="56"/>
      <c r="D1186" s="127"/>
      <c r="E1186" s="1361"/>
      <c r="F1186" s="56"/>
      <c r="G1186" s="56"/>
      <c r="H1186" s="109"/>
      <c r="I1186" s="107"/>
      <c r="J1186" s="1364"/>
    </row>
    <row r="1187" spans="1:10" ht="24" customHeight="1" x14ac:dyDescent="0.2">
      <c r="A1187" s="55"/>
      <c r="B1187" s="127"/>
      <c r="C1187" s="56"/>
      <c r="D1187" s="127"/>
      <c r="E1187" s="1361"/>
      <c r="F1187" s="56"/>
      <c r="G1187" s="56"/>
      <c r="H1187" s="109"/>
      <c r="I1187" s="107"/>
      <c r="J1187" s="1364"/>
    </row>
    <row r="1188" spans="1:10" ht="24" customHeight="1" x14ac:dyDescent="0.2">
      <c r="A1188" s="55"/>
      <c r="B1188" s="127"/>
      <c r="C1188" s="56"/>
      <c r="D1188" s="127"/>
      <c r="E1188" s="1361"/>
      <c r="F1188" s="56"/>
      <c r="G1188" s="56"/>
      <c r="H1188" s="109"/>
      <c r="I1188" s="107"/>
      <c r="J1188" s="1364"/>
    </row>
    <row r="1189" spans="1:10" ht="24" customHeight="1" x14ac:dyDescent="0.2">
      <c r="A1189" s="55"/>
      <c r="B1189" s="127" t="s">
        <v>160</v>
      </c>
      <c r="C1189" s="56"/>
      <c r="D1189" s="127" t="s">
        <v>160</v>
      </c>
      <c r="E1189" s="1361"/>
      <c r="F1189" s="56"/>
      <c r="G1189" s="56"/>
      <c r="H1189" s="109"/>
      <c r="I1189" s="107"/>
      <c r="J1189" s="1364"/>
    </row>
    <row r="1190" spans="1:10" ht="24" customHeight="1" x14ac:dyDescent="0.2">
      <c r="A1190" s="55"/>
      <c r="B1190" s="127" t="s">
        <v>160</v>
      </c>
      <c r="C1190" s="56"/>
      <c r="D1190" s="127"/>
      <c r="E1190" s="1361"/>
      <c r="F1190" s="56"/>
      <c r="G1190" s="56"/>
      <c r="H1190" s="109"/>
      <c r="I1190" s="107"/>
      <c r="J1190" s="1364"/>
    </row>
    <row r="1191" spans="1:10" ht="24" customHeight="1" x14ac:dyDescent="0.2">
      <c r="A1191" s="55"/>
      <c r="B1191" s="127" t="s">
        <v>160</v>
      </c>
      <c r="C1191" s="56"/>
      <c r="D1191" s="127" t="s">
        <v>160</v>
      </c>
      <c r="E1191" s="1361"/>
      <c r="F1191" s="56"/>
      <c r="G1191" s="56"/>
      <c r="H1191" s="109"/>
      <c r="I1191" s="107"/>
      <c r="J1191" s="1364"/>
    </row>
    <row r="1192" spans="1:10" ht="24" customHeight="1" x14ac:dyDescent="0.2">
      <c r="A1192" s="55"/>
      <c r="B1192" s="127" t="s">
        <v>160</v>
      </c>
      <c r="C1192" s="56"/>
      <c r="D1192" s="127" t="s">
        <v>160</v>
      </c>
      <c r="E1192" s="1362"/>
      <c r="F1192" s="56"/>
      <c r="G1192" s="56"/>
      <c r="H1192" s="110"/>
      <c r="I1192" s="108"/>
      <c r="J1192" s="1364"/>
    </row>
    <row r="1193" spans="1:10" ht="24" customHeight="1" thickBot="1" x14ac:dyDescent="0.25">
      <c r="A1193" s="55"/>
      <c r="B1193" s="127" t="s">
        <v>160</v>
      </c>
      <c r="C1193" s="101"/>
      <c r="D1193" s="1339" t="s">
        <v>160</v>
      </c>
      <c r="E1193" s="1339"/>
      <c r="F1193" s="1339"/>
      <c r="G1193" s="101">
        <f>SUM(G1170:G1192)</f>
        <v>0</v>
      </c>
      <c r="H1193" s="106"/>
      <c r="I1193" s="106"/>
      <c r="J1193" s="102"/>
    </row>
    <row r="1194" spans="1:10" ht="24" customHeight="1" thickTop="1" x14ac:dyDescent="0.2">
      <c r="A1194" s="1340" t="s">
        <v>132</v>
      </c>
      <c r="B1194" s="1340"/>
      <c r="C1194" s="1340"/>
      <c r="D1194" s="1340"/>
      <c r="E1194" s="1340"/>
      <c r="F1194" s="1340"/>
      <c r="G1194" s="1340"/>
      <c r="H1194" s="1340"/>
      <c r="I1194" s="1340"/>
      <c r="J1194" s="1340"/>
    </row>
    <row r="1195" spans="1:10" ht="24" customHeight="1" x14ac:dyDescent="0.2">
      <c r="A1195" s="1341" t="s">
        <v>133</v>
      </c>
      <c r="B1195" s="1341"/>
      <c r="C1195" s="1341"/>
      <c r="D1195" s="1341"/>
      <c r="E1195" s="50"/>
    </row>
    <row r="1196" spans="1:10" ht="24" customHeight="1" x14ac:dyDescent="0.2">
      <c r="A1196" s="2" t="s">
        <v>22</v>
      </c>
      <c r="B1196" s="97">
        <v>40731</v>
      </c>
      <c r="D1196" s="1342" t="s">
        <v>134</v>
      </c>
      <c r="E1196" s="1342"/>
      <c r="F1196" s="1325" t="s">
        <v>108</v>
      </c>
      <c r="G1196" s="1325"/>
      <c r="H1196" s="1359"/>
      <c r="I1196" s="1359"/>
      <c r="J1196" s="1359"/>
    </row>
    <row r="1197" spans="1:10" ht="24" customHeight="1" x14ac:dyDescent="0.25">
      <c r="A1197" s="97"/>
      <c r="B1197" s="1338" t="s">
        <v>288</v>
      </c>
      <c r="C1197" s="1338"/>
      <c r="D1197" s="1338"/>
      <c r="E1197" s="220"/>
      <c r="F1197" s="220"/>
    </row>
    <row r="1198" spans="1:10" ht="24" customHeight="1" x14ac:dyDescent="0.2">
      <c r="A1198" s="50"/>
      <c r="B1198" s="50" t="s">
        <v>135</v>
      </c>
      <c r="C1198" s="1341" t="s">
        <v>338</v>
      </c>
      <c r="D1198" s="1341"/>
      <c r="E1198" s="1341"/>
      <c r="F1198" s="1368" t="s">
        <v>116</v>
      </c>
      <c r="G1198" s="1368"/>
      <c r="H1198" s="1341">
        <v>973244452</v>
      </c>
      <c r="I1198" s="1341"/>
      <c r="J1198" s="1341"/>
    </row>
    <row r="1199" spans="1:10" ht="24" customHeight="1" x14ac:dyDescent="0.2">
      <c r="A1199" s="50"/>
      <c r="B1199" s="50" t="s">
        <v>136</v>
      </c>
      <c r="C1199" s="1341" t="s">
        <v>339</v>
      </c>
      <c r="D1199" s="1341"/>
      <c r="E1199" s="1341"/>
      <c r="F1199" s="1368" t="s">
        <v>157</v>
      </c>
      <c r="G1199" s="1368"/>
      <c r="H1199" s="1341" t="s">
        <v>11</v>
      </c>
      <c r="I1199" s="1341"/>
      <c r="J1199" s="1341"/>
    </row>
    <row r="1200" spans="1:10" ht="24" customHeight="1" thickBot="1" x14ac:dyDescent="0.25">
      <c r="B1200" s="206" t="s">
        <v>261</v>
      </c>
      <c r="C1200" s="1352" t="s">
        <v>363</v>
      </c>
      <c r="D1200" s="1352"/>
      <c r="E1200" s="1352"/>
      <c r="F1200" s="1352"/>
      <c r="G1200" s="1352"/>
    </row>
    <row r="1201" spans="1:11" ht="24" customHeight="1" thickTop="1" x14ac:dyDescent="0.2">
      <c r="A1201" s="1353" t="s">
        <v>131</v>
      </c>
      <c r="B1201" s="1354"/>
      <c r="C1201" s="1354"/>
      <c r="D1201" s="1355"/>
      <c r="E1201" s="103" t="s">
        <v>123</v>
      </c>
      <c r="F1201" s="1343" t="s">
        <v>126</v>
      </c>
      <c r="G1201" s="1343"/>
      <c r="H1201" s="1344" t="s">
        <v>130</v>
      </c>
      <c r="I1201" s="1345"/>
      <c r="J1201" s="1346"/>
    </row>
    <row r="1202" spans="1:11" ht="24" customHeight="1" x14ac:dyDescent="0.2">
      <c r="A1202" s="1356"/>
      <c r="B1202" s="1357"/>
      <c r="C1202" s="1357"/>
      <c r="D1202" s="1358"/>
      <c r="E1202" s="104" t="s">
        <v>124</v>
      </c>
      <c r="F1202" s="1350" t="s">
        <v>127</v>
      </c>
      <c r="G1202" s="1351"/>
      <c r="H1202" s="1347"/>
      <c r="I1202" s="1348"/>
      <c r="J1202" s="1349"/>
    </row>
    <row r="1203" spans="1:11" ht="24" customHeight="1" thickBot="1" x14ac:dyDescent="0.25">
      <c r="A1203" s="170" t="s">
        <v>99</v>
      </c>
      <c r="B1203" s="169" t="s">
        <v>100</v>
      </c>
      <c r="C1203" s="169" t="s">
        <v>101</v>
      </c>
      <c r="D1203" s="169" t="s">
        <v>100</v>
      </c>
      <c r="E1203" s="104" t="s">
        <v>125</v>
      </c>
      <c r="F1203" s="169" t="s">
        <v>128</v>
      </c>
      <c r="G1203" s="169" t="s">
        <v>129</v>
      </c>
      <c r="H1203" s="1347"/>
      <c r="I1203" s="1348"/>
      <c r="J1203" s="1349"/>
    </row>
    <row r="1204" spans="1:11" ht="24" customHeight="1" x14ac:dyDescent="0.2">
      <c r="A1204" s="214"/>
      <c r="B1204" s="215"/>
      <c r="C1204" s="219"/>
      <c r="D1204" s="215"/>
      <c r="E1204" s="1360" t="s">
        <v>137</v>
      </c>
      <c r="F1204" s="216"/>
      <c r="G1204" s="216"/>
      <c r="H1204" s="217"/>
      <c r="I1204" s="218"/>
      <c r="J1204" s="1363" t="s">
        <v>139</v>
      </c>
      <c r="K1204" s="127"/>
    </row>
    <row r="1205" spans="1:11" ht="24" customHeight="1" x14ac:dyDescent="0.2">
      <c r="A1205" s="55"/>
      <c r="B1205" s="127"/>
      <c r="C1205" s="56"/>
      <c r="D1205" s="127"/>
      <c r="E1205" s="1361"/>
      <c r="F1205" s="56"/>
      <c r="G1205" s="56"/>
      <c r="H1205" s="109"/>
      <c r="I1205" s="107"/>
      <c r="J1205" s="1364"/>
      <c r="K1205" s="127"/>
    </row>
    <row r="1206" spans="1:11" ht="24" customHeight="1" x14ac:dyDescent="0.2">
      <c r="A1206" s="55"/>
      <c r="B1206" s="127"/>
      <c r="C1206" s="56"/>
      <c r="D1206" s="127"/>
      <c r="E1206" s="1361"/>
      <c r="F1206" s="56"/>
      <c r="G1206" s="56"/>
      <c r="H1206" s="109"/>
      <c r="I1206" s="107"/>
      <c r="J1206" s="1364"/>
      <c r="K1206" s="127"/>
    </row>
    <row r="1207" spans="1:11" ht="24" customHeight="1" x14ac:dyDescent="0.2">
      <c r="A1207" s="55"/>
      <c r="B1207" s="127"/>
      <c r="C1207" s="56"/>
      <c r="D1207" s="127"/>
      <c r="E1207" s="1361"/>
      <c r="F1207" s="56"/>
      <c r="G1207" s="56"/>
      <c r="H1207" s="109"/>
      <c r="I1207" s="107"/>
      <c r="J1207" s="1364"/>
      <c r="K1207" s="127"/>
    </row>
    <row r="1208" spans="1:11" ht="24" customHeight="1" x14ac:dyDescent="0.2">
      <c r="A1208" s="55"/>
      <c r="B1208" s="127"/>
      <c r="C1208" s="56"/>
      <c r="D1208" s="127"/>
      <c r="E1208" s="1361"/>
      <c r="F1208" s="56"/>
      <c r="G1208" s="56"/>
      <c r="H1208" s="109"/>
      <c r="I1208" s="107"/>
      <c r="J1208" s="1364"/>
      <c r="K1208" s="127"/>
    </row>
    <row r="1209" spans="1:11" ht="24" customHeight="1" x14ac:dyDescent="0.2">
      <c r="A1209" s="55"/>
      <c r="B1209" s="127"/>
      <c r="C1209" s="56"/>
      <c r="D1209" s="127"/>
      <c r="E1209" s="1361"/>
      <c r="F1209" s="56"/>
      <c r="G1209" s="56"/>
      <c r="H1209" s="109"/>
      <c r="I1209" s="107"/>
      <c r="J1209" s="1364"/>
      <c r="K1209" s="127"/>
    </row>
    <row r="1210" spans="1:11" ht="24" customHeight="1" x14ac:dyDescent="0.2">
      <c r="A1210" s="55"/>
      <c r="B1210" s="127"/>
      <c r="C1210" s="56"/>
      <c r="D1210" s="127"/>
      <c r="E1210" s="1361"/>
      <c r="F1210" s="56"/>
      <c r="G1210" s="56"/>
      <c r="H1210" s="109"/>
      <c r="I1210" s="107"/>
      <c r="J1210" s="1364"/>
      <c r="K1210" s="127"/>
    </row>
    <row r="1211" spans="1:11" ht="24" customHeight="1" x14ac:dyDescent="0.2">
      <c r="A1211" s="55"/>
      <c r="B1211" s="127"/>
      <c r="C1211" s="56"/>
      <c r="D1211" s="127"/>
      <c r="E1211" s="1361"/>
      <c r="F1211" s="56"/>
      <c r="G1211" s="56"/>
      <c r="H1211" s="1365" t="s">
        <v>141</v>
      </c>
      <c r="I1211" s="1366" t="s">
        <v>140</v>
      </c>
      <c r="J1211" s="1364"/>
      <c r="K1211" s="127"/>
    </row>
    <row r="1212" spans="1:11" ht="24" customHeight="1" x14ac:dyDescent="0.2">
      <c r="A1212" s="55"/>
      <c r="B1212" s="127"/>
      <c r="C1212" s="56"/>
      <c r="D1212" s="127"/>
      <c r="E1212" s="1361"/>
      <c r="F1212" s="56"/>
      <c r="G1212" s="56"/>
      <c r="H1212" s="1365"/>
      <c r="I1212" s="1366"/>
      <c r="J1212" s="1364"/>
      <c r="K1212" s="127"/>
    </row>
    <row r="1213" spans="1:11" ht="24" customHeight="1" x14ac:dyDescent="0.2">
      <c r="A1213" s="55"/>
      <c r="B1213" s="127"/>
      <c r="C1213" s="56"/>
      <c r="D1213" s="127"/>
      <c r="E1213" s="1361"/>
      <c r="F1213" s="56"/>
      <c r="G1213" s="56"/>
      <c r="H1213" s="1365"/>
      <c r="I1213" s="1366"/>
      <c r="J1213" s="1364"/>
    </row>
    <row r="1214" spans="1:11" ht="24" customHeight="1" x14ac:dyDescent="0.2">
      <c r="A1214" s="55"/>
      <c r="B1214" s="127"/>
      <c r="C1214" s="56"/>
      <c r="D1214" s="127"/>
      <c r="E1214" s="1361"/>
      <c r="F1214" s="56"/>
      <c r="G1214" s="56"/>
      <c r="H1214" s="1365"/>
      <c r="I1214" s="1366"/>
      <c r="J1214" s="1364"/>
    </row>
    <row r="1215" spans="1:11" ht="24" customHeight="1" x14ac:dyDescent="0.2">
      <c r="A1215" s="55"/>
      <c r="B1215" s="127"/>
      <c r="C1215" s="56"/>
      <c r="D1215" s="127"/>
      <c r="E1215" s="1361"/>
      <c r="F1215" s="56"/>
      <c r="G1215" s="56"/>
      <c r="H1215" s="1367"/>
      <c r="I1215" s="1366">
        <v>2011</v>
      </c>
      <c r="J1215" s="1364"/>
    </row>
    <row r="1216" spans="1:11" ht="24" customHeight="1" x14ac:dyDescent="0.2">
      <c r="A1216" s="55"/>
      <c r="B1216" s="127"/>
      <c r="C1216" s="56"/>
      <c r="D1216" s="127"/>
      <c r="E1216" s="1361"/>
      <c r="F1216" s="56"/>
      <c r="G1216" s="56"/>
      <c r="H1216" s="1367"/>
      <c r="I1216" s="1366"/>
      <c r="J1216" s="1364"/>
    </row>
    <row r="1217" spans="1:10" ht="24" customHeight="1" x14ac:dyDescent="0.2">
      <c r="A1217" s="55"/>
      <c r="B1217" s="127"/>
      <c r="C1217" s="56"/>
      <c r="D1217" s="127"/>
      <c r="E1217" s="1361"/>
      <c r="F1217" s="56"/>
      <c r="G1217" s="56"/>
      <c r="H1217" s="1367"/>
      <c r="I1217" s="1366"/>
      <c r="J1217" s="1364"/>
    </row>
    <row r="1218" spans="1:10" ht="24" customHeight="1" x14ac:dyDescent="0.2">
      <c r="A1218" s="55"/>
      <c r="B1218" s="127"/>
      <c r="C1218" s="56"/>
      <c r="D1218" s="127"/>
      <c r="E1218" s="1361"/>
      <c r="F1218" s="56"/>
      <c r="G1218" s="56"/>
      <c r="H1218" s="1367"/>
      <c r="I1218" s="1366"/>
      <c r="J1218" s="1364"/>
    </row>
    <row r="1219" spans="1:10" ht="24" customHeight="1" x14ac:dyDescent="0.2">
      <c r="A1219" s="55"/>
      <c r="B1219" s="127"/>
      <c r="C1219" s="56"/>
      <c r="D1219" s="127"/>
      <c r="E1219" s="1361"/>
      <c r="F1219" s="56"/>
      <c r="G1219" s="56"/>
      <c r="H1219" s="1367"/>
      <c r="I1219" s="1366"/>
      <c r="J1219" s="1364"/>
    </row>
    <row r="1220" spans="1:10" ht="24" customHeight="1" x14ac:dyDescent="0.2">
      <c r="A1220" s="55"/>
      <c r="B1220" s="127"/>
      <c r="C1220" s="56"/>
      <c r="D1220" s="127"/>
      <c r="E1220" s="1361"/>
      <c r="F1220" s="56"/>
      <c r="G1220" s="56"/>
      <c r="H1220" s="109"/>
      <c r="I1220" s="107"/>
      <c r="J1220" s="1364"/>
    </row>
    <row r="1221" spans="1:10" ht="24" customHeight="1" x14ac:dyDescent="0.2">
      <c r="A1221" s="55"/>
      <c r="B1221" s="127"/>
      <c r="C1221" s="56"/>
      <c r="D1221" s="127"/>
      <c r="E1221" s="1361"/>
      <c r="F1221" s="56"/>
      <c r="G1221" s="56"/>
      <c r="H1221" s="109"/>
      <c r="I1221" s="107"/>
      <c r="J1221" s="1364"/>
    </row>
    <row r="1222" spans="1:10" ht="24" customHeight="1" x14ac:dyDescent="0.2">
      <c r="A1222" s="55"/>
      <c r="B1222" s="127"/>
      <c r="C1222" s="56"/>
      <c r="D1222" s="127"/>
      <c r="E1222" s="1361"/>
      <c r="F1222" s="56"/>
      <c r="G1222" s="56"/>
      <c r="H1222" s="109"/>
      <c r="I1222" s="107"/>
      <c r="J1222" s="1364"/>
    </row>
    <row r="1223" spans="1:10" ht="24" customHeight="1" x14ac:dyDescent="0.2">
      <c r="A1223" s="55"/>
      <c r="B1223" s="127"/>
      <c r="C1223" s="56"/>
      <c r="D1223" s="127"/>
      <c r="E1223" s="1361"/>
      <c r="F1223" s="56"/>
      <c r="G1223" s="56"/>
      <c r="H1223" s="109"/>
      <c r="I1223" s="107"/>
      <c r="J1223" s="1364"/>
    </row>
    <row r="1224" spans="1:10" ht="24" customHeight="1" x14ac:dyDescent="0.2">
      <c r="A1224" s="55"/>
      <c r="B1224" s="127" t="s">
        <v>160</v>
      </c>
      <c r="C1224" s="56"/>
      <c r="D1224" s="127"/>
      <c r="E1224" s="1361"/>
      <c r="F1224" s="56"/>
      <c r="G1224" s="56"/>
      <c r="H1224" s="109"/>
      <c r="I1224" s="107"/>
      <c r="J1224" s="1364"/>
    </row>
    <row r="1225" spans="1:10" ht="24" customHeight="1" x14ac:dyDescent="0.2">
      <c r="A1225" s="55"/>
      <c r="B1225" s="127" t="s">
        <v>160</v>
      </c>
      <c r="C1225" s="56"/>
      <c r="D1225" s="127" t="s">
        <v>160</v>
      </c>
      <c r="E1225" s="1361"/>
      <c r="F1225" s="56"/>
      <c r="G1225" s="56"/>
      <c r="H1225" s="109"/>
      <c r="I1225" s="107"/>
      <c r="J1225" s="1364"/>
    </row>
    <row r="1226" spans="1:10" ht="24" customHeight="1" x14ac:dyDescent="0.2">
      <c r="A1226" s="55"/>
      <c r="B1226" s="127" t="s">
        <v>160</v>
      </c>
      <c r="C1226" s="56"/>
      <c r="D1226" s="127" t="s">
        <v>160</v>
      </c>
      <c r="E1226" s="1362"/>
      <c r="F1226" s="56"/>
      <c r="G1226" s="56"/>
      <c r="H1226" s="110"/>
      <c r="I1226" s="108"/>
      <c r="J1226" s="1364"/>
    </row>
    <row r="1227" spans="1:10" ht="24" customHeight="1" thickBot="1" x14ac:dyDescent="0.25">
      <c r="A1227" s="55"/>
      <c r="B1227" s="127" t="s">
        <v>160</v>
      </c>
      <c r="C1227" s="101"/>
      <c r="D1227" s="1339" t="s">
        <v>160</v>
      </c>
      <c r="E1227" s="1339"/>
      <c r="F1227" s="1339"/>
      <c r="G1227" s="101">
        <f>SUM(G1204:G1226)</f>
        <v>0</v>
      </c>
      <c r="H1227" s="106"/>
      <c r="I1227" s="106"/>
      <c r="J1227" s="102"/>
    </row>
    <row r="1228" spans="1:10" ht="24" customHeight="1" thickTop="1" x14ac:dyDescent="0.2">
      <c r="A1228" s="1340" t="s">
        <v>132</v>
      </c>
      <c r="B1228" s="1340"/>
      <c r="C1228" s="1340"/>
      <c r="D1228" s="1340"/>
      <c r="E1228" s="1340"/>
      <c r="F1228" s="1340"/>
      <c r="G1228" s="1340"/>
      <c r="H1228" s="1340"/>
      <c r="I1228" s="1340"/>
      <c r="J1228" s="1340"/>
    </row>
    <row r="1229" spans="1:10" ht="24" customHeight="1" x14ac:dyDescent="0.2">
      <c r="A1229" s="1341" t="s">
        <v>133</v>
      </c>
      <c r="B1229" s="1341"/>
      <c r="C1229" s="1341"/>
      <c r="D1229" s="1341"/>
      <c r="E1229" s="50"/>
    </row>
    <row r="1230" spans="1:10" ht="24" customHeight="1" x14ac:dyDescent="0.2">
      <c r="A1230" s="2" t="s">
        <v>22</v>
      </c>
      <c r="B1230" s="97">
        <v>40731</v>
      </c>
      <c r="D1230" s="1342" t="s">
        <v>134</v>
      </c>
      <c r="E1230" s="1342"/>
      <c r="F1230" s="1325" t="s">
        <v>108</v>
      </c>
      <c r="G1230" s="1325"/>
      <c r="H1230" s="1359"/>
      <c r="I1230" s="1359"/>
      <c r="J1230" s="1359"/>
    </row>
    <row r="1231" spans="1:10" ht="24" customHeight="1" x14ac:dyDescent="0.25">
      <c r="A1231" s="97"/>
      <c r="B1231" s="1338" t="s">
        <v>288</v>
      </c>
      <c r="C1231" s="1338"/>
      <c r="D1231" s="1338"/>
      <c r="E1231" s="220"/>
      <c r="F1231" s="220"/>
    </row>
    <row r="1232" spans="1:10" ht="24" customHeight="1" x14ac:dyDescent="0.2">
      <c r="A1232" s="50"/>
      <c r="B1232" s="50" t="s">
        <v>135</v>
      </c>
      <c r="C1232" s="1341" t="s">
        <v>340</v>
      </c>
      <c r="D1232" s="1341"/>
      <c r="E1232" s="1341"/>
      <c r="F1232" s="1368" t="s">
        <v>116</v>
      </c>
      <c r="G1232" s="1368"/>
      <c r="H1232" s="1341">
        <v>906295050</v>
      </c>
      <c r="I1232" s="1341"/>
      <c r="J1232" s="1341"/>
    </row>
    <row r="1233" spans="1:11" ht="24" customHeight="1" x14ac:dyDescent="0.2">
      <c r="A1233" s="50"/>
      <c r="B1233" s="50" t="s">
        <v>136</v>
      </c>
      <c r="C1233" s="1341" t="s">
        <v>341</v>
      </c>
      <c r="D1233" s="1341"/>
      <c r="E1233" s="1341"/>
      <c r="F1233" s="1368" t="s">
        <v>157</v>
      </c>
      <c r="G1233" s="1368"/>
      <c r="H1233" s="1341" t="s">
        <v>11</v>
      </c>
      <c r="I1233" s="1341"/>
      <c r="J1233" s="1341"/>
    </row>
    <row r="1234" spans="1:11" ht="24" customHeight="1" thickBot="1" x14ac:dyDescent="0.25">
      <c r="B1234" s="206" t="s">
        <v>261</v>
      </c>
      <c r="C1234" s="1352" t="s">
        <v>364</v>
      </c>
      <c r="D1234" s="1352"/>
      <c r="E1234" s="1352"/>
      <c r="F1234" s="1352"/>
      <c r="G1234" s="1352"/>
    </row>
    <row r="1235" spans="1:11" ht="24" customHeight="1" thickTop="1" x14ac:dyDescent="0.2">
      <c r="A1235" s="1353" t="s">
        <v>131</v>
      </c>
      <c r="B1235" s="1354"/>
      <c r="C1235" s="1354"/>
      <c r="D1235" s="1355"/>
      <c r="E1235" s="103" t="s">
        <v>123</v>
      </c>
      <c r="F1235" s="1343" t="s">
        <v>126</v>
      </c>
      <c r="G1235" s="1343"/>
      <c r="H1235" s="1344" t="s">
        <v>130</v>
      </c>
      <c r="I1235" s="1345"/>
      <c r="J1235" s="1346"/>
    </row>
    <row r="1236" spans="1:11" ht="24" customHeight="1" x14ac:dyDescent="0.2">
      <c r="A1236" s="1356"/>
      <c r="B1236" s="1357"/>
      <c r="C1236" s="1357"/>
      <c r="D1236" s="1358"/>
      <c r="E1236" s="104" t="s">
        <v>124</v>
      </c>
      <c r="F1236" s="1350" t="s">
        <v>127</v>
      </c>
      <c r="G1236" s="1351"/>
      <c r="H1236" s="1347"/>
      <c r="I1236" s="1348"/>
      <c r="J1236" s="1349"/>
    </row>
    <row r="1237" spans="1:11" ht="24" customHeight="1" thickBot="1" x14ac:dyDescent="0.25">
      <c r="A1237" s="170" t="s">
        <v>99</v>
      </c>
      <c r="B1237" s="169" t="s">
        <v>100</v>
      </c>
      <c r="C1237" s="169" t="s">
        <v>101</v>
      </c>
      <c r="D1237" s="169" t="s">
        <v>100</v>
      </c>
      <c r="E1237" s="104" t="s">
        <v>125</v>
      </c>
      <c r="F1237" s="169" t="s">
        <v>128</v>
      </c>
      <c r="G1237" s="169" t="s">
        <v>129</v>
      </c>
      <c r="H1237" s="1347"/>
      <c r="I1237" s="1348"/>
      <c r="J1237" s="1349"/>
    </row>
    <row r="1238" spans="1:11" ht="24" customHeight="1" x14ac:dyDescent="0.2">
      <c r="A1238" s="214"/>
      <c r="B1238" s="215"/>
      <c r="C1238" s="219"/>
      <c r="D1238" s="215"/>
      <c r="E1238" s="1360" t="s">
        <v>137</v>
      </c>
      <c r="F1238" s="216"/>
      <c r="G1238" s="216"/>
      <c r="H1238" s="217"/>
      <c r="I1238" s="218"/>
      <c r="J1238" s="1363" t="s">
        <v>139</v>
      </c>
      <c r="K1238" s="127"/>
    </row>
    <row r="1239" spans="1:11" ht="24" customHeight="1" x14ac:dyDescent="0.2">
      <c r="A1239" s="55"/>
      <c r="B1239" s="127"/>
      <c r="C1239" s="56"/>
      <c r="D1239" s="127"/>
      <c r="E1239" s="1361"/>
      <c r="F1239" s="56"/>
      <c r="G1239" s="56"/>
      <c r="H1239" s="109"/>
      <c r="I1239" s="107"/>
      <c r="J1239" s="1364"/>
      <c r="K1239" s="127"/>
    </row>
    <row r="1240" spans="1:11" ht="24" customHeight="1" x14ac:dyDescent="0.2">
      <c r="A1240" s="55"/>
      <c r="B1240" s="127"/>
      <c r="C1240" s="56"/>
      <c r="D1240" s="127"/>
      <c r="E1240" s="1361"/>
      <c r="F1240" s="56"/>
      <c r="G1240" s="56"/>
      <c r="H1240" s="109"/>
      <c r="I1240" s="107"/>
      <c r="J1240" s="1364"/>
      <c r="K1240" s="127"/>
    </row>
    <row r="1241" spans="1:11" ht="24" customHeight="1" x14ac:dyDescent="0.2">
      <c r="A1241" s="55"/>
      <c r="B1241" s="127"/>
      <c r="C1241" s="56"/>
      <c r="D1241" s="127"/>
      <c r="E1241" s="1361"/>
      <c r="F1241" s="56"/>
      <c r="G1241" s="56"/>
      <c r="H1241" s="109"/>
      <c r="I1241" s="107"/>
      <c r="J1241" s="1364"/>
      <c r="K1241" s="127"/>
    </row>
    <row r="1242" spans="1:11" ht="24" customHeight="1" x14ac:dyDescent="0.2">
      <c r="A1242" s="55"/>
      <c r="B1242" s="127"/>
      <c r="C1242" s="56"/>
      <c r="D1242" s="127"/>
      <c r="E1242" s="1361"/>
      <c r="F1242" s="56"/>
      <c r="G1242" s="56"/>
      <c r="H1242" s="109"/>
      <c r="I1242" s="107"/>
      <c r="J1242" s="1364"/>
      <c r="K1242" s="127"/>
    </row>
    <row r="1243" spans="1:11" ht="24" customHeight="1" x14ac:dyDescent="0.2">
      <c r="A1243" s="55"/>
      <c r="B1243" s="127"/>
      <c r="C1243" s="56"/>
      <c r="D1243" s="127"/>
      <c r="E1243" s="1361"/>
      <c r="F1243" s="56"/>
      <c r="G1243" s="56"/>
      <c r="H1243" s="109"/>
      <c r="I1243" s="107"/>
      <c r="J1243" s="1364"/>
      <c r="K1243" s="127"/>
    </row>
    <row r="1244" spans="1:11" ht="24" customHeight="1" x14ac:dyDescent="0.2">
      <c r="A1244" s="55"/>
      <c r="B1244" s="127"/>
      <c r="C1244" s="56"/>
      <c r="D1244" s="127"/>
      <c r="E1244" s="1361"/>
      <c r="F1244" s="56"/>
      <c r="G1244" s="56"/>
      <c r="H1244" s="109"/>
      <c r="I1244" s="107"/>
      <c r="J1244" s="1364"/>
      <c r="K1244" s="127"/>
    </row>
    <row r="1245" spans="1:11" ht="24" customHeight="1" x14ac:dyDescent="0.2">
      <c r="A1245" s="55"/>
      <c r="B1245" s="127"/>
      <c r="C1245" s="56"/>
      <c r="D1245" s="127"/>
      <c r="E1245" s="1361"/>
      <c r="F1245" s="56"/>
      <c r="G1245" s="56"/>
      <c r="H1245" s="1365" t="s">
        <v>141</v>
      </c>
      <c r="I1245" s="1366" t="s">
        <v>140</v>
      </c>
      <c r="J1245" s="1364"/>
      <c r="K1245" s="127"/>
    </row>
    <row r="1246" spans="1:11" ht="24" customHeight="1" x14ac:dyDescent="0.2">
      <c r="A1246" s="55"/>
      <c r="B1246" s="127"/>
      <c r="C1246" s="56"/>
      <c r="D1246" s="127"/>
      <c r="E1246" s="1361"/>
      <c r="F1246" s="56"/>
      <c r="G1246" s="56"/>
      <c r="H1246" s="1365"/>
      <c r="I1246" s="1366"/>
      <c r="J1246" s="1364"/>
      <c r="K1246" s="127"/>
    </row>
    <row r="1247" spans="1:11" ht="24" customHeight="1" x14ac:dyDescent="0.2">
      <c r="A1247" s="55"/>
      <c r="B1247" s="127"/>
      <c r="C1247" s="56"/>
      <c r="D1247" s="127"/>
      <c r="E1247" s="1361"/>
      <c r="F1247" s="56"/>
      <c r="G1247" s="56"/>
      <c r="H1247" s="1365"/>
      <c r="I1247" s="1366"/>
      <c r="J1247" s="1364"/>
    </row>
    <row r="1248" spans="1:11" ht="24" customHeight="1" x14ac:dyDescent="0.2">
      <c r="A1248" s="55"/>
      <c r="B1248" s="127"/>
      <c r="C1248" s="56"/>
      <c r="D1248" s="127"/>
      <c r="E1248" s="1361"/>
      <c r="F1248" s="56"/>
      <c r="G1248" s="56"/>
      <c r="H1248" s="1365"/>
      <c r="I1248" s="1366"/>
      <c r="J1248" s="1364"/>
    </row>
    <row r="1249" spans="1:10" ht="24" customHeight="1" x14ac:dyDescent="0.2">
      <c r="A1249" s="55"/>
      <c r="B1249" s="127"/>
      <c r="C1249" s="56"/>
      <c r="D1249" s="127"/>
      <c r="E1249" s="1361"/>
      <c r="F1249" s="56"/>
      <c r="G1249" s="56"/>
      <c r="H1249" s="1367"/>
      <c r="I1249" s="1366">
        <v>2011</v>
      </c>
      <c r="J1249" s="1364"/>
    </row>
    <row r="1250" spans="1:10" ht="24" customHeight="1" x14ac:dyDescent="0.2">
      <c r="A1250" s="55"/>
      <c r="B1250" s="127"/>
      <c r="C1250" s="56"/>
      <c r="D1250" s="127"/>
      <c r="E1250" s="1361"/>
      <c r="F1250" s="56"/>
      <c r="G1250" s="56"/>
      <c r="H1250" s="1367"/>
      <c r="I1250" s="1366"/>
      <c r="J1250" s="1364"/>
    </row>
    <row r="1251" spans="1:10" ht="24" customHeight="1" x14ac:dyDescent="0.2">
      <c r="A1251" s="55"/>
      <c r="B1251" s="127"/>
      <c r="C1251" s="56"/>
      <c r="D1251" s="127"/>
      <c r="E1251" s="1361"/>
      <c r="F1251" s="56"/>
      <c r="G1251" s="56"/>
      <c r="H1251" s="1367"/>
      <c r="I1251" s="1366"/>
      <c r="J1251" s="1364"/>
    </row>
    <row r="1252" spans="1:10" ht="24" customHeight="1" x14ac:dyDescent="0.2">
      <c r="A1252" s="55"/>
      <c r="B1252" s="127"/>
      <c r="C1252" s="56"/>
      <c r="D1252" s="127"/>
      <c r="E1252" s="1361"/>
      <c r="F1252" s="56"/>
      <c r="G1252" s="56"/>
      <c r="H1252" s="1367"/>
      <c r="I1252" s="1366"/>
      <c r="J1252" s="1364"/>
    </row>
    <row r="1253" spans="1:10" ht="24" customHeight="1" x14ac:dyDescent="0.2">
      <c r="A1253" s="55"/>
      <c r="B1253" s="127"/>
      <c r="C1253" s="56"/>
      <c r="D1253" s="127"/>
      <c r="E1253" s="1361"/>
      <c r="F1253" s="56"/>
      <c r="G1253" s="56"/>
      <c r="H1253" s="1367"/>
      <c r="I1253" s="1366"/>
      <c r="J1253" s="1364"/>
    </row>
    <row r="1254" spans="1:10" ht="24" customHeight="1" x14ac:dyDescent="0.2">
      <c r="A1254" s="55"/>
      <c r="B1254" s="127"/>
      <c r="C1254" s="56"/>
      <c r="D1254" s="127"/>
      <c r="E1254" s="1361"/>
      <c r="F1254" s="56"/>
      <c r="G1254" s="56"/>
      <c r="H1254" s="109"/>
      <c r="I1254" s="107"/>
      <c r="J1254" s="1364"/>
    </row>
    <row r="1255" spans="1:10" ht="24" customHeight="1" x14ac:dyDescent="0.2">
      <c r="A1255" s="55"/>
      <c r="B1255" s="127"/>
      <c r="C1255" s="56"/>
      <c r="D1255" s="127"/>
      <c r="E1255" s="1361"/>
      <c r="F1255" s="56"/>
      <c r="G1255" s="56"/>
      <c r="H1255" s="109"/>
      <c r="I1255" s="107"/>
      <c r="J1255" s="1364"/>
    </row>
    <row r="1256" spans="1:10" ht="24" customHeight="1" x14ac:dyDescent="0.2">
      <c r="A1256" s="55"/>
      <c r="B1256" s="127"/>
      <c r="C1256" s="56"/>
      <c r="D1256" s="127"/>
      <c r="E1256" s="1361"/>
      <c r="F1256" s="56"/>
      <c r="G1256" s="56"/>
      <c r="H1256" s="109"/>
      <c r="I1256" s="107"/>
      <c r="J1256" s="1364"/>
    </row>
    <row r="1257" spans="1:10" ht="24" customHeight="1" x14ac:dyDescent="0.2">
      <c r="A1257" s="55"/>
      <c r="B1257" s="127" t="s">
        <v>160</v>
      </c>
      <c r="C1257" s="56"/>
      <c r="D1257" s="127" t="s">
        <v>160</v>
      </c>
      <c r="E1257" s="1361"/>
      <c r="F1257" s="56"/>
      <c r="G1257" s="56"/>
      <c r="H1257" s="109"/>
      <c r="I1257" s="107"/>
      <c r="J1257" s="1364"/>
    </row>
    <row r="1258" spans="1:10" ht="24" customHeight="1" x14ac:dyDescent="0.2">
      <c r="A1258" s="55"/>
      <c r="B1258" s="127" t="s">
        <v>160</v>
      </c>
      <c r="C1258" s="56"/>
      <c r="D1258" s="127"/>
      <c r="E1258" s="1361"/>
      <c r="F1258" s="56"/>
      <c r="G1258" s="56"/>
      <c r="H1258" s="109"/>
      <c r="I1258" s="107"/>
      <c r="J1258" s="1364"/>
    </row>
    <row r="1259" spans="1:10" ht="24" customHeight="1" x14ac:dyDescent="0.2">
      <c r="A1259" s="55"/>
      <c r="B1259" s="127" t="s">
        <v>160</v>
      </c>
      <c r="C1259" s="56"/>
      <c r="D1259" s="127" t="s">
        <v>160</v>
      </c>
      <c r="E1259" s="1361"/>
      <c r="F1259" s="56"/>
      <c r="G1259" s="56"/>
      <c r="H1259" s="109"/>
      <c r="I1259" s="107"/>
      <c r="J1259" s="1364"/>
    </row>
    <row r="1260" spans="1:10" ht="24" customHeight="1" x14ac:dyDescent="0.2">
      <c r="A1260" s="55"/>
      <c r="B1260" s="127" t="s">
        <v>160</v>
      </c>
      <c r="C1260" s="56"/>
      <c r="D1260" s="127" t="s">
        <v>160</v>
      </c>
      <c r="E1260" s="1362"/>
      <c r="F1260" s="56"/>
      <c r="G1260" s="56"/>
      <c r="H1260" s="110"/>
      <c r="I1260" s="108"/>
      <c r="J1260" s="1364"/>
    </row>
    <row r="1261" spans="1:10" ht="24" customHeight="1" thickBot="1" x14ac:dyDescent="0.25">
      <c r="A1261" s="55"/>
      <c r="B1261" s="127" t="s">
        <v>160</v>
      </c>
      <c r="C1261" s="101"/>
      <c r="D1261" s="1339" t="s">
        <v>160</v>
      </c>
      <c r="E1261" s="1339"/>
      <c r="F1261" s="1339"/>
      <c r="G1261" s="101">
        <f>SUM(G1238:G1260)</f>
        <v>0</v>
      </c>
      <c r="H1261" s="106"/>
      <c r="I1261" s="106"/>
      <c r="J1261" s="102"/>
    </row>
    <row r="1262" spans="1:10" ht="24" customHeight="1" thickTop="1" x14ac:dyDescent="0.2">
      <c r="A1262" s="1340" t="s">
        <v>132</v>
      </c>
      <c r="B1262" s="1340"/>
      <c r="C1262" s="1340"/>
      <c r="D1262" s="1340"/>
      <c r="E1262" s="1340"/>
      <c r="F1262" s="1340"/>
      <c r="G1262" s="1340"/>
      <c r="H1262" s="1340"/>
      <c r="I1262" s="1340"/>
      <c r="J1262" s="1340"/>
    </row>
    <row r="1263" spans="1:10" ht="24" customHeight="1" x14ac:dyDescent="0.2">
      <c r="A1263" s="1341" t="s">
        <v>133</v>
      </c>
      <c r="B1263" s="1341"/>
      <c r="C1263" s="1341"/>
      <c r="D1263" s="1341"/>
      <c r="E1263" s="50"/>
    </row>
    <row r="1264" spans="1:10" ht="24" customHeight="1" x14ac:dyDescent="0.2">
      <c r="A1264" s="2" t="s">
        <v>22</v>
      </c>
      <c r="B1264" s="97">
        <v>40731</v>
      </c>
      <c r="D1264" s="1342" t="s">
        <v>134</v>
      </c>
      <c r="E1264" s="1342"/>
      <c r="F1264" s="1325" t="s">
        <v>108</v>
      </c>
      <c r="G1264" s="1325"/>
      <c r="H1264" s="1359"/>
      <c r="I1264" s="1359"/>
      <c r="J1264" s="1359"/>
    </row>
    <row r="1265" spans="1:11" ht="24" customHeight="1" x14ac:dyDescent="0.25">
      <c r="A1265" s="97"/>
      <c r="B1265" s="1338" t="s">
        <v>288</v>
      </c>
      <c r="C1265" s="1338"/>
      <c r="D1265" s="1338"/>
      <c r="E1265" s="220"/>
      <c r="F1265" s="220"/>
    </row>
    <row r="1266" spans="1:11" ht="24" customHeight="1" x14ac:dyDescent="0.2">
      <c r="A1266" s="50"/>
      <c r="B1266" s="50" t="s">
        <v>135</v>
      </c>
      <c r="C1266" s="1341" t="s">
        <v>342</v>
      </c>
      <c r="D1266" s="1341"/>
      <c r="E1266" s="1341"/>
      <c r="F1266" s="1368" t="s">
        <v>116</v>
      </c>
      <c r="G1266" s="1368"/>
      <c r="H1266" s="1341">
        <v>908205834</v>
      </c>
      <c r="I1266" s="1341"/>
      <c r="J1266" s="1341"/>
    </row>
    <row r="1267" spans="1:11" ht="24" customHeight="1" x14ac:dyDescent="0.2">
      <c r="A1267" s="50"/>
      <c r="B1267" s="50" t="s">
        <v>136</v>
      </c>
      <c r="C1267" s="1341" t="s">
        <v>303</v>
      </c>
      <c r="D1267" s="1341"/>
      <c r="E1267" s="1341"/>
      <c r="F1267" s="1368" t="s">
        <v>157</v>
      </c>
      <c r="G1267" s="1368"/>
      <c r="H1267" s="1341" t="s">
        <v>11</v>
      </c>
      <c r="I1267" s="1341"/>
      <c r="J1267" s="1341"/>
    </row>
    <row r="1268" spans="1:11" ht="24" customHeight="1" thickBot="1" x14ac:dyDescent="0.25">
      <c r="B1268" s="206" t="s">
        <v>261</v>
      </c>
      <c r="C1268" s="1352" t="s">
        <v>357</v>
      </c>
      <c r="D1268" s="1352"/>
      <c r="E1268" s="1352"/>
      <c r="F1268" s="1352"/>
      <c r="G1268" s="1352"/>
    </row>
    <row r="1269" spans="1:11" ht="24" customHeight="1" thickTop="1" x14ac:dyDescent="0.2">
      <c r="A1269" s="1353" t="s">
        <v>131</v>
      </c>
      <c r="B1269" s="1354"/>
      <c r="C1269" s="1354"/>
      <c r="D1269" s="1355"/>
      <c r="E1269" s="103" t="s">
        <v>123</v>
      </c>
      <c r="F1269" s="1343" t="s">
        <v>126</v>
      </c>
      <c r="G1269" s="1343"/>
      <c r="H1269" s="1344" t="s">
        <v>130</v>
      </c>
      <c r="I1269" s="1345"/>
      <c r="J1269" s="1346"/>
    </row>
    <row r="1270" spans="1:11" ht="24" customHeight="1" x14ac:dyDescent="0.2">
      <c r="A1270" s="1356"/>
      <c r="B1270" s="1357"/>
      <c r="C1270" s="1357"/>
      <c r="D1270" s="1358"/>
      <c r="E1270" s="104" t="s">
        <v>124</v>
      </c>
      <c r="F1270" s="1350" t="s">
        <v>127</v>
      </c>
      <c r="G1270" s="1351"/>
      <c r="H1270" s="1347"/>
      <c r="I1270" s="1348"/>
      <c r="J1270" s="1349"/>
    </row>
    <row r="1271" spans="1:11" ht="24" customHeight="1" thickBot="1" x14ac:dyDescent="0.25">
      <c r="A1271" s="170" t="s">
        <v>99</v>
      </c>
      <c r="B1271" s="169" t="s">
        <v>100</v>
      </c>
      <c r="C1271" s="169" t="s">
        <v>101</v>
      </c>
      <c r="D1271" s="169" t="s">
        <v>100</v>
      </c>
      <c r="E1271" s="104" t="s">
        <v>125</v>
      </c>
      <c r="F1271" s="169" t="s">
        <v>128</v>
      </c>
      <c r="G1271" s="169" t="s">
        <v>129</v>
      </c>
      <c r="H1271" s="1347"/>
      <c r="I1271" s="1348"/>
      <c r="J1271" s="1349"/>
    </row>
    <row r="1272" spans="1:11" ht="24" customHeight="1" x14ac:dyDescent="0.2">
      <c r="A1272" s="214"/>
      <c r="B1272" s="215"/>
      <c r="C1272" s="219"/>
      <c r="D1272" s="215"/>
      <c r="E1272" s="1360" t="s">
        <v>137</v>
      </c>
      <c r="F1272" s="216"/>
      <c r="G1272" s="216"/>
      <c r="H1272" s="217"/>
      <c r="I1272" s="218"/>
      <c r="J1272" s="1363" t="s">
        <v>139</v>
      </c>
      <c r="K1272" s="127"/>
    </row>
    <row r="1273" spans="1:11" ht="24" customHeight="1" x14ac:dyDescent="0.2">
      <c r="A1273" s="55"/>
      <c r="B1273" s="127"/>
      <c r="C1273" s="56"/>
      <c r="D1273" s="127"/>
      <c r="E1273" s="1361"/>
      <c r="F1273" s="56"/>
      <c r="G1273" s="56"/>
      <c r="H1273" s="109"/>
      <c r="I1273" s="107"/>
      <c r="J1273" s="1364"/>
      <c r="K1273" s="127"/>
    </row>
    <row r="1274" spans="1:11" ht="24" customHeight="1" x14ac:dyDescent="0.2">
      <c r="A1274" s="55"/>
      <c r="B1274" s="127"/>
      <c r="C1274" s="56"/>
      <c r="D1274" s="127"/>
      <c r="E1274" s="1361"/>
      <c r="F1274" s="56"/>
      <c r="G1274" s="56"/>
      <c r="H1274" s="109"/>
      <c r="I1274" s="107"/>
      <c r="J1274" s="1364"/>
      <c r="K1274" s="127"/>
    </row>
    <row r="1275" spans="1:11" ht="24" customHeight="1" x14ac:dyDescent="0.2">
      <c r="A1275" s="55"/>
      <c r="B1275" s="127"/>
      <c r="C1275" s="56"/>
      <c r="D1275" s="127"/>
      <c r="E1275" s="1361"/>
      <c r="F1275" s="56"/>
      <c r="G1275" s="56"/>
      <c r="H1275" s="109"/>
      <c r="I1275" s="107"/>
      <c r="J1275" s="1364"/>
      <c r="K1275" s="127"/>
    </row>
    <row r="1276" spans="1:11" ht="24" customHeight="1" x14ac:dyDescent="0.2">
      <c r="A1276" s="55"/>
      <c r="B1276" s="127"/>
      <c r="C1276" s="56"/>
      <c r="D1276" s="127"/>
      <c r="E1276" s="1361"/>
      <c r="F1276" s="56"/>
      <c r="G1276" s="56"/>
      <c r="H1276" s="109"/>
      <c r="I1276" s="107"/>
      <c r="J1276" s="1364"/>
      <c r="K1276" s="127"/>
    </row>
    <row r="1277" spans="1:11" ht="24" customHeight="1" x14ac:dyDescent="0.2">
      <c r="A1277" s="55"/>
      <c r="B1277" s="127"/>
      <c r="C1277" s="56"/>
      <c r="D1277" s="127"/>
      <c r="E1277" s="1361"/>
      <c r="F1277" s="56"/>
      <c r="G1277" s="56"/>
      <c r="H1277" s="109"/>
      <c r="I1277" s="107"/>
      <c r="J1277" s="1364"/>
      <c r="K1277" s="127"/>
    </row>
    <row r="1278" spans="1:11" ht="24" customHeight="1" x14ac:dyDescent="0.2">
      <c r="A1278" s="55"/>
      <c r="B1278" s="127"/>
      <c r="C1278" s="56"/>
      <c r="D1278" s="127"/>
      <c r="E1278" s="1361"/>
      <c r="F1278" s="56"/>
      <c r="G1278" s="56"/>
      <c r="H1278" s="109"/>
      <c r="I1278" s="107"/>
      <c r="J1278" s="1364"/>
      <c r="K1278" s="127"/>
    </row>
    <row r="1279" spans="1:11" ht="24" customHeight="1" x14ac:dyDescent="0.2">
      <c r="A1279" s="55"/>
      <c r="B1279" s="127"/>
      <c r="C1279" s="56"/>
      <c r="D1279" s="127"/>
      <c r="E1279" s="1361"/>
      <c r="F1279" s="56"/>
      <c r="G1279" s="56"/>
      <c r="H1279" s="1365" t="s">
        <v>141</v>
      </c>
      <c r="I1279" s="1366" t="s">
        <v>140</v>
      </c>
      <c r="J1279" s="1364"/>
      <c r="K1279" s="127"/>
    </row>
    <row r="1280" spans="1:11" ht="24" customHeight="1" x14ac:dyDescent="0.2">
      <c r="A1280" s="55"/>
      <c r="B1280" s="127"/>
      <c r="C1280" s="56"/>
      <c r="D1280" s="127"/>
      <c r="E1280" s="1361"/>
      <c r="F1280" s="56"/>
      <c r="G1280" s="56"/>
      <c r="H1280" s="1365"/>
      <c r="I1280" s="1366"/>
      <c r="J1280" s="1364"/>
      <c r="K1280" s="127"/>
    </row>
    <row r="1281" spans="1:10" ht="24" customHeight="1" x14ac:dyDescent="0.2">
      <c r="A1281" s="55"/>
      <c r="B1281" s="127"/>
      <c r="C1281" s="56"/>
      <c r="D1281" s="127"/>
      <c r="E1281" s="1361"/>
      <c r="F1281" s="56"/>
      <c r="G1281" s="56"/>
      <c r="H1281" s="1365"/>
      <c r="I1281" s="1366"/>
      <c r="J1281" s="1364"/>
    </row>
    <row r="1282" spans="1:10" ht="24" customHeight="1" x14ac:dyDescent="0.2">
      <c r="A1282" s="55"/>
      <c r="B1282" s="127"/>
      <c r="C1282" s="56"/>
      <c r="D1282" s="127"/>
      <c r="E1282" s="1361"/>
      <c r="F1282" s="56"/>
      <c r="G1282" s="56"/>
      <c r="H1282" s="1365"/>
      <c r="I1282" s="1366"/>
      <c r="J1282" s="1364"/>
    </row>
    <row r="1283" spans="1:10" ht="24" customHeight="1" x14ac:dyDescent="0.2">
      <c r="A1283" s="55"/>
      <c r="B1283" s="127"/>
      <c r="C1283" s="56"/>
      <c r="D1283" s="127"/>
      <c r="E1283" s="1361"/>
      <c r="F1283" s="56"/>
      <c r="G1283" s="56"/>
      <c r="H1283" s="1367"/>
      <c r="I1283" s="1366">
        <v>2011</v>
      </c>
      <c r="J1283" s="1364"/>
    </row>
    <row r="1284" spans="1:10" ht="24" customHeight="1" x14ac:dyDescent="0.2">
      <c r="A1284" s="55"/>
      <c r="B1284" s="127"/>
      <c r="C1284" s="56"/>
      <c r="D1284" s="127"/>
      <c r="E1284" s="1361"/>
      <c r="F1284" s="56"/>
      <c r="G1284" s="56"/>
      <c r="H1284" s="1367"/>
      <c r="I1284" s="1366"/>
      <c r="J1284" s="1364"/>
    </row>
    <row r="1285" spans="1:10" ht="24" customHeight="1" x14ac:dyDescent="0.2">
      <c r="A1285" s="55"/>
      <c r="B1285" s="127"/>
      <c r="C1285" s="56"/>
      <c r="D1285" s="127"/>
      <c r="E1285" s="1361"/>
      <c r="F1285" s="56"/>
      <c r="G1285" s="56"/>
      <c r="H1285" s="1367"/>
      <c r="I1285" s="1366"/>
      <c r="J1285" s="1364"/>
    </row>
    <row r="1286" spans="1:10" ht="24" customHeight="1" x14ac:dyDescent="0.2">
      <c r="A1286" s="55"/>
      <c r="B1286" s="127"/>
      <c r="C1286" s="56"/>
      <c r="D1286" s="127"/>
      <c r="E1286" s="1361"/>
      <c r="F1286" s="56"/>
      <c r="G1286" s="56"/>
      <c r="H1286" s="1367"/>
      <c r="I1286" s="1366"/>
      <c r="J1286" s="1364"/>
    </row>
    <row r="1287" spans="1:10" ht="24" customHeight="1" x14ac:dyDescent="0.2">
      <c r="A1287" s="55"/>
      <c r="B1287" s="127"/>
      <c r="C1287" s="56"/>
      <c r="D1287" s="127"/>
      <c r="E1287" s="1361"/>
      <c r="F1287" s="56"/>
      <c r="G1287" s="56"/>
      <c r="H1287" s="1367"/>
      <c r="I1287" s="1366"/>
      <c r="J1287" s="1364"/>
    </row>
    <row r="1288" spans="1:10" ht="24" customHeight="1" x14ac:dyDescent="0.2">
      <c r="A1288" s="55"/>
      <c r="B1288" s="127"/>
      <c r="C1288" s="56"/>
      <c r="D1288" s="127"/>
      <c r="E1288" s="1361"/>
      <c r="F1288" s="56"/>
      <c r="G1288" s="56"/>
      <c r="H1288" s="109"/>
      <c r="I1288" s="107"/>
      <c r="J1288" s="1364"/>
    </row>
    <row r="1289" spans="1:10" ht="24" customHeight="1" x14ac:dyDescent="0.2">
      <c r="A1289" s="55"/>
      <c r="B1289" s="127"/>
      <c r="C1289" s="56"/>
      <c r="D1289" s="127"/>
      <c r="E1289" s="1361"/>
      <c r="F1289" s="56"/>
      <c r="G1289" s="56"/>
      <c r="H1289" s="109"/>
      <c r="I1289" s="107"/>
      <c r="J1289" s="1364"/>
    </row>
    <row r="1290" spans="1:10" ht="24" customHeight="1" x14ac:dyDescent="0.2">
      <c r="A1290" s="55"/>
      <c r="B1290" s="127"/>
      <c r="C1290" s="56"/>
      <c r="D1290" s="127"/>
      <c r="E1290" s="1361"/>
      <c r="F1290" s="56"/>
      <c r="G1290" s="56"/>
      <c r="H1290" s="109"/>
      <c r="I1290" s="107"/>
      <c r="J1290" s="1364"/>
    </row>
    <row r="1291" spans="1:10" ht="24" customHeight="1" x14ac:dyDescent="0.2">
      <c r="A1291" s="55"/>
      <c r="B1291" s="127"/>
      <c r="C1291" s="56"/>
      <c r="D1291" s="127"/>
      <c r="E1291" s="1361"/>
      <c r="F1291" s="56"/>
      <c r="G1291" s="56"/>
      <c r="H1291" s="109"/>
      <c r="I1291" s="107"/>
      <c r="J1291" s="1364"/>
    </row>
    <row r="1292" spans="1:10" ht="24" customHeight="1" x14ac:dyDescent="0.2">
      <c r="A1292" s="55"/>
      <c r="B1292" s="127"/>
      <c r="C1292" s="56"/>
      <c r="D1292" s="127"/>
      <c r="E1292" s="1361"/>
      <c r="F1292" s="56"/>
      <c r="G1292" s="56"/>
      <c r="H1292" s="109"/>
      <c r="I1292" s="107"/>
      <c r="J1292" s="1364"/>
    </row>
    <row r="1293" spans="1:10" ht="24" customHeight="1" x14ac:dyDescent="0.2">
      <c r="A1293" s="55"/>
      <c r="B1293" s="127"/>
      <c r="C1293" s="56"/>
      <c r="D1293" s="127"/>
      <c r="E1293" s="1361"/>
      <c r="F1293" s="56"/>
      <c r="G1293" s="56"/>
      <c r="H1293" s="109"/>
      <c r="I1293" s="107"/>
      <c r="J1293" s="1364"/>
    </row>
    <row r="1294" spans="1:10" ht="24" customHeight="1" x14ac:dyDescent="0.2">
      <c r="A1294" s="55"/>
      <c r="B1294" s="127" t="s">
        <v>160</v>
      </c>
      <c r="C1294" s="56"/>
      <c r="D1294" s="127" t="s">
        <v>160</v>
      </c>
      <c r="E1294" s="1362"/>
      <c r="F1294" s="56"/>
      <c r="G1294" s="56"/>
      <c r="H1294" s="110"/>
      <c r="I1294" s="108"/>
      <c r="J1294" s="1364"/>
    </row>
    <row r="1295" spans="1:10" ht="24" customHeight="1" thickBot="1" x14ac:dyDescent="0.25">
      <c r="A1295" s="55"/>
      <c r="B1295" s="127" t="s">
        <v>160</v>
      </c>
      <c r="C1295" s="101"/>
      <c r="D1295" s="1339" t="s">
        <v>160</v>
      </c>
      <c r="E1295" s="1339"/>
      <c r="F1295" s="1339"/>
      <c r="G1295" s="101">
        <f>SUM(G1272:G1294)</f>
        <v>0</v>
      </c>
      <c r="H1295" s="106"/>
      <c r="I1295" s="106"/>
      <c r="J1295" s="102"/>
    </row>
    <row r="1296" spans="1:10" ht="24" customHeight="1" thickTop="1" x14ac:dyDescent="0.2">
      <c r="A1296" s="1340" t="s">
        <v>132</v>
      </c>
      <c r="B1296" s="1340"/>
      <c r="C1296" s="1340"/>
      <c r="D1296" s="1340"/>
      <c r="E1296" s="1340"/>
      <c r="F1296" s="1340"/>
      <c r="G1296" s="1340"/>
      <c r="H1296" s="1340"/>
      <c r="I1296" s="1340"/>
      <c r="J1296" s="1340"/>
    </row>
    <row r="1297" spans="1:11" ht="24" customHeight="1" x14ac:dyDescent="0.2">
      <c r="A1297" s="1341" t="s">
        <v>133</v>
      </c>
      <c r="B1297" s="1341"/>
      <c r="C1297" s="1341"/>
      <c r="D1297" s="1341"/>
      <c r="E1297" s="50"/>
    </row>
    <row r="1298" spans="1:11" ht="24" customHeight="1" x14ac:dyDescent="0.2">
      <c r="A1298" s="2" t="s">
        <v>22</v>
      </c>
      <c r="B1298" s="97">
        <v>40731</v>
      </c>
      <c r="D1298" s="1342" t="s">
        <v>134</v>
      </c>
      <c r="E1298" s="1342"/>
      <c r="F1298" s="1325" t="s">
        <v>108</v>
      </c>
      <c r="G1298" s="1325"/>
      <c r="H1298" s="1359"/>
      <c r="I1298" s="1359"/>
      <c r="J1298" s="1359"/>
    </row>
    <row r="1299" spans="1:11" ht="24" customHeight="1" x14ac:dyDescent="0.25">
      <c r="A1299" s="97"/>
      <c r="B1299" s="1338" t="s">
        <v>288</v>
      </c>
      <c r="C1299" s="1338"/>
      <c r="D1299" s="1338"/>
      <c r="E1299" s="220"/>
      <c r="F1299" s="220"/>
    </row>
    <row r="1300" spans="1:11" ht="24" customHeight="1" x14ac:dyDescent="0.2">
      <c r="A1300" s="50"/>
      <c r="B1300" s="50" t="s">
        <v>135</v>
      </c>
      <c r="C1300" s="1341" t="s">
        <v>343</v>
      </c>
      <c r="D1300" s="1341"/>
      <c r="E1300" s="1341"/>
      <c r="F1300" s="1368" t="s">
        <v>116</v>
      </c>
      <c r="G1300" s="1368"/>
      <c r="H1300" s="1341">
        <v>964378905</v>
      </c>
      <c r="I1300" s="1341"/>
      <c r="J1300" s="1341"/>
    </row>
    <row r="1301" spans="1:11" ht="24" customHeight="1" x14ac:dyDescent="0.2">
      <c r="A1301" s="50"/>
      <c r="B1301" s="50" t="s">
        <v>136</v>
      </c>
      <c r="C1301" s="1341" t="s">
        <v>344</v>
      </c>
      <c r="D1301" s="1341"/>
      <c r="E1301" s="1341"/>
      <c r="F1301" s="1368" t="s">
        <v>157</v>
      </c>
      <c r="G1301" s="1368"/>
      <c r="H1301" s="1341" t="s">
        <v>11</v>
      </c>
      <c r="I1301" s="1341"/>
      <c r="J1301" s="1341"/>
    </row>
    <row r="1302" spans="1:11" ht="24" customHeight="1" thickBot="1" x14ac:dyDescent="0.25">
      <c r="B1302" s="206" t="s">
        <v>261</v>
      </c>
      <c r="C1302" s="1352" t="s">
        <v>365</v>
      </c>
      <c r="D1302" s="1352"/>
      <c r="E1302" s="1352"/>
      <c r="F1302" s="1352"/>
      <c r="G1302" s="1352"/>
    </row>
    <row r="1303" spans="1:11" ht="24" customHeight="1" thickTop="1" x14ac:dyDescent="0.2">
      <c r="A1303" s="1353" t="s">
        <v>131</v>
      </c>
      <c r="B1303" s="1354"/>
      <c r="C1303" s="1354"/>
      <c r="D1303" s="1355"/>
      <c r="E1303" s="103" t="s">
        <v>123</v>
      </c>
      <c r="F1303" s="1343" t="s">
        <v>126</v>
      </c>
      <c r="G1303" s="1343"/>
      <c r="H1303" s="1344" t="s">
        <v>130</v>
      </c>
      <c r="I1303" s="1345"/>
      <c r="J1303" s="1346"/>
    </row>
    <row r="1304" spans="1:11" ht="24" customHeight="1" x14ac:dyDescent="0.2">
      <c r="A1304" s="1356"/>
      <c r="B1304" s="1357"/>
      <c r="C1304" s="1357"/>
      <c r="D1304" s="1358"/>
      <c r="E1304" s="104" t="s">
        <v>124</v>
      </c>
      <c r="F1304" s="1350" t="s">
        <v>127</v>
      </c>
      <c r="G1304" s="1351"/>
      <c r="H1304" s="1347"/>
      <c r="I1304" s="1348"/>
      <c r="J1304" s="1349"/>
    </row>
    <row r="1305" spans="1:11" ht="24" customHeight="1" thickBot="1" x14ac:dyDescent="0.25">
      <c r="A1305" s="170" t="s">
        <v>99</v>
      </c>
      <c r="B1305" s="169" t="s">
        <v>100</v>
      </c>
      <c r="C1305" s="169" t="s">
        <v>101</v>
      </c>
      <c r="D1305" s="169" t="s">
        <v>100</v>
      </c>
      <c r="E1305" s="104" t="s">
        <v>125</v>
      </c>
      <c r="F1305" s="169" t="s">
        <v>128</v>
      </c>
      <c r="G1305" s="169" t="s">
        <v>129</v>
      </c>
      <c r="H1305" s="1347"/>
      <c r="I1305" s="1348"/>
      <c r="J1305" s="1349"/>
    </row>
    <row r="1306" spans="1:11" ht="24" customHeight="1" x14ac:dyDescent="0.2">
      <c r="A1306" s="214"/>
      <c r="B1306" s="215"/>
      <c r="C1306" s="219"/>
      <c r="D1306" s="215"/>
      <c r="E1306" s="1360" t="s">
        <v>137</v>
      </c>
      <c r="F1306" s="216"/>
      <c r="G1306" s="216"/>
      <c r="H1306" s="217"/>
      <c r="I1306" s="218"/>
      <c r="J1306" s="1363" t="s">
        <v>139</v>
      </c>
      <c r="K1306" s="127"/>
    </row>
    <row r="1307" spans="1:11" ht="24" customHeight="1" x14ac:dyDescent="0.2">
      <c r="A1307" s="55"/>
      <c r="B1307" s="127"/>
      <c r="C1307" s="56"/>
      <c r="D1307" s="127"/>
      <c r="E1307" s="1361"/>
      <c r="F1307" s="56"/>
      <c r="G1307" s="56"/>
      <c r="H1307" s="109"/>
      <c r="I1307" s="107"/>
      <c r="J1307" s="1364"/>
      <c r="K1307" s="127"/>
    </row>
    <row r="1308" spans="1:11" ht="24" customHeight="1" x14ac:dyDescent="0.2">
      <c r="A1308" s="55"/>
      <c r="B1308" s="127"/>
      <c r="C1308" s="56"/>
      <c r="D1308" s="127"/>
      <c r="E1308" s="1361"/>
      <c r="F1308" s="56"/>
      <c r="G1308" s="56"/>
      <c r="H1308" s="109"/>
      <c r="I1308" s="107"/>
      <c r="J1308" s="1364"/>
      <c r="K1308" s="127"/>
    </row>
    <row r="1309" spans="1:11" ht="24" customHeight="1" x14ac:dyDescent="0.2">
      <c r="A1309" s="55"/>
      <c r="B1309" s="127"/>
      <c r="C1309" s="56"/>
      <c r="D1309" s="127"/>
      <c r="E1309" s="1361"/>
      <c r="F1309" s="56"/>
      <c r="G1309" s="56"/>
      <c r="H1309" s="109"/>
      <c r="I1309" s="107"/>
      <c r="J1309" s="1364"/>
      <c r="K1309" s="127"/>
    </row>
    <row r="1310" spans="1:11" ht="24" customHeight="1" x14ac:dyDescent="0.2">
      <c r="A1310" s="55"/>
      <c r="B1310" s="127"/>
      <c r="C1310" s="56"/>
      <c r="D1310" s="127"/>
      <c r="E1310" s="1361"/>
      <c r="F1310" s="56"/>
      <c r="G1310" s="56"/>
      <c r="H1310" s="109"/>
      <c r="I1310" s="107"/>
      <c r="J1310" s="1364"/>
      <c r="K1310" s="127"/>
    </row>
    <row r="1311" spans="1:11" ht="24" customHeight="1" x14ac:dyDescent="0.2">
      <c r="A1311" s="55"/>
      <c r="B1311" s="127"/>
      <c r="C1311" s="56"/>
      <c r="D1311" s="127"/>
      <c r="E1311" s="1361"/>
      <c r="F1311" s="56"/>
      <c r="G1311" s="56"/>
      <c r="H1311" s="109"/>
      <c r="I1311" s="107"/>
      <c r="J1311" s="1364"/>
      <c r="K1311" s="127"/>
    </row>
    <row r="1312" spans="1:11" ht="24" customHeight="1" x14ac:dyDescent="0.2">
      <c r="A1312" s="55"/>
      <c r="B1312" s="127"/>
      <c r="C1312" s="56"/>
      <c r="D1312" s="127"/>
      <c r="E1312" s="1361"/>
      <c r="F1312" s="56"/>
      <c r="G1312" s="56"/>
      <c r="H1312" s="109"/>
      <c r="I1312" s="107"/>
      <c r="J1312" s="1364"/>
      <c r="K1312" s="127"/>
    </row>
    <row r="1313" spans="1:11" ht="24" customHeight="1" x14ac:dyDescent="0.2">
      <c r="A1313" s="55"/>
      <c r="B1313" s="127"/>
      <c r="C1313" s="56"/>
      <c r="D1313" s="127"/>
      <c r="E1313" s="1361"/>
      <c r="F1313" s="56"/>
      <c r="G1313" s="56"/>
      <c r="H1313" s="1365" t="s">
        <v>141</v>
      </c>
      <c r="I1313" s="1366" t="s">
        <v>140</v>
      </c>
      <c r="J1313" s="1364"/>
      <c r="K1313" s="127"/>
    </row>
    <row r="1314" spans="1:11" ht="24" customHeight="1" x14ac:dyDescent="0.2">
      <c r="A1314" s="55"/>
      <c r="B1314" s="127"/>
      <c r="C1314" s="56"/>
      <c r="D1314" s="127"/>
      <c r="E1314" s="1361"/>
      <c r="F1314" s="56"/>
      <c r="G1314" s="56"/>
      <c r="H1314" s="1365"/>
      <c r="I1314" s="1366"/>
      <c r="J1314" s="1364"/>
      <c r="K1314" s="127"/>
    </row>
    <row r="1315" spans="1:11" ht="24" customHeight="1" x14ac:dyDescent="0.2">
      <c r="A1315" s="55"/>
      <c r="B1315" s="127"/>
      <c r="C1315" s="56"/>
      <c r="D1315" s="127"/>
      <c r="E1315" s="1361"/>
      <c r="F1315" s="56"/>
      <c r="G1315" s="56"/>
      <c r="H1315" s="1365"/>
      <c r="I1315" s="1366"/>
      <c r="J1315" s="1364"/>
    </row>
    <row r="1316" spans="1:11" ht="24" customHeight="1" x14ac:dyDescent="0.2">
      <c r="A1316" s="55"/>
      <c r="B1316" s="127"/>
      <c r="C1316" s="56"/>
      <c r="D1316" s="127"/>
      <c r="E1316" s="1361"/>
      <c r="F1316" s="56"/>
      <c r="G1316" s="56"/>
      <c r="H1316" s="1365"/>
      <c r="I1316" s="1366"/>
      <c r="J1316" s="1364"/>
    </row>
    <row r="1317" spans="1:11" ht="24" customHeight="1" x14ac:dyDescent="0.2">
      <c r="A1317" s="55"/>
      <c r="B1317" s="127"/>
      <c r="C1317" s="56"/>
      <c r="D1317" s="127"/>
      <c r="E1317" s="1361"/>
      <c r="F1317" s="56"/>
      <c r="G1317" s="56"/>
      <c r="H1317" s="1367"/>
      <c r="I1317" s="1366">
        <v>2011</v>
      </c>
      <c r="J1317" s="1364"/>
    </row>
    <row r="1318" spans="1:11" ht="24" customHeight="1" x14ac:dyDescent="0.2">
      <c r="A1318" s="55"/>
      <c r="B1318" s="127"/>
      <c r="C1318" s="56"/>
      <c r="D1318" s="127"/>
      <c r="E1318" s="1361"/>
      <c r="F1318" s="56"/>
      <c r="G1318" s="56"/>
      <c r="H1318" s="1367"/>
      <c r="I1318" s="1366"/>
      <c r="J1318" s="1364"/>
    </row>
    <row r="1319" spans="1:11" ht="24" customHeight="1" x14ac:dyDescent="0.2">
      <c r="A1319" s="55"/>
      <c r="B1319" s="127"/>
      <c r="C1319" s="56"/>
      <c r="D1319" s="127"/>
      <c r="E1319" s="1361"/>
      <c r="F1319" s="56"/>
      <c r="G1319" s="56"/>
      <c r="H1319" s="1367"/>
      <c r="I1319" s="1366"/>
      <c r="J1319" s="1364"/>
    </row>
    <row r="1320" spans="1:11" ht="24" customHeight="1" x14ac:dyDescent="0.2">
      <c r="A1320" s="55"/>
      <c r="B1320" s="127"/>
      <c r="C1320" s="56"/>
      <c r="D1320" s="127"/>
      <c r="E1320" s="1361"/>
      <c r="F1320" s="56"/>
      <c r="G1320" s="56"/>
      <c r="H1320" s="1367"/>
      <c r="I1320" s="1366"/>
      <c r="J1320" s="1364"/>
    </row>
    <row r="1321" spans="1:11" ht="24" customHeight="1" x14ac:dyDescent="0.2">
      <c r="A1321" s="55"/>
      <c r="B1321" s="127"/>
      <c r="C1321" s="56"/>
      <c r="D1321" s="127"/>
      <c r="E1321" s="1361"/>
      <c r="F1321" s="56"/>
      <c r="G1321" s="56"/>
      <c r="H1321" s="1367"/>
      <c r="I1321" s="1366"/>
      <c r="J1321" s="1364"/>
    </row>
    <row r="1322" spans="1:11" ht="24" customHeight="1" x14ac:dyDescent="0.2">
      <c r="A1322" s="55"/>
      <c r="B1322" s="127"/>
      <c r="C1322" s="56"/>
      <c r="D1322" s="127"/>
      <c r="E1322" s="1361"/>
      <c r="F1322" s="56"/>
      <c r="G1322" s="56"/>
      <c r="H1322" s="109"/>
      <c r="I1322" s="107"/>
      <c r="J1322" s="1364"/>
    </row>
    <row r="1323" spans="1:11" ht="24" customHeight="1" x14ac:dyDescent="0.2">
      <c r="A1323" s="55"/>
      <c r="B1323" s="127"/>
      <c r="C1323" s="56"/>
      <c r="D1323" s="127"/>
      <c r="E1323" s="1361"/>
      <c r="F1323" s="56"/>
      <c r="G1323" s="56"/>
      <c r="H1323" s="109"/>
      <c r="I1323" s="107"/>
      <c r="J1323" s="1364"/>
    </row>
    <row r="1324" spans="1:11" ht="24" customHeight="1" x14ac:dyDescent="0.2">
      <c r="A1324" s="55"/>
      <c r="B1324" s="127"/>
      <c r="C1324" s="56"/>
      <c r="D1324" s="127"/>
      <c r="E1324" s="1361"/>
      <c r="F1324" s="56"/>
      <c r="G1324" s="56"/>
      <c r="H1324" s="109"/>
      <c r="I1324" s="107"/>
      <c r="J1324" s="1364"/>
    </row>
    <row r="1325" spans="1:11" ht="24" customHeight="1" x14ac:dyDescent="0.2">
      <c r="A1325" s="55"/>
      <c r="B1325" s="127" t="s">
        <v>160</v>
      </c>
      <c r="C1325" s="56"/>
      <c r="D1325" s="127" t="s">
        <v>160</v>
      </c>
      <c r="E1325" s="1361"/>
      <c r="F1325" s="56"/>
      <c r="G1325" s="56"/>
      <c r="H1325" s="109"/>
      <c r="I1325" s="107"/>
      <c r="J1325" s="1364"/>
    </row>
    <row r="1326" spans="1:11" ht="24" customHeight="1" x14ac:dyDescent="0.2">
      <c r="A1326" s="55"/>
      <c r="B1326" s="127" t="s">
        <v>160</v>
      </c>
      <c r="C1326" s="56"/>
      <c r="D1326" s="127"/>
      <c r="E1326" s="1361"/>
      <c r="F1326" s="56"/>
      <c r="G1326" s="56"/>
      <c r="H1326" s="109"/>
      <c r="I1326" s="107"/>
      <c r="J1326" s="1364"/>
    </row>
    <row r="1327" spans="1:11" ht="24" customHeight="1" x14ac:dyDescent="0.2">
      <c r="A1327" s="55"/>
      <c r="B1327" s="127" t="s">
        <v>160</v>
      </c>
      <c r="C1327" s="56"/>
      <c r="D1327" s="127" t="s">
        <v>160</v>
      </c>
      <c r="E1327" s="1361"/>
      <c r="F1327" s="56"/>
      <c r="G1327" s="56"/>
      <c r="H1327" s="109"/>
      <c r="I1327" s="107"/>
      <c r="J1327" s="1364"/>
    </row>
    <row r="1328" spans="1:11" ht="24" customHeight="1" x14ac:dyDescent="0.2">
      <c r="A1328" s="55"/>
      <c r="B1328" s="127" t="s">
        <v>160</v>
      </c>
      <c r="C1328" s="56"/>
      <c r="D1328" s="127" t="s">
        <v>160</v>
      </c>
      <c r="E1328" s="1362"/>
      <c r="F1328" s="56"/>
      <c r="G1328" s="56"/>
      <c r="H1328" s="110"/>
      <c r="I1328" s="108"/>
      <c r="J1328" s="1364"/>
    </row>
    <row r="1329" spans="1:11" ht="24" customHeight="1" thickBot="1" x14ac:dyDescent="0.25">
      <c r="A1329" s="55"/>
      <c r="B1329" s="127" t="s">
        <v>160</v>
      </c>
      <c r="C1329" s="101"/>
      <c r="D1329" s="1339" t="s">
        <v>160</v>
      </c>
      <c r="E1329" s="1339"/>
      <c r="F1329" s="1339"/>
      <c r="G1329" s="101">
        <f>SUM(G1306:G1328)</f>
        <v>0</v>
      </c>
      <c r="H1329" s="106"/>
      <c r="I1329" s="106"/>
      <c r="J1329" s="102"/>
    </row>
    <row r="1330" spans="1:11" ht="24" customHeight="1" thickTop="1" x14ac:dyDescent="0.2">
      <c r="A1330" s="1340" t="s">
        <v>132</v>
      </c>
      <c r="B1330" s="1340"/>
      <c r="C1330" s="1340"/>
      <c r="D1330" s="1340"/>
      <c r="E1330" s="1340"/>
      <c r="F1330" s="1340"/>
      <c r="G1330" s="1340"/>
      <c r="H1330" s="1340"/>
      <c r="I1330" s="1340"/>
      <c r="J1330" s="1340"/>
    </row>
    <row r="1331" spans="1:11" ht="24" customHeight="1" x14ac:dyDescent="0.2">
      <c r="A1331" s="1341" t="s">
        <v>133</v>
      </c>
      <c r="B1331" s="1341"/>
      <c r="C1331" s="1341"/>
      <c r="D1331" s="1341"/>
      <c r="E1331" s="50"/>
    </row>
    <row r="1332" spans="1:11" ht="24" customHeight="1" x14ac:dyDescent="0.2">
      <c r="A1332" s="2" t="s">
        <v>22</v>
      </c>
      <c r="B1332" s="97">
        <v>40731</v>
      </c>
      <c r="D1332" s="1342" t="s">
        <v>134</v>
      </c>
      <c r="E1332" s="1342"/>
      <c r="F1332" s="1325" t="s">
        <v>108</v>
      </c>
      <c r="G1332" s="1325"/>
      <c r="H1332" s="1359"/>
      <c r="I1332" s="1359"/>
      <c r="J1332" s="1359"/>
    </row>
    <row r="1333" spans="1:11" ht="24" customHeight="1" x14ac:dyDescent="0.25">
      <c r="A1333" s="97"/>
      <c r="B1333" s="1338" t="s">
        <v>288</v>
      </c>
      <c r="C1333" s="1338"/>
      <c r="D1333" s="1338"/>
      <c r="E1333" s="220"/>
      <c r="F1333" s="220"/>
    </row>
    <row r="1334" spans="1:11" ht="24" customHeight="1" x14ac:dyDescent="0.2">
      <c r="A1334" s="50"/>
      <c r="B1334" s="50" t="s">
        <v>135</v>
      </c>
      <c r="C1334" s="1341" t="s">
        <v>345</v>
      </c>
      <c r="D1334" s="1341"/>
      <c r="E1334" s="1341"/>
      <c r="F1334" s="1368" t="s">
        <v>116</v>
      </c>
      <c r="G1334" s="1368"/>
      <c r="H1334" s="1341">
        <v>946903168</v>
      </c>
      <c r="I1334" s="1341"/>
      <c r="J1334" s="1341"/>
    </row>
    <row r="1335" spans="1:11" ht="24" customHeight="1" x14ac:dyDescent="0.2">
      <c r="A1335" s="50"/>
      <c r="B1335" s="50" t="s">
        <v>136</v>
      </c>
      <c r="C1335" s="1341" t="s">
        <v>304</v>
      </c>
      <c r="D1335" s="1341"/>
      <c r="E1335" s="1341"/>
      <c r="F1335" s="1368" t="s">
        <v>157</v>
      </c>
      <c r="G1335" s="1368"/>
      <c r="H1335" s="1341" t="s">
        <v>11</v>
      </c>
      <c r="I1335" s="1341"/>
      <c r="J1335" s="1341"/>
    </row>
    <row r="1336" spans="1:11" ht="24" customHeight="1" thickBot="1" x14ac:dyDescent="0.25">
      <c r="B1336" s="206" t="s">
        <v>261</v>
      </c>
      <c r="C1336" s="1352" t="s">
        <v>365</v>
      </c>
      <c r="D1336" s="1352"/>
      <c r="E1336" s="1352"/>
      <c r="F1336" s="1352"/>
      <c r="G1336" s="1352"/>
    </row>
    <row r="1337" spans="1:11" ht="24" customHeight="1" thickTop="1" x14ac:dyDescent="0.2">
      <c r="A1337" s="1353" t="s">
        <v>131</v>
      </c>
      <c r="B1337" s="1354"/>
      <c r="C1337" s="1354"/>
      <c r="D1337" s="1355"/>
      <c r="E1337" s="103" t="s">
        <v>123</v>
      </c>
      <c r="F1337" s="1343" t="s">
        <v>126</v>
      </c>
      <c r="G1337" s="1343"/>
      <c r="H1337" s="1344" t="s">
        <v>130</v>
      </c>
      <c r="I1337" s="1345"/>
      <c r="J1337" s="1346"/>
    </row>
    <row r="1338" spans="1:11" ht="24" customHeight="1" x14ac:dyDescent="0.2">
      <c r="A1338" s="1356"/>
      <c r="B1338" s="1357"/>
      <c r="C1338" s="1357"/>
      <c r="D1338" s="1358"/>
      <c r="E1338" s="104" t="s">
        <v>124</v>
      </c>
      <c r="F1338" s="1350" t="s">
        <v>127</v>
      </c>
      <c r="G1338" s="1351"/>
      <c r="H1338" s="1347"/>
      <c r="I1338" s="1348"/>
      <c r="J1338" s="1349"/>
    </row>
    <row r="1339" spans="1:11" ht="24" customHeight="1" thickBot="1" x14ac:dyDescent="0.25">
      <c r="A1339" s="170" t="s">
        <v>99</v>
      </c>
      <c r="B1339" s="169" t="s">
        <v>100</v>
      </c>
      <c r="C1339" s="169" t="s">
        <v>101</v>
      </c>
      <c r="D1339" s="169" t="s">
        <v>100</v>
      </c>
      <c r="E1339" s="104" t="s">
        <v>125</v>
      </c>
      <c r="F1339" s="169" t="s">
        <v>128</v>
      </c>
      <c r="G1339" s="169" t="s">
        <v>129</v>
      </c>
      <c r="H1339" s="1347"/>
      <c r="I1339" s="1348"/>
      <c r="J1339" s="1349"/>
    </row>
    <row r="1340" spans="1:11" ht="24" customHeight="1" x14ac:dyDescent="0.2">
      <c r="A1340" s="214"/>
      <c r="B1340" s="215"/>
      <c r="C1340" s="219"/>
      <c r="D1340" s="215"/>
      <c r="E1340" s="1360" t="s">
        <v>137</v>
      </c>
      <c r="F1340" s="216"/>
      <c r="G1340" s="216"/>
      <c r="H1340" s="217"/>
      <c r="I1340" s="218"/>
      <c r="J1340" s="1363" t="s">
        <v>139</v>
      </c>
      <c r="K1340" s="127"/>
    </row>
    <row r="1341" spans="1:11" ht="24" customHeight="1" x14ac:dyDescent="0.2">
      <c r="A1341" s="55"/>
      <c r="B1341" s="127"/>
      <c r="C1341" s="56"/>
      <c r="D1341" s="127"/>
      <c r="E1341" s="1361"/>
      <c r="F1341" s="56"/>
      <c r="G1341" s="56"/>
      <c r="H1341" s="109"/>
      <c r="I1341" s="107"/>
      <c r="J1341" s="1364"/>
      <c r="K1341" s="127"/>
    </row>
    <row r="1342" spans="1:11" ht="24" customHeight="1" x14ac:dyDescent="0.2">
      <c r="A1342" s="55"/>
      <c r="B1342" s="127"/>
      <c r="C1342" s="56"/>
      <c r="D1342" s="127"/>
      <c r="E1342" s="1361"/>
      <c r="F1342" s="56"/>
      <c r="G1342" s="56"/>
      <c r="H1342" s="109"/>
      <c r="I1342" s="107"/>
      <c r="J1342" s="1364"/>
      <c r="K1342" s="127"/>
    </row>
    <row r="1343" spans="1:11" ht="24" customHeight="1" x14ac:dyDescent="0.2">
      <c r="A1343" s="55"/>
      <c r="B1343" s="127"/>
      <c r="C1343" s="56"/>
      <c r="D1343" s="127"/>
      <c r="E1343" s="1361"/>
      <c r="F1343" s="56"/>
      <c r="G1343" s="56"/>
      <c r="H1343" s="109"/>
      <c r="I1343" s="107"/>
      <c r="J1343" s="1364"/>
      <c r="K1343" s="127"/>
    </row>
    <row r="1344" spans="1:11" ht="24" customHeight="1" x14ac:dyDescent="0.2">
      <c r="A1344" s="55"/>
      <c r="B1344" s="127"/>
      <c r="C1344" s="56"/>
      <c r="D1344" s="127"/>
      <c r="E1344" s="1361"/>
      <c r="F1344" s="56"/>
      <c r="G1344" s="56"/>
      <c r="H1344" s="109"/>
      <c r="I1344" s="107"/>
      <c r="J1344" s="1364"/>
      <c r="K1344" s="127"/>
    </row>
    <row r="1345" spans="1:11" ht="24" customHeight="1" x14ac:dyDescent="0.2">
      <c r="A1345" s="55"/>
      <c r="B1345" s="127"/>
      <c r="C1345" s="56"/>
      <c r="D1345" s="127"/>
      <c r="E1345" s="1361"/>
      <c r="F1345" s="56"/>
      <c r="G1345" s="56"/>
      <c r="H1345" s="109"/>
      <c r="I1345" s="107"/>
      <c r="J1345" s="1364"/>
      <c r="K1345" s="127"/>
    </row>
    <row r="1346" spans="1:11" ht="24" customHeight="1" x14ac:dyDescent="0.2">
      <c r="A1346" s="55"/>
      <c r="B1346" s="127"/>
      <c r="C1346" s="56"/>
      <c r="D1346" s="127"/>
      <c r="E1346" s="1361"/>
      <c r="F1346" s="56"/>
      <c r="G1346" s="56"/>
      <c r="H1346" s="109"/>
      <c r="I1346" s="107"/>
      <c r="J1346" s="1364"/>
      <c r="K1346" s="127"/>
    </row>
    <row r="1347" spans="1:11" ht="24" customHeight="1" x14ac:dyDescent="0.2">
      <c r="A1347" s="55"/>
      <c r="B1347" s="127"/>
      <c r="C1347" s="56"/>
      <c r="D1347" s="127"/>
      <c r="E1347" s="1361"/>
      <c r="F1347" s="56"/>
      <c r="G1347" s="56"/>
      <c r="H1347" s="1365" t="s">
        <v>141</v>
      </c>
      <c r="I1347" s="1366" t="s">
        <v>140</v>
      </c>
      <c r="J1347" s="1364"/>
      <c r="K1347" s="127"/>
    </row>
    <row r="1348" spans="1:11" ht="24" customHeight="1" x14ac:dyDescent="0.2">
      <c r="A1348" s="55"/>
      <c r="B1348" s="127"/>
      <c r="C1348" s="56"/>
      <c r="D1348" s="127"/>
      <c r="E1348" s="1361"/>
      <c r="F1348" s="56"/>
      <c r="G1348" s="56"/>
      <c r="H1348" s="1365"/>
      <c r="I1348" s="1366"/>
      <c r="J1348" s="1364"/>
      <c r="K1348" s="127"/>
    </row>
    <row r="1349" spans="1:11" ht="24" customHeight="1" x14ac:dyDescent="0.2">
      <c r="A1349" s="55"/>
      <c r="B1349" s="127"/>
      <c r="C1349" s="56"/>
      <c r="D1349" s="127"/>
      <c r="E1349" s="1361"/>
      <c r="F1349" s="56"/>
      <c r="G1349" s="56"/>
      <c r="H1349" s="1365"/>
      <c r="I1349" s="1366"/>
      <c r="J1349" s="1364"/>
    </row>
    <row r="1350" spans="1:11" ht="24" customHeight="1" x14ac:dyDescent="0.2">
      <c r="A1350" s="55"/>
      <c r="B1350" s="127"/>
      <c r="C1350" s="56"/>
      <c r="D1350" s="127"/>
      <c r="E1350" s="1361"/>
      <c r="F1350" s="56"/>
      <c r="G1350" s="56"/>
      <c r="H1350" s="1365"/>
      <c r="I1350" s="1366"/>
      <c r="J1350" s="1364"/>
    </row>
    <row r="1351" spans="1:11" ht="24" customHeight="1" x14ac:dyDescent="0.2">
      <c r="A1351" s="55"/>
      <c r="B1351" s="127"/>
      <c r="C1351" s="56"/>
      <c r="D1351" s="127"/>
      <c r="E1351" s="1361"/>
      <c r="F1351" s="56"/>
      <c r="G1351" s="56"/>
      <c r="H1351" s="1367"/>
      <c r="I1351" s="1366">
        <v>2011</v>
      </c>
      <c r="J1351" s="1364"/>
    </row>
    <row r="1352" spans="1:11" ht="24" customHeight="1" x14ac:dyDescent="0.2">
      <c r="A1352" s="55"/>
      <c r="B1352" s="127"/>
      <c r="C1352" s="56"/>
      <c r="D1352" s="127"/>
      <c r="E1352" s="1361"/>
      <c r="F1352" s="56"/>
      <c r="G1352" s="56"/>
      <c r="H1352" s="1367"/>
      <c r="I1352" s="1366"/>
      <c r="J1352" s="1364"/>
    </row>
    <row r="1353" spans="1:11" ht="24" customHeight="1" x14ac:dyDescent="0.2">
      <c r="A1353" s="55"/>
      <c r="B1353" s="127"/>
      <c r="C1353" s="56"/>
      <c r="D1353" s="127"/>
      <c r="E1353" s="1361"/>
      <c r="F1353" s="56"/>
      <c r="G1353" s="56"/>
      <c r="H1353" s="1367"/>
      <c r="I1353" s="1366"/>
      <c r="J1353" s="1364"/>
    </row>
    <row r="1354" spans="1:11" ht="24" customHeight="1" x14ac:dyDescent="0.2">
      <c r="A1354" s="55"/>
      <c r="B1354" s="127"/>
      <c r="C1354" s="56"/>
      <c r="D1354" s="127"/>
      <c r="E1354" s="1361"/>
      <c r="F1354" s="56"/>
      <c r="G1354" s="56"/>
      <c r="H1354" s="1367"/>
      <c r="I1354" s="1366"/>
      <c r="J1354" s="1364"/>
    </row>
    <row r="1355" spans="1:11" ht="24" customHeight="1" x14ac:dyDescent="0.2">
      <c r="A1355" s="55"/>
      <c r="B1355" s="127"/>
      <c r="C1355" s="56"/>
      <c r="D1355" s="127"/>
      <c r="E1355" s="1361"/>
      <c r="F1355" s="56"/>
      <c r="G1355" s="56"/>
      <c r="H1355" s="1367"/>
      <c r="I1355" s="1366"/>
      <c r="J1355" s="1364"/>
    </row>
    <row r="1356" spans="1:11" ht="24" customHeight="1" x14ac:dyDescent="0.2">
      <c r="A1356" s="55"/>
      <c r="B1356" s="127"/>
      <c r="C1356" s="56"/>
      <c r="D1356" s="127"/>
      <c r="E1356" s="1361"/>
      <c r="F1356" s="56"/>
      <c r="G1356" s="56"/>
      <c r="H1356" s="109"/>
      <c r="I1356" s="107"/>
      <c r="J1356" s="1364"/>
    </row>
    <row r="1357" spans="1:11" ht="24" customHeight="1" x14ac:dyDescent="0.2">
      <c r="A1357" s="55"/>
      <c r="B1357" s="127"/>
      <c r="C1357" s="56"/>
      <c r="D1357" s="127"/>
      <c r="E1357" s="1361"/>
      <c r="F1357" s="56"/>
      <c r="G1357" s="56"/>
      <c r="H1357" s="109"/>
      <c r="I1357" s="107"/>
      <c r="J1357" s="1364"/>
    </row>
    <row r="1358" spans="1:11" ht="24" customHeight="1" x14ac:dyDescent="0.2">
      <c r="A1358" s="55"/>
      <c r="B1358" s="127"/>
      <c r="C1358" s="56"/>
      <c r="D1358" s="127"/>
      <c r="E1358" s="1361"/>
      <c r="F1358" s="56"/>
      <c r="G1358" s="56"/>
      <c r="H1358" s="109"/>
      <c r="I1358" s="107"/>
      <c r="J1358" s="1364"/>
    </row>
    <row r="1359" spans="1:11" ht="24" customHeight="1" x14ac:dyDescent="0.2">
      <c r="A1359" s="55"/>
      <c r="B1359" s="127" t="s">
        <v>160</v>
      </c>
      <c r="C1359" s="56"/>
      <c r="D1359" s="127" t="s">
        <v>160</v>
      </c>
      <c r="E1359" s="1361"/>
      <c r="F1359" s="56"/>
      <c r="G1359" s="56"/>
      <c r="H1359" s="109"/>
      <c r="I1359" s="107"/>
      <c r="J1359" s="1364"/>
    </row>
    <row r="1360" spans="1:11" ht="24" customHeight="1" x14ac:dyDescent="0.2">
      <c r="A1360" s="55"/>
      <c r="B1360" s="127" t="s">
        <v>160</v>
      </c>
      <c r="C1360" s="56"/>
      <c r="D1360" s="127"/>
      <c r="E1360" s="1361"/>
      <c r="F1360" s="56"/>
      <c r="G1360" s="56"/>
      <c r="H1360" s="109"/>
      <c r="I1360" s="107"/>
      <c r="J1360" s="1364"/>
    </row>
    <row r="1361" spans="1:11" ht="24" customHeight="1" x14ac:dyDescent="0.2">
      <c r="A1361" s="55"/>
      <c r="B1361" s="127" t="s">
        <v>160</v>
      </c>
      <c r="C1361" s="56"/>
      <c r="D1361" s="127" t="s">
        <v>160</v>
      </c>
      <c r="E1361" s="1361"/>
      <c r="F1361" s="56"/>
      <c r="G1361" s="56"/>
      <c r="H1361" s="109"/>
      <c r="I1361" s="107"/>
      <c r="J1361" s="1364"/>
    </row>
    <row r="1362" spans="1:11" ht="24" customHeight="1" x14ac:dyDescent="0.2">
      <c r="A1362" s="55"/>
      <c r="B1362" s="127" t="s">
        <v>160</v>
      </c>
      <c r="C1362" s="56"/>
      <c r="D1362" s="127" t="s">
        <v>160</v>
      </c>
      <c r="E1362" s="1362"/>
      <c r="F1362" s="56"/>
      <c r="G1362" s="56"/>
      <c r="H1362" s="110"/>
      <c r="I1362" s="108"/>
      <c r="J1362" s="1364"/>
    </row>
    <row r="1363" spans="1:11" ht="24" customHeight="1" thickBot="1" x14ac:dyDescent="0.25">
      <c r="A1363" s="55"/>
      <c r="B1363" s="127" t="s">
        <v>160</v>
      </c>
      <c r="C1363" s="101"/>
      <c r="D1363" s="1339" t="s">
        <v>160</v>
      </c>
      <c r="E1363" s="1339"/>
      <c r="F1363" s="1339"/>
      <c r="G1363" s="101">
        <f>SUM(G1340:G1362)</f>
        <v>0</v>
      </c>
      <c r="H1363" s="106"/>
      <c r="I1363" s="106"/>
      <c r="J1363" s="102"/>
    </row>
    <row r="1364" spans="1:11" ht="24" customHeight="1" thickTop="1" x14ac:dyDescent="0.2">
      <c r="A1364" s="1340" t="s">
        <v>132</v>
      </c>
      <c r="B1364" s="1340"/>
      <c r="C1364" s="1340"/>
      <c r="D1364" s="1340"/>
      <c r="E1364" s="1340"/>
      <c r="F1364" s="1340"/>
      <c r="G1364" s="1340"/>
      <c r="H1364" s="1340"/>
      <c r="I1364" s="1340"/>
      <c r="J1364" s="1340"/>
    </row>
    <row r="1365" spans="1:11" ht="24" customHeight="1" x14ac:dyDescent="0.2">
      <c r="A1365" s="1341" t="s">
        <v>133</v>
      </c>
      <c r="B1365" s="1341"/>
      <c r="C1365" s="1341"/>
      <c r="D1365" s="1341"/>
      <c r="E1365" s="50"/>
    </row>
    <row r="1366" spans="1:11" ht="24" customHeight="1" x14ac:dyDescent="0.2">
      <c r="A1366" s="2" t="s">
        <v>22</v>
      </c>
      <c r="B1366" s="97">
        <v>40731</v>
      </c>
      <c r="D1366" s="1342" t="s">
        <v>134</v>
      </c>
      <c r="E1366" s="1342"/>
      <c r="F1366" s="1325" t="s">
        <v>108</v>
      </c>
      <c r="G1366" s="1325"/>
      <c r="H1366" s="1359"/>
      <c r="I1366" s="1359"/>
      <c r="J1366" s="1359"/>
    </row>
    <row r="1367" spans="1:11" ht="24" customHeight="1" x14ac:dyDescent="0.25">
      <c r="A1367" s="97"/>
      <c r="B1367" s="1338" t="s">
        <v>288</v>
      </c>
      <c r="C1367" s="1338"/>
      <c r="D1367" s="1338"/>
      <c r="E1367" s="220"/>
      <c r="F1367" s="220"/>
    </row>
    <row r="1368" spans="1:11" ht="24" customHeight="1" x14ac:dyDescent="0.2">
      <c r="A1368" s="50"/>
      <c r="B1368" s="50" t="s">
        <v>135</v>
      </c>
      <c r="C1368" s="1341" t="s">
        <v>346</v>
      </c>
      <c r="D1368" s="1341"/>
      <c r="E1368" s="1341"/>
      <c r="F1368" s="1368" t="s">
        <v>116</v>
      </c>
      <c r="G1368" s="1368"/>
      <c r="H1368" s="1341">
        <v>943297119</v>
      </c>
      <c r="I1368" s="1341"/>
      <c r="J1368" s="1341"/>
    </row>
    <row r="1369" spans="1:11" ht="24" customHeight="1" x14ac:dyDescent="0.2">
      <c r="A1369" s="50"/>
      <c r="B1369" s="50" t="s">
        <v>136</v>
      </c>
      <c r="C1369" s="1341" t="s">
        <v>303</v>
      </c>
      <c r="D1369" s="1341"/>
      <c r="E1369" s="1341"/>
      <c r="F1369" s="1368" t="s">
        <v>157</v>
      </c>
      <c r="G1369" s="1368"/>
      <c r="H1369" s="1341" t="s">
        <v>11</v>
      </c>
      <c r="I1369" s="1341"/>
      <c r="J1369" s="1341"/>
    </row>
    <row r="1370" spans="1:11" ht="24" customHeight="1" thickBot="1" x14ac:dyDescent="0.25">
      <c r="B1370" s="206" t="s">
        <v>261</v>
      </c>
      <c r="C1370" s="1352" t="s">
        <v>366</v>
      </c>
      <c r="D1370" s="1352"/>
      <c r="E1370" s="1352"/>
      <c r="F1370" s="1352"/>
      <c r="G1370" s="1352"/>
    </row>
    <row r="1371" spans="1:11" ht="24" customHeight="1" thickTop="1" x14ac:dyDescent="0.2">
      <c r="A1371" s="1353" t="s">
        <v>131</v>
      </c>
      <c r="B1371" s="1354"/>
      <c r="C1371" s="1354"/>
      <c r="D1371" s="1355"/>
      <c r="E1371" s="103" t="s">
        <v>123</v>
      </c>
      <c r="F1371" s="1343" t="s">
        <v>126</v>
      </c>
      <c r="G1371" s="1343"/>
      <c r="H1371" s="1344" t="s">
        <v>130</v>
      </c>
      <c r="I1371" s="1345"/>
      <c r="J1371" s="1346"/>
    </row>
    <row r="1372" spans="1:11" ht="24" customHeight="1" x14ac:dyDescent="0.2">
      <c r="A1372" s="1356"/>
      <c r="B1372" s="1357"/>
      <c r="C1372" s="1357"/>
      <c r="D1372" s="1358"/>
      <c r="E1372" s="104" t="s">
        <v>124</v>
      </c>
      <c r="F1372" s="1350" t="s">
        <v>127</v>
      </c>
      <c r="G1372" s="1351"/>
      <c r="H1372" s="1347"/>
      <c r="I1372" s="1348"/>
      <c r="J1372" s="1349"/>
    </row>
    <row r="1373" spans="1:11" ht="24" customHeight="1" thickBot="1" x14ac:dyDescent="0.25">
      <c r="A1373" s="170" t="s">
        <v>99</v>
      </c>
      <c r="B1373" s="169" t="s">
        <v>100</v>
      </c>
      <c r="C1373" s="169" t="s">
        <v>101</v>
      </c>
      <c r="D1373" s="169" t="s">
        <v>100</v>
      </c>
      <c r="E1373" s="104" t="s">
        <v>125</v>
      </c>
      <c r="F1373" s="169" t="s">
        <v>128</v>
      </c>
      <c r="G1373" s="169" t="s">
        <v>129</v>
      </c>
      <c r="H1373" s="1347"/>
      <c r="I1373" s="1348"/>
      <c r="J1373" s="1349"/>
    </row>
    <row r="1374" spans="1:11" ht="24" customHeight="1" x14ac:dyDescent="0.2">
      <c r="A1374" s="214"/>
      <c r="B1374" s="215"/>
      <c r="C1374" s="219"/>
      <c r="D1374" s="215"/>
      <c r="E1374" s="1360" t="s">
        <v>137</v>
      </c>
      <c r="F1374" s="216"/>
      <c r="G1374" s="216"/>
      <c r="H1374" s="217"/>
      <c r="I1374" s="218"/>
      <c r="J1374" s="1363" t="s">
        <v>139</v>
      </c>
      <c r="K1374" s="127"/>
    </row>
    <row r="1375" spans="1:11" ht="24" customHeight="1" x14ac:dyDescent="0.2">
      <c r="A1375" s="55"/>
      <c r="B1375" s="127"/>
      <c r="C1375" s="56"/>
      <c r="D1375" s="127"/>
      <c r="E1375" s="1361"/>
      <c r="F1375" s="56"/>
      <c r="G1375" s="56"/>
      <c r="H1375" s="109"/>
      <c r="I1375" s="107"/>
      <c r="J1375" s="1364"/>
      <c r="K1375" s="127"/>
    </row>
    <row r="1376" spans="1:11" ht="24" customHeight="1" x14ac:dyDescent="0.2">
      <c r="A1376" s="55"/>
      <c r="B1376" s="127"/>
      <c r="C1376" s="56"/>
      <c r="D1376" s="127"/>
      <c r="E1376" s="1361"/>
      <c r="F1376" s="56"/>
      <c r="G1376" s="56"/>
      <c r="H1376" s="109"/>
      <c r="I1376" s="107"/>
      <c r="J1376" s="1364"/>
      <c r="K1376" s="127"/>
    </row>
    <row r="1377" spans="1:11" ht="24" customHeight="1" x14ac:dyDescent="0.2">
      <c r="A1377" s="55"/>
      <c r="B1377" s="127"/>
      <c r="C1377" s="56"/>
      <c r="D1377" s="127"/>
      <c r="E1377" s="1361"/>
      <c r="F1377" s="56"/>
      <c r="G1377" s="56"/>
      <c r="H1377" s="109"/>
      <c r="I1377" s="107"/>
      <c r="J1377" s="1364"/>
      <c r="K1377" s="127"/>
    </row>
    <row r="1378" spans="1:11" ht="24" customHeight="1" x14ac:dyDescent="0.2">
      <c r="A1378" s="55"/>
      <c r="B1378" s="127"/>
      <c r="C1378" s="56"/>
      <c r="D1378" s="127"/>
      <c r="E1378" s="1361"/>
      <c r="F1378" s="56"/>
      <c r="G1378" s="56"/>
      <c r="H1378" s="109"/>
      <c r="I1378" s="107"/>
      <c r="J1378" s="1364"/>
      <c r="K1378" s="127"/>
    </row>
    <row r="1379" spans="1:11" ht="24" customHeight="1" x14ac:dyDescent="0.2">
      <c r="A1379" s="55"/>
      <c r="B1379" s="127"/>
      <c r="C1379" s="56"/>
      <c r="D1379" s="127"/>
      <c r="E1379" s="1361"/>
      <c r="F1379" s="56"/>
      <c r="G1379" s="56"/>
      <c r="H1379" s="109"/>
      <c r="I1379" s="107"/>
      <c r="J1379" s="1364"/>
      <c r="K1379" s="127"/>
    </row>
    <row r="1380" spans="1:11" ht="24" customHeight="1" x14ac:dyDescent="0.2">
      <c r="A1380" s="55"/>
      <c r="B1380" s="127"/>
      <c r="C1380" s="56"/>
      <c r="D1380" s="127"/>
      <c r="E1380" s="1361"/>
      <c r="F1380" s="56"/>
      <c r="G1380" s="56"/>
      <c r="H1380" s="109"/>
      <c r="I1380" s="107"/>
      <c r="J1380" s="1364"/>
      <c r="K1380" s="127"/>
    </row>
    <row r="1381" spans="1:11" ht="24" customHeight="1" x14ac:dyDescent="0.2">
      <c r="A1381" s="55"/>
      <c r="B1381" s="127"/>
      <c r="C1381" s="56"/>
      <c r="D1381" s="127"/>
      <c r="E1381" s="1361"/>
      <c r="F1381" s="56"/>
      <c r="G1381" s="56"/>
      <c r="H1381" s="1365" t="s">
        <v>141</v>
      </c>
      <c r="I1381" s="1366" t="s">
        <v>140</v>
      </c>
      <c r="J1381" s="1364"/>
      <c r="K1381" s="127"/>
    </row>
    <row r="1382" spans="1:11" ht="24" customHeight="1" x14ac:dyDescent="0.2">
      <c r="A1382" s="55"/>
      <c r="B1382" s="127"/>
      <c r="C1382" s="56"/>
      <c r="D1382" s="127"/>
      <c r="E1382" s="1361"/>
      <c r="F1382" s="56"/>
      <c r="G1382" s="56"/>
      <c r="H1382" s="1365"/>
      <c r="I1382" s="1366"/>
      <c r="J1382" s="1364"/>
      <c r="K1382" s="127"/>
    </row>
    <row r="1383" spans="1:11" ht="24" customHeight="1" x14ac:dyDescent="0.2">
      <c r="A1383" s="55"/>
      <c r="B1383" s="127"/>
      <c r="C1383" s="56"/>
      <c r="D1383" s="127"/>
      <c r="E1383" s="1361"/>
      <c r="F1383" s="56"/>
      <c r="G1383" s="56"/>
      <c r="H1383" s="1365"/>
      <c r="I1383" s="1366"/>
      <c r="J1383" s="1364"/>
    </row>
    <row r="1384" spans="1:11" ht="24" customHeight="1" x14ac:dyDescent="0.2">
      <c r="A1384" s="55"/>
      <c r="B1384" s="127"/>
      <c r="C1384" s="56"/>
      <c r="D1384" s="127"/>
      <c r="E1384" s="1361"/>
      <c r="F1384" s="56"/>
      <c r="G1384" s="56"/>
      <c r="H1384" s="1365"/>
      <c r="I1384" s="1366"/>
      <c r="J1384" s="1364"/>
    </row>
    <row r="1385" spans="1:11" ht="24" customHeight="1" x14ac:dyDescent="0.2">
      <c r="A1385" s="55"/>
      <c r="B1385" s="127"/>
      <c r="C1385" s="56"/>
      <c r="D1385" s="127"/>
      <c r="E1385" s="1361"/>
      <c r="F1385" s="56"/>
      <c r="G1385" s="56"/>
      <c r="H1385" s="1367"/>
      <c r="I1385" s="1366">
        <v>2011</v>
      </c>
      <c r="J1385" s="1364"/>
    </row>
    <row r="1386" spans="1:11" ht="24" customHeight="1" x14ac:dyDescent="0.2">
      <c r="A1386" s="55"/>
      <c r="B1386" s="127"/>
      <c r="C1386" s="56"/>
      <c r="D1386" s="127"/>
      <c r="E1386" s="1361"/>
      <c r="F1386" s="56"/>
      <c r="G1386" s="56"/>
      <c r="H1386" s="1367"/>
      <c r="I1386" s="1366"/>
      <c r="J1386" s="1364"/>
    </row>
    <row r="1387" spans="1:11" ht="24" customHeight="1" x14ac:dyDescent="0.2">
      <c r="A1387" s="55"/>
      <c r="B1387" s="127"/>
      <c r="C1387" s="56"/>
      <c r="D1387" s="127"/>
      <c r="E1387" s="1361"/>
      <c r="F1387" s="56"/>
      <c r="G1387" s="56"/>
      <c r="H1387" s="1367"/>
      <c r="I1387" s="1366"/>
      <c r="J1387" s="1364"/>
    </row>
    <row r="1388" spans="1:11" ht="24" customHeight="1" x14ac:dyDescent="0.2">
      <c r="A1388" s="55"/>
      <c r="B1388" s="127"/>
      <c r="C1388" s="56"/>
      <c r="D1388" s="127"/>
      <c r="E1388" s="1361"/>
      <c r="F1388" s="56"/>
      <c r="G1388" s="56"/>
      <c r="H1388" s="1367"/>
      <c r="I1388" s="1366"/>
      <c r="J1388" s="1364"/>
    </row>
    <row r="1389" spans="1:11" ht="24" customHeight="1" x14ac:dyDescent="0.2">
      <c r="A1389" s="55"/>
      <c r="B1389" s="127"/>
      <c r="C1389" s="56"/>
      <c r="D1389" s="127"/>
      <c r="E1389" s="1361"/>
      <c r="F1389" s="56"/>
      <c r="G1389" s="56"/>
      <c r="H1389" s="1367"/>
      <c r="I1389" s="1366"/>
      <c r="J1389" s="1364"/>
    </row>
    <row r="1390" spans="1:11" ht="24" customHeight="1" x14ac:dyDescent="0.2">
      <c r="A1390" s="55"/>
      <c r="B1390" s="127"/>
      <c r="C1390" s="56"/>
      <c r="D1390" s="127"/>
      <c r="E1390" s="1361"/>
      <c r="F1390" s="56"/>
      <c r="G1390" s="56"/>
      <c r="H1390" s="109"/>
      <c r="I1390" s="107"/>
      <c r="J1390" s="1364"/>
    </row>
    <row r="1391" spans="1:11" ht="24" customHeight="1" x14ac:dyDescent="0.2">
      <c r="A1391" s="55"/>
      <c r="B1391" s="127"/>
      <c r="C1391" s="56"/>
      <c r="D1391" s="127"/>
      <c r="E1391" s="1361"/>
      <c r="F1391" s="56"/>
      <c r="G1391" s="56"/>
      <c r="H1391" s="109"/>
      <c r="I1391" s="107"/>
      <c r="J1391" s="1364"/>
    </row>
    <row r="1392" spans="1:11" ht="24" customHeight="1" x14ac:dyDescent="0.2">
      <c r="A1392" s="55"/>
      <c r="B1392" s="127"/>
      <c r="C1392" s="56"/>
      <c r="D1392" s="127"/>
      <c r="E1392" s="1361"/>
      <c r="F1392" s="56"/>
      <c r="G1392" s="56"/>
      <c r="H1392" s="109"/>
      <c r="I1392" s="107"/>
      <c r="J1392" s="1364"/>
    </row>
    <row r="1393" spans="1:11" ht="24" customHeight="1" x14ac:dyDescent="0.2">
      <c r="A1393" s="55"/>
      <c r="B1393" s="127"/>
      <c r="C1393" s="56"/>
      <c r="D1393" s="127"/>
      <c r="E1393" s="1361"/>
      <c r="F1393" s="56"/>
      <c r="G1393" s="56"/>
      <c r="H1393" s="109"/>
      <c r="I1393" s="107"/>
      <c r="J1393" s="1364"/>
    </row>
    <row r="1394" spans="1:11" ht="24" customHeight="1" x14ac:dyDescent="0.2">
      <c r="A1394" s="55"/>
      <c r="B1394" s="127" t="s">
        <v>160</v>
      </c>
      <c r="C1394" s="56"/>
      <c r="D1394" s="127"/>
      <c r="E1394" s="1361"/>
      <c r="F1394" s="56"/>
      <c r="G1394" s="56"/>
      <c r="H1394" s="109"/>
      <c r="I1394" s="107"/>
      <c r="J1394" s="1364"/>
    </row>
    <row r="1395" spans="1:11" ht="24" customHeight="1" x14ac:dyDescent="0.2">
      <c r="A1395" s="55"/>
      <c r="B1395" s="127" t="s">
        <v>160</v>
      </c>
      <c r="C1395" s="56"/>
      <c r="D1395" s="127" t="s">
        <v>160</v>
      </c>
      <c r="E1395" s="1361"/>
      <c r="F1395" s="56"/>
      <c r="G1395" s="56"/>
      <c r="H1395" s="109"/>
      <c r="I1395" s="107"/>
      <c r="J1395" s="1364"/>
    </row>
    <row r="1396" spans="1:11" ht="24" customHeight="1" x14ac:dyDescent="0.2">
      <c r="A1396" s="55"/>
      <c r="B1396" s="127" t="s">
        <v>160</v>
      </c>
      <c r="C1396" s="56"/>
      <c r="D1396" s="127" t="s">
        <v>160</v>
      </c>
      <c r="E1396" s="1362"/>
      <c r="F1396" s="56"/>
      <c r="G1396" s="56"/>
      <c r="H1396" s="110"/>
      <c r="I1396" s="108"/>
      <c r="J1396" s="1364"/>
    </row>
    <row r="1397" spans="1:11" ht="24" customHeight="1" thickBot="1" x14ac:dyDescent="0.25">
      <c r="A1397" s="55"/>
      <c r="B1397" s="127" t="s">
        <v>160</v>
      </c>
      <c r="C1397" s="101"/>
      <c r="D1397" s="1339" t="s">
        <v>160</v>
      </c>
      <c r="E1397" s="1339"/>
      <c r="F1397" s="1339"/>
      <c r="G1397" s="101">
        <f>SUM(G1374:G1396)</f>
        <v>0</v>
      </c>
      <c r="H1397" s="106"/>
      <c r="I1397" s="106"/>
      <c r="J1397" s="102"/>
    </row>
    <row r="1398" spans="1:11" ht="24" customHeight="1" thickTop="1" x14ac:dyDescent="0.2">
      <c r="A1398" s="1340" t="s">
        <v>132</v>
      </c>
      <c r="B1398" s="1340"/>
      <c r="C1398" s="1340"/>
      <c r="D1398" s="1340"/>
      <c r="E1398" s="1340"/>
      <c r="F1398" s="1340"/>
      <c r="G1398" s="1340"/>
      <c r="H1398" s="1340"/>
      <c r="I1398" s="1340"/>
      <c r="J1398" s="1340"/>
    </row>
    <row r="1399" spans="1:11" ht="24" customHeight="1" x14ac:dyDescent="0.2">
      <c r="A1399" s="1341" t="s">
        <v>133</v>
      </c>
      <c r="B1399" s="1341"/>
      <c r="C1399" s="1341"/>
      <c r="D1399" s="1341"/>
      <c r="E1399" s="50"/>
    </row>
    <row r="1400" spans="1:11" ht="24" customHeight="1" x14ac:dyDescent="0.2">
      <c r="A1400" s="2" t="s">
        <v>22</v>
      </c>
      <c r="B1400" s="97">
        <v>40731</v>
      </c>
      <c r="D1400" s="1342" t="s">
        <v>134</v>
      </c>
      <c r="E1400" s="1342"/>
      <c r="F1400" s="1325" t="s">
        <v>108</v>
      </c>
      <c r="G1400" s="1325"/>
      <c r="H1400" s="1359"/>
      <c r="I1400" s="1359"/>
      <c r="J1400" s="1359"/>
    </row>
    <row r="1401" spans="1:11" ht="24" customHeight="1" x14ac:dyDescent="0.25">
      <c r="A1401" s="97"/>
      <c r="B1401" s="1338" t="s">
        <v>288</v>
      </c>
      <c r="C1401" s="1338"/>
      <c r="D1401" s="1338"/>
      <c r="E1401" s="220"/>
      <c r="F1401" s="220"/>
    </row>
    <row r="1402" spans="1:11" ht="24" customHeight="1" x14ac:dyDescent="0.2">
      <c r="A1402" s="50"/>
      <c r="B1402" s="50" t="s">
        <v>135</v>
      </c>
      <c r="C1402" s="1341" t="s">
        <v>347</v>
      </c>
      <c r="D1402" s="1341"/>
      <c r="E1402" s="1341"/>
      <c r="F1402" s="1368" t="s">
        <v>116</v>
      </c>
      <c r="G1402" s="1368"/>
      <c r="H1402" s="1341">
        <v>994488559</v>
      </c>
      <c r="I1402" s="1341"/>
      <c r="J1402" s="1341"/>
    </row>
    <row r="1403" spans="1:11" ht="24" customHeight="1" x14ac:dyDescent="0.2">
      <c r="A1403" s="50"/>
      <c r="B1403" s="50" t="s">
        <v>136</v>
      </c>
      <c r="C1403" s="1341" t="s">
        <v>334</v>
      </c>
      <c r="D1403" s="1341"/>
      <c r="E1403" s="1341"/>
      <c r="F1403" s="1368" t="s">
        <v>157</v>
      </c>
      <c r="G1403" s="1368"/>
      <c r="H1403" s="1341" t="s">
        <v>11</v>
      </c>
      <c r="I1403" s="1341"/>
      <c r="J1403" s="1341"/>
    </row>
    <row r="1404" spans="1:11" ht="24" customHeight="1" thickBot="1" x14ac:dyDescent="0.25">
      <c r="B1404" s="206" t="s">
        <v>261</v>
      </c>
      <c r="C1404" s="1352" t="s">
        <v>367</v>
      </c>
      <c r="D1404" s="1352"/>
      <c r="E1404" s="1352"/>
      <c r="F1404" s="1352"/>
      <c r="G1404" s="1352"/>
    </row>
    <row r="1405" spans="1:11" ht="24" customHeight="1" thickTop="1" x14ac:dyDescent="0.2">
      <c r="A1405" s="1353" t="s">
        <v>131</v>
      </c>
      <c r="B1405" s="1354"/>
      <c r="C1405" s="1354"/>
      <c r="D1405" s="1355"/>
      <c r="E1405" s="103" t="s">
        <v>123</v>
      </c>
      <c r="F1405" s="1343" t="s">
        <v>126</v>
      </c>
      <c r="G1405" s="1343"/>
      <c r="H1405" s="1344" t="s">
        <v>130</v>
      </c>
      <c r="I1405" s="1345"/>
      <c r="J1405" s="1346"/>
    </row>
    <row r="1406" spans="1:11" ht="24" customHeight="1" x14ac:dyDescent="0.2">
      <c r="A1406" s="1356"/>
      <c r="B1406" s="1357"/>
      <c r="C1406" s="1357"/>
      <c r="D1406" s="1358"/>
      <c r="E1406" s="104" t="s">
        <v>124</v>
      </c>
      <c r="F1406" s="1350" t="s">
        <v>127</v>
      </c>
      <c r="G1406" s="1351"/>
      <c r="H1406" s="1347"/>
      <c r="I1406" s="1348"/>
      <c r="J1406" s="1349"/>
    </row>
    <row r="1407" spans="1:11" ht="24" customHeight="1" thickBot="1" x14ac:dyDescent="0.25">
      <c r="A1407" s="170" t="s">
        <v>99</v>
      </c>
      <c r="B1407" s="169" t="s">
        <v>100</v>
      </c>
      <c r="C1407" s="169" t="s">
        <v>101</v>
      </c>
      <c r="D1407" s="169" t="s">
        <v>100</v>
      </c>
      <c r="E1407" s="104" t="s">
        <v>125</v>
      </c>
      <c r="F1407" s="169" t="s">
        <v>128</v>
      </c>
      <c r="G1407" s="169" t="s">
        <v>129</v>
      </c>
      <c r="H1407" s="1347"/>
      <c r="I1407" s="1348"/>
      <c r="J1407" s="1349"/>
    </row>
    <row r="1408" spans="1:11" ht="24" customHeight="1" x14ac:dyDescent="0.2">
      <c r="A1408" s="214"/>
      <c r="B1408" s="215"/>
      <c r="C1408" s="219"/>
      <c r="D1408" s="215"/>
      <c r="E1408" s="1360" t="s">
        <v>137</v>
      </c>
      <c r="F1408" s="216"/>
      <c r="G1408" s="216"/>
      <c r="H1408" s="217"/>
      <c r="I1408" s="218"/>
      <c r="J1408" s="1363" t="s">
        <v>139</v>
      </c>
      <c r="K1408" s="127"/>
    </row>
    <row r="1409" spans="1:11" ht="24" customHeight="1" x14ac:dyDescent="0.2">
      <c r="A1409" s="55"/>
      <c r="B1409" s="127"/>
      <c r="C1409" s="56"/>
      <c r="D1409" s="127"/>
      <c r="E1409" s="1361"/>
      <c r="F1409" s="56"/>
      <c r="G1409" s="56"/>
      <c r="H1409" s="109"/>
      <c r="I1409" s="107"/>
      <c r="J1409" s="1364"/>
      <c r="K1409" s="127"/>
    </row>
    <row r="1410" spans="1:11" ht="24" customHeight="1" x14ac:dyDescent="0.2">
      <c r="A1410" s="55"/>
      <c r="B1410" s="127"/>
      <c r="C1410" s="56"/>
      <c r="D1410" s="127"/>
      <c r="E1410" s="1361"/>
      <c r="F1410" s="56"/>
      <c r="G1410" s="56"/>
      <c r="H1410" s="109"/>
      <c r="I1410" s="107"/>
      <c r="J1410" s="1364"/>
      <c r="K1410" s="127"/>
    </row>
    <row r="1411" spans="1:11" ht="24" customHeight="1" x14ac:dyDescent="0.2">
      <c r="A1411" s="55"/>
      <c r="B1411" s="127"/>
      <c r="C1411" s="56"/>
      <c r="D1411" s="127"/>
      <c r="E1411" s="1361"/>
      <c r="F1411" s="56"/>
      <c r="G1411" s="56"/>
      <c r="H1411" s="109"/>
      <c r="I1411" s="107"/>
      <c r="J1411" s="1364"/>
      <c r="K1411" s="127"/>
    </row>
    <row r="1412" spans="1:11" ht="24" customHeight="1" x14ac:dyDescent="0.2">
      <c r="A1412" s="55"/>
      <c r="B1412" s="127"/>
      <c r="C1412" s="56"/>
      <c r="D1412" s="127"/>
      <c r="E1412" s="1361"/>
      <c r="F1412" s="56"/>
      <c r="G1412" s="56"/>
      <c r="H1412" s="109"/>
      <c r="I1412" s="107"/>
      <c r="J1412" s="1364"/>
      <c r="K1412" s="127"/>
    </row>
    <row r="1413" spans="1:11" ht="24" customHeight="1" x14ac:dyDescent="0.2">
      <c r="A1413" s="55"/>
      <c r="B1413" s="127"/>
      <c r="C1413" s="56"/>
      <c r="D1413" s="127"/>
      <c r="E1413" s="1361"/>
      <c r="F1413" s="56"/>
      <c r="G1413" s="56"/>
      <c r="H1413" s="109"/>
      <c r="I1413" s="107"/>
      <c r="J1413" s="1364"/>
      <c r="K1413" s="127"/>
    </row>
    <row r="1414" spans="1:11" ht="24" customHeight="1" x14ac:dyDescent="0.2">
      <c r="A1414" s="55"/>
      <c r="B1414" s="127"/>
      <c r="C1414" s="56"/>
      <c r="D1414" s="127"/>
      <c r="E1414" s="1361"/>
      <c r="F1414" s="56"/>
      <c r="G1414" s="56"/>
      <c r="H1414" s="109"/>
      <c r="I1414" s="107"/>
      <c r="J1414" s="1364"/>
      <c r="K1414" s="127"/>
    </row>
    <row r="1415" spans="1:11" ht="24" customHeight="1" x14ac:dyDescent="0.2">
      <c r="A1415" s="55"/>
      <c r="B1415" s="127"/>
      <c r="C1415" s="56"/>
      <c r="D1415" s="127"/>
      <c r="E1415" s="1361"/>
      <c r="F1415" s="56"/>
      <c r="G1415" s="56"/>
      <c r="H1415" s="1365" t="s">
        <v>141</v>
      </c>
      <c r="I1415" s="1366" t="s">
        <v>140</v>
      </c>
      <c r="J1415" s="1364"/>
      <c r="K1415" s="127"/>
    </row>
    <row r="1416" spans="1:11" ht="24" customHeight="1" x14ac:dyDescent="0.2">
      <c r="A1416" s="55"/>
      <c r="B1416" s="127"/>
      <c r="C1416" s="56"/>
      <c r="D1416" s="127"/>
      <c r="E1416" s="1361"/>
      <c r="F1416" s="56"/>
      <c r="G1416" s="56"/>
      <c r="H1416" s="1365"/>
      <c r="I1416" s="1366"/>
      <c r="J1416" s="1364"/>
      <c r="K1416" s="127"/>
    </row>
    <row r="1417" spans="1:11" ht="24" customHeight="1" x14ac:dyDescent="0.2">
      <c r="A1417" s="55"/>
      <c r="B1417" s="127"/>
      <c r="C1417" s="56"/>
      <c r="D1417" s="127"/>
      <c r="E1417" s="1361"/>
      <c r="F1417" s="56"/>
      <c r="G1417" s="56"/>
      <c r="H1417" s="1365"/>
      <c r="I1417" s="1366"/>
      <c r="J1417" s="1364"/>
    </row>
    <row r="1418" spans="1:11" ht="24" customHeight="1" x14ac:dyDescent="0.2">
      <c r="A1418" s="55"/>
      <c r="B1418" s="127"/>
      <c r="C1418" s="56"/>
      <c r="D1418" s="127"/>
      <c r="E1418" s="1361"/>
      <c r="F1418" s="56"/>
      <c r="G1418" s="56"/>
      <c r="H1418" s="1365"/>
      <c r="I1418" s="1366"/>
      <c r="J1418" s="1364"/>
    </row>
    <row r="1419" spans="1:11" ht="24" customHeight="1" x14ac:dyDescent="0.2">
      <c r="A1419" s="55"/>
      <c r="B1419" s="127"/>
      <c r="C1419" s="56"/>
      <c r="D1419" s="127"/>
      <c r="E1419" s="1361"/>
      <c r="F1419" s="56"/>
      <c r="G1419" s="56"/>
      <c r="H1419" s="1367"/>
      <c r="I1419" s="1366">
        <v>2011</v>
      </c>
      <c r="J1419" s="1364"/>
    </row>
    <row r="1420" spans="1:11" ht="24" customHeight="1" x14ac:dyDescent="0.2">
      <c r="A1420" s="55"/>
      <c r="B1420" s="127"/>
      <c r="C1420" s="56"/>
      <c r="D1420" s="127"/>
      <c r="E1420" s="1361"/>
      <c r="F1420" s="56"/>
      <c r="G1420" s="56"/>
      <c r="H1420" s="1367"/>
      <c r="I1420" s="1366"/>
      <c r="J1420" s="1364"/>
    </row>
    <row r="1421" spans="1:11" ht="24" customHeight="1" x14ac:dyDescent="0.2">
      <c r="A1421" s="55"/>
      <c r="B1421" s="127"/>
      <c r="C1421" s="56"/>
      <c r="D1421" s="127"/>
      <c r="E1421" s="1361"/>
      <c r="F1421" s="56"/>
      <c r="G1421" s="56"/>
      <c r="H1421" s="1367"/>
      <c r="I1421" s="1366"/>
      <c r="J1421" s="1364"/>
    </row>
    <row r="1422" spans="1:11" ht="24" customHeight="1" x14ac:dyDescent="0.2">
      <c r="A1422" s="55"/>
      <c r="B1422" s="127"/>
      <c r="C1422" s="56"/>
      <c r="D1422" s="127"/>
      <c r="E1422" s="1361"/>
      <c r="F1422" s="56"/>
      <c r="G1422" s="56"/>
      <c r="H1422" s="1367"/>
      <c r="I1422" s="1366"/>
      <c r="J1422" s="1364"/>
    </row>
    <row r="1423" spans="1:11" ht="24" customHeight="1" x14ac:dyDescent="0.2">
      <c r="A1423" s="55"/>
      <c r="B1423" s="127"/>
      <c r="C1423" s="56"/>
      <c r="D1423" s="127"/>
      <c r="E1423" s="1361"/>
      <c r="F1423" s="56"/>
      <c r="G1423" s="56"/>
      <c r="H1423" s="1367"/>
      <c r="I1423" s="1366"/>
      <c r="J1423" s="1364"/>
    </row>
    <row r="1424" spans="1:11" ht="24" customHeight="1" x14ac:dyDescent="0.2">
      <c r="A1424" s="55"/>
      <c r="B1424" s="127"/>
      <c r="C1424" s="56"/>
      <c r="D1424" s="127"/>
      <c r="E1424" s="1361"/>
      <c r="F1424" s="56"/>
      <c r="G1424" s="56"/>
      <c r="H1424" s="109"/>
      <c r="I1424" s="107"/>
      <c r="J1424" s="1364"/>
    </row>
    <row r="1425" spans="1:10" ht="24" customHeight="1" x14ac:dyDescent="0.2">
      <c r="A1425" s="55"/>
      <c r="B1425" s="127"/>
      <c r="C1425" s="56"/>
      <c r="D1425" s="127"/>
      <c r="E1425" s="1361"/>
      <c r="F1425" s="56"/>
      <c r="G1425" s="56"/>
      <c r="H1425" s="109"/>
      <c r="I1425" s="107"/>
      <c r="J1425" s="1364"/>
    </row>
    <row r="1426" spans="1:10" ht="24" customHeight="1" x14ac:dyDescent="0.2">
      <c r="A1426" s="55"/>
      <c r="B1426" s="127"/>
      <c r="C1426" s="56"/>
      <c r="D1426" s="127"/>
      <c r="E1426" s="1361"/>
      <c r="F1426" s="56"/>
      <c r="G1426" s="56"/>
      <c r="H1426" s="109"/>
      <c r="I1426" s="107"/>
      <c r="J1426" s="1364"/>
    </row>
    <row r="1427" spans="1:10" ht="24" customHeight="1" x14ac:dyDescent="0.2">
      <c r="A1427" s="55"/>
      <c r="B1427" s="127"/>
      <c r="C1427" s="56"/>
      <c r="D1427" s="127"/>
      <c r="E1427" s="1361"/>
      <c r="F1427" s="56"/>
      <c r="G1427" s="56"/>
      <c r="H1427" s="109"/>
      <c r="I1427" s="107"/>
      <c r="J1427" s="1364"/>
    </row>
    <row r="1428" spans="1:10" ht="24" customHeight="1" x14ac:dyDescent="0.2">
      <c r="A1428" s="55"/>
      <c r="B1428" s="127" t="s">
        <v>160</v>
      </c>
      <c r="C1428" s="56"/>
      <c r="D1428" s="127"/>
      <c r="E1428" s="1361"/>
      <c r="F1428" s="56"/>
      <c r="G1428" s="56"/>
      <c r="H1428" s="109"/>
      <c r="I1428" s="107"/>
      <c r="J1428" s="1364"/>
    </row>
    <row r="1429" spans="1:10" ht="24" customHeight="1" x14ac:dyDescent="0.2">
      <c r="A1429" s="55"/>
      <c r="B1429" s="127" t="s">
        <v>160</v>
      </c>
      <c r="C1429" s="56"/>
      <c r="D1429" s="127" t="s">
        <v>160</v>
      </c>
      <c r="E1429" s="1361"/>
      <c r="F1429" s="56"/>
      <c r="G1429" s="56"/>
      <c r="H1429" s="109"/>
      <c r="I1429" s="107"/>
      <c r="J1429" s="1364"/>
    </row>
    <row r="1430" spans="1:10" ht="24" customHeight="1" x14ac:dyDescent="0.2">
      <c r="A1430" s="55"/>
      <c r="B1430" s="127" t="s">
        <v>160</v>
      </c>
      <c r="C1430" s="56"/>
      <c r="D1430" s="127" t="s">
        <v>160</v>
      </c>
      <c r="E1430" s="1362"/>
      <c r="F1430" s="56"/>
      <c r="G1430" s="56"/>
      <c r="H1430" s="110"/>
      <c r="I1430" s="108"/>
      <c r="J1430" s="1364"/>
    </row>
    <row r="1431" spans="1:10" ht="24" customHeight="1" thickBot="1" x14ac:dyDescent="0.25">
      <c r="A1431" s="55"/>
      <c r="B1431" s="127" t="s">
        <v>160</v>
      </c>
      <c r="C1431" s="101"/>
      <c r="D1431" s="1339" t="s">
        <v>160</v>
      </c>
      <c r="E1431" s="1339"/>
      <c r="F1431" s="1339"/>
      <c r="G1431" s="101">
        <f>SUM(G1408:G1430)</f>
        <v>0</v>
      </c>
      <c r="H1431" s="106"/>
      <c r="I1431" s="106"/>
      <c r="J1431" s="102"/>
    </row>
    <row r="1432" spans="1:10" ht="24" customHeight="1" thickTop="1" x14ac:dyDescent="0.2">
      <c r="A1432" s="1340" t="s">
        <v>132</v>
      </c>
      <c r="B1432" s="1340"/>
      <c r="C1432" s="1340"/>
      <c r="D1432" s="1340"/>
      <c r="E1432" s="1340"/>
      <c r="F1432" s="1340"/>
      <c r="G1432" s="1340"/>
      <c r="H1432" s="1340"/>
      <c r="I1432" s="1340"/>
      <c r="J1432" s="1340"/>
    </row>
    <row r="1433" spans="1:10" ht="24" customHeight="1" x14ac:dyDescent="0.2">
      <c r="A1433" s="1341" t="s">
        <v>133</v>
      </c>
      <c r="B1433" s="1341"/>
      <c r="C1433" s="1341"/>
      <c r="D1433" s="1341"/>
      <c r="E1433" s="50"/>
    </row>
    <row r="1434" spans="1:10" ht="24" customHeight="1" x14ac:dyDescent="0.2">
      <c r="A1434" s="2" t="s">
        <v>22</v>
      </c>
      <c r="B1434" s="97">
        <v>40731</v>
      </c>
      <c r="D1434" s="1342" t="s">
        <v>134</v>
      </c>
      <c r="E1434" s="1342"/>
      <c r="F1434" s="1325" t="s">
        <v>108</v>
      </c>
      <c r="G1434" s="1325"/>
      <c r="H1434" s="1359"/>
      <c r="I1434" s="1359"/>
      <c r="J1434" s="1359"/>
    </row>
    <row r="1435" spans="1:10" ht="24" customHeight="1" x14ac:dyDescent="0.25">
      <c r="A1435" s="97"/>
      <c r="B1435" s="1338" t="s">
        <v>288</v>
      </c>
      <c r="C1435" s="1338"/>
      <c r="D1435" s="1338"/>
      <c r="E1435" s="220"/>
      <c r="F1435" s="220"/>
    </row>
    <row r="1436" spans="1:10" ht="24" customHeight="1" x14ac:dyDescent="0.2">
      <c r="A1436" s="50"/>
      <c r="B1436" s="50" t="s">
        <v>135</v>
      </c>
      <c r="C1436" s="1341" t="s">
        <v>348</v>
      </c>
      <c r="D1436" s="1341"/>
      <c r="E1436" s="1341"/>
      <c r="F1436" s="1368" t="s">
        <v>116</v>
      </c>
      <c r="G1436" s="1368"/>
      <c r="H1436" s="1341">
        <v>981955149</v>
      </c>
      <c r="I1436" s="1341"/>
      <c r="J1436" s="1341"/>
    </row>
    <row r="1437" spans="1:10" ht="24" customHeight="1" x14ac:dyDescent="0.2">
      <c r="A1437" s="50"/>
      <c r="B1437" s="50" t="s">
        <v>136</v>
      </c>
      <c r="C1437" s="1341" t="s">
        <v>349</v>
      </c>
      <c r="D1437" s="1341"/>
      <c r="E1437" s="1341"/>
      <c r="F1437" s="1368" t="s">
        <v>157</v>
      </c>
      <c r="G1437" s="1368"/>
      <c r="H1437" s="1341" t="s">
        <v>11</v>
      </c>
      <c r="I1437" s="1341"/>
      <c r="J1437" s="1341"/>
    </row>
    <row r="1438" spans="1:10" ht="24" customHeight="1" thickBot="1" x14ac:dyDescent="0.25">
      <c r="B1438" s="206" t="s">
        <v>261</v>
      </c>
      <c r="C1438" s="1352" t="s">
        <v>368</v>
      </c>
      <c r="D1438" s="1352"/>
      <c r="E1438" s="1352"/>
      <c r="F1438" s="1352"/>
      <c r="G1438" s="1352"/>
    </row>
    <row r="1439" spans="1:10" ht="24" customHeight="1" thickTop="1" x14ac:dyDescent="0.2">
      <c r="A1439" s="1353" t="s">
        <v>131</v>
      </c>
      <c r="B1439" s="1354"/>
      <c r="C1439" s="1354"/>
      <c r="D1439" s="1355"/>
      <c r="E1439" s="103" t="s">
        <v>123</v>
      </c>
      <c r="F1439" s="1343" t="s">
        <v>126</v>
      </c>
      <c r="G1439" s="1343"/>
      <c r="H1439" s="1344" t="s">
        <v>130</v>
      </c>
      <c r="I1439" s="1345"/>
      <c r="J1439" s="1346"/>
    </row>
    <row r="1440" spans="1:10" ht="24" customHeight="1" x14ac:dyDescent="0.2">
      <c r="A1440" s="1356"/>
      <c r="B1440" s="1357"/>
      <c r="C1440" s="1357"/>
      <c r="D1440" s="1358"/>
      <c r="E1440" s="104" t="s">
        <v>124</v>
      </c>
      <c r="F1440" s="1350" t="s">
        <v>127</v>
      </c>
      <c r="G1440" s="1351"/>
      <c r="H1440" s="1347"/>
      <c r="I1440" s="1348"/>
      <c r="J1440" s="1349"/>
    </row>
    <row r="1441" spans="1:11" ht="24" customHeight="1" thickBot="1" x14ac:dyDescent="0.25">
      <c r="A1441" s="170" t="s">
        <v>99</v>
      </c>
      <c r="B1441" s="169" t="s">
        <v>100</v>
      </c>
      <c r="C1441" s="169" t="s">
        <v>101</v>
      </c>
      <c r="D1441" s="169" t="s">
        <v>100</v>
      </c>
      <c r="E1441" s="104" t="s">
        <v>125</v>
      </c>
      <c r="F1441" s="169" t="s">
        <v>128</v>
      </c>
      <c r="G1441" s="169" t="s">
        <v>129</v>
      </c>
      <c r="H1441" s="1347"/>
      <c r="I1441" s="1348"/>
      <c r="J1441" s="1349"/>
    </row>
    <row r="1442" spans="1:11" ht="24" customHeight="1" x14ac:dyDescent="0.2">
      <c r="A1442" s="214"/>
      <c r="B1442" s="215"/>
      <c r="C1442" s="219"/>
      <c r="D1442" s="215"/>
      <c r="E1442" s="1360" t="s">
        <v>137</v>
      </c>
      <c r="F1442" s="216"/>
      <c r="G1442" s="216"/>
      <c r="H1442" s="217"/>
      <c r="I1442" s="218"/>
      <c r="J1442" s="1363" t="s">
        <v>139</v>
      </c>
      <c r="K1442" s="127"/>
    </row>
    <row r="1443" spans="1:11" ht="24" customHeight="1" x14ac:dyDescent="0.2">
      <c r="A1443" s="55"/>
      <c r="B1443" s="127"/>
      <c r="C1443" s="56"/>
      <c r="D1443" s="127"/>
      <c r="E1443" s="1361"/>
      <c r="F1443" s="56"/>
      <c r="G1443" s="56"/>
      <c r="H1443" s="109"/>
      <c r="I1443" s="107"/>
      <c r="J1443" s="1364"/>
      <c r="K1443" s="127"/>
    </row>
    <row r="1444" spans="1:11" ht="24" customHeight="1" x14ac:dyDescent="0.2">
      <c r="A1444" s="55"/>
      <c r="B1444" s="127"/>
      <c r="C1444" s="56"/>
      <c r="D1444" s="127"/>
      <c r="E1444" s="1361"/>
      <c r="F1444" s="56"/>
      <c r="G1444" s="56"/>
      <c r="H1444" s="109"/>
      <c r="I1444" s="107"/>
      <c r="J1444" s="1364"/>
      <c r="K1444" s="127"/>
    </row>
    <row r="1445" spans="1:11" ht="24" customHeight="1" x14ac:dyDescent="0.2">
      <c r="A1445" s="55"/>
      <c r="B1445" s="127"/>
      <c r="C1445" s="56"/>
      <c r="D1445" s="127"/>
      <c r="E1445" s="1361"/>
      <c r="F1445" s="56"/>
      <c r="G1445" s="56"/>
      <c r="H1445" s="109"/>
      <c r="I1445" s="107"/>
      <c r="J1445" s="1364"/>
      <c r="K1445" s="127"/>
    </row>
    <row r="1446" spans="1:11" ht="24" customHeight="1" x14ac:dyDescent="0.2">
      <c r="A1446" s="55"/>
      <c r="B1446" s="127"/>
      <c r="C1446" s="56"/>
      <c r="D1446" s="127"/>
      <c r="E1446" s="1361"/>
      <c r="F1446" s="56"/>
      <c r="G1446" s="56"/>
      <c r="H1446" s="109"/>
      <c r="I1446" s="107"/>
      <c r="J1446" s="1364"/>
      <c r="K1446" s="127"/>
    </row>
    <row r="1447" spans="1:11" ht="24" customHeight="1" x14ac:dyDescent="0.2">
      <c r="A1447" s="55"/>
      <c r="B1447" s="127"/>
      <c r="C1447" s="56"/>
      <c r="D1447" s="127"/>
      <c r="E1447" s="1361"/>
      <c r="F1447" s="56"/>
      <c r="G1447" s="56"/>
      <c r="H1447" s="109"/>
      <c r="I1447" s="107"/>
      <c r="J1447" s="1364"/>
      <c r="K1447" s="127"/>
    </row>
    <row r="1448" spans="1:11" ht="24" customHeight="1" x14ac:dyDescent="0.2">
      <c r="A1448" s="55"/>
      <c r="B1448" s="127"/>
      <c r="C1448" s="56"/>
      <c r="D1448" s="127"/>
      <c r="E1448" s="1361"/>
      <c r="F1448" s="56"/>
      <c r="G1448" s="56"/>
      <c r="H1448" s="109"/>
      <c r="I1448" s="107"/>
      <c r="J1448" s="1364"/>
      <c r="K1448" s="127"/>
    </row>
    <row r="1449" spans="1:11" ht="24" customHeight="1" x14ac:dyDescent="0.2">
      <c r="A1449" s="55"/>
      <c r="B1449" s="127"/>
      <c r="C1449" s="56"/>
      <c r="D1449" s="127"/>
      <c r="E1449" s="1361"/>
      <c r="F1449" s="56"/>
      <c r="G1449" s="56"/>
      <c r="H1449" s="1365" t="s">
        <v>141</v>
      </c>
      <c r="I1449" s="1366" t="s">
        <v>140</v>
      </c>
      <c r="J1449" s="1364"/>
      <c r="K1449" s="127"/>
    </row>
    <row r="1450" spans="1:11" ht="24" customHeight="1" x14ac:dyDescent="0.2">
      <c r="A1450" s="55"/>
      <c r="B1450" s="127"/>
      <c r="C1450" s="56"/>
      <c r="D1450" s="127"/>
      <c r="E1450" s="1361"/>
      <c r="F1450" s="56"/>
      <c r="G1450" s="56"/>
      <c r="H1450" s="1365"/>
      <c r="I1450" s="1366"/>
      <c r="J1450" s="1364"/>
      <c r="K1450" s="127"/>
    </row>
    <row r="1451" spans="1:11" ht="24" customHeight="1" x14ac:dyDescent="0.2">
      <c r="A1451" s="55"/>
      <c r="B1451" s="127"/>
      <c r="C1451" s="56"/>
      <c r="D1451" s="127"/>
      <c r="E1451" s="1361"/>
      <c r="F1451" s="56"/>
      <c r="G1451" s="56"/>
      <c r="H1451" s="1365"/>
      <c r="I1451" s="1366"/>
      <c r="J1451" s="1364"/>
    </row>
    <row r="1452" spans="1:11" ht="24" customHeight="1" x14ac:dyDescent="0.2">
      <c r="A1452" s="55"/>
      <c r="B1452" s="127"/>
      <c r="C1452" s="56"/>
      <c r="D1452" s="127"/>
      <c r="E1452" s="1361"/>
      <c r="F1452" s="56"/>
      <c r="G1452" s="56"/>
      <c r="H1452" s="1365"/>
      <c r="I1452" s="1366"/>
      <c r="J1452" s="1364"/>
    </row>
    <row r="1453" spans="1:11" ht="24" customHeight="1" x14ac:dyDescent="0.2">
      <c r="A1453" s="55"/>
      <c r="B1453" s="127"/>
      <c r="C1453" s="56"/>
      <c r="D1453" s="127"/>
      <c r="E1453" s="1361"/>
      <c r="F1453" s="56"/>
      <c r="G1453" s="56"/>
      <c r="H1453" s="1367"/>
      <c r="I1453" s="1366">
        <v>2011</v>
      </c>
      <c r="J1453" s="1364"/>
    </row>
    <row r="1454" spans="1:11" ht="24" customHeight="1" x14ac:dyDescent="0.2">
      <c r="A1454" s="55"/>
      <c r="B1454" s="127"/>
      <c r="C1454" s="56"/>
      <c r="D1454" s="127"/>
      <c r="E1454" s="1361"/>
      <c r="F1454" s="56"/>
      <c r="G1454" s="56"/>
      <c r="H1454" s="1367"/>
      <c r="I1454" s="1366"/>
      <c r="J1454" s="1364"/>
    </row>
    <row r="1455" spans="1:11" ht="24" customHeight="1" x14ac:dyDescent="0.2">
      <c r="A1455" s="55"/>
      <c r="B1455" s="127"/>
      <c r="C1455" s="56"/>
      <c r="D1455" s="127"/>
      <c r="E1455" s="1361"/>
      <c r="F1455" s="56"/>
      <c r="G1455" s="56"/>
      <c r="H1455" s="1367"/>
      <c r="I1455" s="1366"/>
      <c r="J1455" s="1364"/>
    </row>
    <row r="1456" spans="1:11" ht="24" customHeight="1" x14ac:dyDescent="0.2">
      <c r="A1456" s="55"/>
      <c r="B1456" s="127"/>
      <c r="C1456" s="56"/>
      <c r="D1456" s="127"/>
      <c r="E1456" s="1361"/>
      <c r="F1456" s="56"/>
      <c r="G1456" s="56"/>
      <c r="H1456" s="1367"/>
      <c r="I1456" s="1366"/>
      <c r="J1456" s="1364"/>
    </row>
    <row r="1457" spans="1:10" ht="24" customHeight="1" x14ac:dyDescent="0.2">
      <c r="A1457" s="55"/>
      <c r="B1457" s="127"/>
      <c r="C1457" s="56"/>
      <c r="D1457" s="127"/>
      <c r="E1457" s="1361"/>
      <c r="F1457" s="56"/>
      <c r="G1457" s="56"/>
      <c r="H1457" s="1367"/>
      <c r="I1457" s="1366"/>
      <c r="J1457" s="1364"/>
    </row>
    <row r="1458" spans="1:10" ht="24" customHeight="1" x14ac:dyDescent="0.2">
      <c r="A1458" s="55"/>
      <c r="B1458" s="127"/>
      <c r="C1458" s="56"/>
      <c r="D1458" s="127"/>
      <c r="E1458" s="1361"/>
      <c r="F1458" s="56"/>
      <c r="G1458" s="56"/>
      <c r="H1458" s="109"/>
      <c r="I1458" s="107"/>
      <c r="J1458" s="1364"/>
    </row>
    <row r="1459" spans="1:10" ht="24" customHeight="1" x14ac:dyDescent="0.2">
      <c r="A1459" s="55"/>
      <c r="B1459" s="127"/>
      <c r="C1459" s="56"/>
      <c r="D1459" s="127"/>
      <c r="E1459" s="1361"/>
      <c r="F1459" s="56"/>
      <c r="G1459" s="56"/>
      <c r="H1459" s="109"/>
      <c r="I1459" s="107"/>
      <c r="J1459" s="1364"/>
    </row>
    <row r="1460" spans="1:10" ht="24" customHeight="1" x14ac:dyDescent="0.2">
      <c r="A1460" s="55"/>
      <c r="B1460" s="127" t="s">
        <v>160</v>
      </c>
      <c r="C1460" s="56"/>
      <c r="D1460" s="127" t="s">
        <v>160</v>
      </c>
      <c r="E1460" s="1361"/>
      <c r="F1460" s="56"/>
      <c r="G1460" s="56"/>
      <c r="H1460" s="109"/>
      <c r="I1460" s="107"/>
      <c r="J1460" s="1364"/>
    </row>
    <row r="1461" spans="1:10" ht="24" customHeight="1" x14ac:dyDescent="0.2">
      <c r="A1461" s="55"/>
      <c r="B1461" s="127" t="s">
        <v>160</v>
      </c>
      <c r="C1461" s="56"/>
      <c r="D1461" s="127" t="s">
        <v>160</v>
      </c>
      <c r="E1461" s="1361"/>
      <c r="F1461" s="56"/>
      <c r="G1461" s="56"/>
      <c r="H1461" s="109"/>
      <c r="I1461" s="107"/>
      <c r="J1461" s="1364"/>
    </row>
    <row r="1462" spans="1:10" ht="24" customHeight="1" x14ac:dyDescent="0.2">
      <c r="A1462" s="55"/>
      <c r="B1462" s="127" t="s">
        <v>160</v>
      </c>
      <c r="C1462" s="56"/>
      <c r="D1462" s="127"/>
      <c r="E1462" s="1361"/>
      <c r="F1462" s="56"/>
      <c r="G1462" s="56"/>
      <c r="H1462" s="109"/>
      <c r="I1462" s="107"/>
      <c r="J1462" s="1364"/>
    </row>
    <row r="1463" spans="1:10" ht="24" customHeight="1" x14ac:dyDescent="0.2">
      <c r="A1463" s="55"/>
      <c r="B1463" s="127" t="s">
        <v>160</v>
      </c>
      <c r="C1463" s="56"/>
      <c r="D1463" s="127" t="s">
        <v>160</v>
      </c>
      <c r="E1463" s="1361"/>
      <c r="F1463" s="56"/>
      <c r="G1463" s="56"/>
      <c r="H1463" s="109"/>
      <c r="I1463" s="107"/>
      <c r="J1463" s="1364"/>
    </row>
    <row r="1464" spans="1:10" ht="24" customHeight="1" x14ac:dyDescent="0.2">
      <c r="A1464" s="55"/>
      <c r="B1464" s="127" t="s">
        <v>160</v>
      </c>
      <c r="C1464" s="56"/>
      <c r="D1464" s="127" t="s">
        <v>160</v>
      </c>
      <c r="E1464" s="1362"/>
      <c r="F1464" s="56"/>
      <c r="G1464" s="56"/>
      <c r="H1464" s="110"/>
      <c r="I1464" s="108"/>
      <c r="J1464" s="1364"/>
    </row>
    <row r="1465" spans="1:10" ht="24" customHeight="1" thickBot="1" x14ac:dyDescent="0.25">
      <c r="A1465" s="55"/>
      <c r="B1465" s="127" t="s">
        <v>160</v>
      </c>
      <c r="C1465" s="101"/>
      <c r="D1465" s="1339" t="s">
        <v>160</v>
      </c>
      <c r="E1465" s="1339"/>
      <c r="F1465" s="1339"/>
      <c r="G1465" s="101">
        <f>SUM(G1442:G1464)</f>
        <v>0</v>
      </c>
      <c r="H1465" s="106"/>
      <c r="I1465" s="106"/>
      <c r="J1465" s="102"/>
    </row>
    <row r="1466" spans="1:10" ht="24" customHeight="1" thickTop="1" x14ac:dyDescent="0.2">
      <c r="A1466" s="1340" t="s">
        <v>132</v>
      </c>
      <c r="B1466" s="1340"/>
      <c r="C1466" s="1340"/>
      <c r="D1466" s="1340"/>
      <c r="E1466" s="1340"/>
      <c r="F1466" s="1340"/>
      <c r="G1466" s="1340"/>
      <c r="H1466" s="1340"/>
      <c r="I1466" s="1340"/>
      <c r="J1466" s="1340"/>
    </row>
    <row r="1467" spans="1:10" ht="24" customHeight="1" x14ac:dyDescent="0.2">
      <c r="A1467" s="1341" t="s">
        <v>133</v>
      </c>
      <c r="B1467" s="1341"/>
      <c r="C1467" s="1341"/>
      <c r="D1467" s="1341"/>
      <c r="E1467" s="50"/>
    </row>
    <row r="1468" spans="1:10" ht="24" customHeight="1" x14ac:dyDescent="0.2">
      <c r="A1468" s="2" t="s">
        <v>22</v>
      </c>
      <c r="B1468" s="97">
        <v>40731</v>
      </c>
      <c r="D1468" s="1342" t="s">
        <v>134</v>
      </c>
      <c r="E1468" s="1342"/>
      <c r="F1468" s="1325" t="s">
        <v>108</v>
      </c>
      <c r="G1468" s="1325"/>
      <c r="H1468" s="1359"/>
      <c r="I1468" s="1359"/>
      <c r="J1468" s="1359"/>
    </row>
    <row r="1469" spans="1:10" ht="24" customHeight="1" x14ac:dyDescent="0.25">
      <c r="A1469" s="97"/>
      <c r="B1469" s="1338" t="s">
        <v>288</v>
      </c>
      <c r="C1469" s="1338"/>
      <c r="D1469" s="1338"/>
      <c r="E1469" s="220"/>
      <c r="F1469" s="220"/>
    </row>
    <row r="1470" spans="1:10" ht="24" customHeight="1" x14ac:dyDescent="0.2">
      <c r="A1470" s="50"/>
      <c r="B1470" s="50" t="s">
        <v>135</v>
      </c>
      <c r="C1470" s="1341" t="s">
        <v>350</v>
      </c>
      <c r="D1470" s="1341"/>
      <c r="E1470" s="1341"/>
      <c r="F1470" s="1368" t="s">
        <v>116</v>
      </c>
      <c r="G1470" s="1368"/>
      <c r="H1470" s="1341">
        <v>994755684</v>
      </c>
      <c r="I1470" s="1341"/>
      <c r="J1470" s="1341"/>
    </row>
    <row r="1471" spans="1:10" ht="24" customHeight="1" x14ac:dyDescent="0.2">
      <c r="A1471" s="50"/>
      <c r="B1471" s="50" t="s">
        <v>136</v>
      </c>
      <c r="C1471" s="1341" t="s">
        <v>295</v>
      </c>
      <c r="D1471" s="1341"/>
      <c r="E1471" s="1341"/>
      <c r="F1471" s="1368" t="s">
        <v>157</v>
      </c>
      <c r="G1471" s="1368"/>
      <c r="H1471" s="1341" t="s">
        <v>11</v>
      </c>
      <c r="I1471" s="1341"/>
      <c r="J1471" s="1341"/>
    </row>
    <row r="1472" spans="1:10" ht="24" customHeight="1" thickBot="1" x14ac:dyDescent="0.25">
      <c r="B1472" s="206" t="s">
        <v>261</v>
      </c>
      <c r="C1472" s="1352" t="s">
        <v>369</v>
      </c>
      <c r="D1472" s="1352"/>
      <c r="E1472" s="1352"/>
      <c r="F1472" s="1352"/>
      <c r="G1472" s="1352"/>
    </row>
    <row r="1473" spans="1:11" ht="24" customHeight="1" thickTop="1" x14ac:dyDescent="0.2">
      <c r="A1473" s="1353" t="s">
        <v>131</v>
      </c>
      <c r="B1473" s="1354"/>
      <c r="C1473" s="1354"/>
      <c r="D1473" s="1355"/>
      <c r="E1473" s="103" t="s">
        <v>123</v>
      </c>
      <c r="F1473" s="1343" t="s">
        <v>126</v>
      </c>
      <c r="G1473" s="1343"/>
      <c r="H1473" s="1344" t="s">
        <v>130</v>
      </c>
      <c r="I1473" s="1345"/>
      <c r="J1473" s="1346"/>
    </row>
    <row r="1474" spans="1:11" ht="24" customHeight="1" x14ac:dyDescent="0.2">
      <c r="A1474" s="1356"/>
      <c r="B1474" s="1357"/>
      <c r="C1474" s="1357"/>
      <c r="D1474" s="1358"/>
      <c r="E1474" s="104" t="s">
        <v>124</v>
      </c>
      <c r="F1474" s="1350" t="s">
        <v>127</v>
      </c>
      <c r="G1474" s="1351"/>
      <c r="H1474" s="1347"/>
      <c r="I1474" s="1348"/>
      <c r="J1474" s="1349"/>
    </row>
    <row r="1475" spans="1:11" ht="24" customHeight="1" thickBot="1" x14ac:dyDescent="0.25">
      <c r="A1475" s="170" t="s">
        <v>99</v>
      </c>
      <c r="B1475" s="169" t="s">
        <v>100</v>
      </c>
      <c r="C1475" s="169" t="s">
        <v>101</v>
      </c>
      <c r="D1475" s="169" t="s">
        <v>100</v>
      </c>
      <c r="E1475" s="104" t="s">
        <v>125</v>
      </c>
      <c r="F1475" s="169" t="s">
        <v>128</v>
      </c>
      <c r="G1475" s="169" t="s">
        <v>129</v>
      </c>
      <c r="H1475" s="1347"/>
      <c r="I1475" s="1348"/>
      <c r="J1475" s="1349"/>
    </row>
    <row r="1476" spans="1:11" ht="24" customHeight="1" x14ac:dyDescent="0.2">
      <c r="A1476" s="214"/>
      <c r="B1476" s="215"/>
      <c r="C1476" s="219"/>
      <c r="D1476" s="215"/>
      <c r="E1476" s="1360" t="s">
        <v>137</v>
      </c>
      <c r="F1476" s="216"/>
      <c r="G1476" s="216"/>
      <c r="H1476" s="217"/>
      <c r="I1476" s="218"/>
      <c r="J1476" s="1363" t="s">
        <v>139</v>
      </c>
      <c r="K1476" s="127"/>
    </row>
    <row r="1477" spans="1:11" ht="24" customHeight="1" x14ac:dyDescent="0.2">
      <c r="A1477" s="55"/>
      <c r="B1477" s="127"/>
      <c r="C1477" s="56"/>
      <c r="D1477" s="127"/>
      <c r="E1477" s="1361"/>
      <c r="F1477" s="56"/>
      <c r="G1477" s="56"/>
      <c r="H1477" s="109"/>
      <c r="I1477" s="107"/>
      <c r="J1477" s="1364"/>
      <c r="K1477" s="127"/>
    </row>
    <row r="1478" spans="1:11" ht="24" customHeight="1" x14ac:dyDescent="0.2">
      <c r="A1478" s="55"/>
      <c r="B1478" s="127"/>
      <c r="C1478" s="56"/>
      <c r="D1478" s="127"/>
      <c r="E1478" s="1361"/>
      <c r="F1478" s="56"/>
      <c r="G1478" s="56"/>
      <c r="H1478" s="109"/>
      <c r="I1478" s="107"/>
      <c r="J1478" s="1364"/>
      <c r="K1478" s="127"/>
    </row>
    <row r="1479" spans="1:11" ht="24" customHeight="1" x14ac:dyDescent="0.2">
      <c r="A1479" s="55"/>
      <c r="B1479" s="127"/>
      <c r="C1479" s="56"/>
      <c r="D1479" s="127"/>
      <c r="E1479" s="1361"/>
      <c r="F1479" s="56"/>
      <c r="G1479" s="56"/>
      <c r="H1479" s="109"/>
      <c r="I1479" s="107"/>
      <c r="J1479" s="1364"/>
      <c r="K1479" s="127"/>
    </row>
    <row r="1480" spans="1:11" ht="24" customHeight="1" x14ac:dyDescent="0.2">
      <c r="A1480" s="55"/>
      <c r="B1480" s="127"/>
      <c r="C1480" s="56"/>
      <c r="D1480" s="127"/>
      <c r="E1480" s="1361"/>
      <c r="F1480" s="56"/>
      <c r="G1480" s="56"/>
      <c r="H1480" s="109"/>
      <c r="I1480" s="107"/>
      <c r="J1480" s="1364"/>
      <c r="K1480" s="127"/>
    </row>
    <row r="1481" spans="1:11" ht="24" customHeight="1" x14ac:dyDescent="0.2">
      <c r="A1481" s="55"/>
      <c r="B1481" s="127"/>
      <c r="C1481" s="56"/>
      <c r="D1481" s="127"/>
      <c r="E1481" s="1361"/>
      <c r="F1481" s="56"/>
      <c r="G1481" s="56"/>
      <c r="H1481" s="109"/>
      <c r="I1481" s="107"/>
      <c r="J1481" s="1364"/>
      <c r="K1481" s="127"/>
    </row>
    <row r="1482" spans="1:11" ht="24" customHeight="1" x14ac:dyDescent="0.2">
      <c r="A1482" s="55"/>
      <c r="B1482" s="127"/>
      <c r="C1482" s="56"/>
      <c r="D1482" s="127"/>
      <c r="E1482" s="1361"/>
      <c r="F1482" s="56"/>
      <c r="G1482" s="56"/>
      <c r="H1482" s="109"/>
      <c r="I1482" s="107"/>
      <c r="J1482" s="1364"/>
      <c r="K1482" s="127"/>
    </row>
    <row r="1483" spans="1:11" ht="24" customHeight="1" x14ac:dyDescent="0.2">
      <c r="A1483" s="55"/>
      <c r="B1483" s="127"/>
      <c r="C1483" s="56"/>
      <c r="D1483" s="127"/>
      <c r="E1483" s="1361"/>
      <c r="F1483" s="56"/>
      <c r="G1483" s="56"/>
      <c r="H1483" s="1365" t="s">
        <v>141</v>
      </c>
      <c r="I1483" s="1366" t="s">
        <v>140</v>
      </c>
      <c r="J1483" s="1364"/>
      <c r="K1483" s="127"/>
    </row>
    <row r="1484" spans="1:11" ht="24" customHeight="1" x14ac:dyDescent="0.2">
      <c r="A1484" s="55"/>
      <c r="B1484" s="127"/>
      <c r="C1484" s="56"/>
      <c r="D1484" s="127"/>
      <c r="E1484" s="1361"/>
      <c r="F1484" s="56"/>
      <c r="G1484" s="56"/>
      <c r="H1484" s="1365"/>
      <c r="I1484" s="1366"/>
      <c r="J1484" s="1364"/>
      <c r="K1484" s="127"/>
    </row>
    <row r="1485" spans="1:11" ht="24" customHeight="1" x14ac:dyDescent="0.2">
      <c r="A1485" s="55"/>
      <c r="B1485" s="127"/>
      <c r="C1485" s="56"/>
      <c r="D1485" s="127"/>
      <c r="E1485" s="1361"/>
      <c r="F1485" s="56"/>
      <c r="G1485" s="56"/>
      <c r="H1485" s="1365"/>
      <c r="I1485" s="1366"/>
      <c r="J1485" s="1364"/>
    </row>
    <row r="1486" spans="1:11" ht="24" customHeight="1" x14ac:dyDescent="0.2">
      <c r="A1486" s="55"/>
      <c r="B1486" s="127"/>
      <c r="C1486" s="56"/>
      <c r="D1486" s="127"/>
      <c r="E1486" s="1361"/>
      <c r="F1486" s="56"/>
      <c r="G1486" s="56"/>
      <c r="H1486" s="1365"/>
      <c r="I1486" s="1366"/>
      <c r="J1486" s="1364"/>
    </row>
    <row r="1487" spans="1:11" ht="24" customHeight="1" x14ac:dyDescent="0.2">
      <c r="A1487" s="55"/>
      <c r="B1487" s="127"/>
      <c r="C1487" s="56"/>
      <c r="D1487" s="127"/>
      <c r="E1487" s="1361"/>
      <c r="F1487" s="56"/>
      <c r="G1487" s="56"/>
      <c r="H1487" s="1367"/>
      <c r="I1487" s="1366">
        <v>2011</v>
      </c>
      <c r="J1487" s="1364"/>
    </row>
    <row r="1488" spans="1:11" ht="24" customHeight="1" x14ac:dyDescent="0.2">
      <c r="A1488" s="55"/>
      <c r="B1488" s="127"/>
      <c r="C1488" s="56"/>
      <c r="D1488" s="127"/>
      <c r="E1488" s="1361"/>
      <c r="F1488" s="56"/>
      <c r="G1488" s="56"/>
      <c r="H1488" s="1367"/>
      <c r="I1488" s="1366"/>
      <c r="J1488" s="1364"/>
    </row>
    <row r="1489" spans="1:10" ht="24" customHeight="1" x14ac:dyDescent="0.2">
      <c r="A1489" s="55"/>
      <c r="B1489" s="127"/>
      <c r="C1489" s="56"/>
      <c r="D1489" s="127"/>
      <c r="E1489" s="1361"/>
      <c r="F1489" s="56"/>
      <c r="G1489" s="56"/>
      <c r="H1489" s="1367"/>
      <c r="I1489" s="1366"/>
      <c r="J1489" s="1364"/>
    </row>
    <row r="1490" spans="1:10" ht="24" customHeight="1" x14ac:dyDescent="0.2">
      <c r="A1490" s="55"/>
      <c r="B1490" s="127"/>
      <c r="C1490" s="56"/>
      <c r="D1490" s="127"/>
      <c r="E1490" s="1361"/>
      <c r="F1490" s="56"/>
      <c r="G1490" s="56"/>
      <c r="H1490" s="1367"/>
      <c r="I1490" s="1366"/>
      <c r="J1490" s="1364"/>
    </row>
    <row r="1491" spans="1:10" ht="24" customHeight="1" x14ac:dyDescent="0.2">
      <c r="A1491" s="55"/>
      <c r="B1491" s="127"/>
      <c r="C1491" s="56"/>
      <c r="D1491" s="127"/>
      <c r="E1491" s="1361"/>
      <c r="F1491" s="56"/>
      <c r="G1491" s="56"/>
      <c r="H1491" s="1367"/>
      <c r="I1491" s="1366"/>
      <c r="J1491" s="1364"/>
    </row>
    <row r="1492" spans="1:10" ht="24" customHeight="1" x14ac:dyDescent="0.2">
      <c r="A1492" s="55"/>
      <c r="B1492" s="127"/>
      <c r="C1492" s="56"/>
      <c r="D1492" s="127"/>
      <c r="E1492" s="1361"/>
      <c r="F1492" s="56"/>
      <c r="G1492" s="56"/>
      <c r="H1492" s="109"/>
      <c r="I1492" s="107"/>
      <c r="J1492" s="1364"/>
    </row>
    <row r="1493" spans="1:10" ht="24" customHeight="1" x14ac:dyDescent="0.2">
      <c r="A1493" s="55"/>
      <c r="B1493" s="127"/>
      <c r="C1493" s="56"/>
      <c r="D1493" s="127"/>
      <c r="E1493" s="1361"/>
      <c r="F1493" s="56"/>
      <c r="G1493" s="56"/>
      <c r="H1493" s="109"/>
      <c r="I1493" s="107"/>
      <c r="J1493" s="1364"/>
    </row>
    <row r="1494" spans="1:10" ht="24" customHeight="1" x14ac:dyDescent="0.2">
      <c r="A1494" s="55"/>
      <c r="B1494" s="127"/>
      <c r="C1494" s="56"/>
      <c r="D1494" s="127"/>
      <c r="E1494" s="1361"/>
      <c r="F1494" s="56"/>
      <c r="G1494" s="56"/>
      <c r="H1494" s="109"/>
      <c r="I1494" s="107"/>
      <c r="J1494" s="1364"/>
    </row>
    <row r="1495" spans="1:10" ht="24" customHeight="1" x14ac:dyDescent="0.2">
      <c r="A1495" s="55"/>
      <c r="B1495" s="127" t="s">
        <v>160</v>
      </c>
      <c r="C1495" s="56"/>
      <c r="D1495" s="127" t="s">
        <v>160</v>
      </c>
      <c r="E1495" s="1361"/>
      <c r="F1495" s="56"/>
      <c r="G1495" s="56"/>
      <c r="H1495" s="109"/>
      <c r="I1495" s="107"/>
      <c r="J1495" s="1364"/>
    </row>
    <row r="1496" spans="1:10" ht="24" customHeight="1" x14ac:dyDescent="0.2">
      <c r="A1496" s="55"/>
      <c r="B1496" s="127" t="s">
        <v>160</v>
      </c>
      <c r="C1496" s="56"/>
      <c r="D1496" s="127"/>
      <c r="E1496" s="1361"/>
      <c r="F1496" s="56"/>
      <c r="G1496" s="56"/>
      <c r="H1496" s="109"/>
      <c r="I1496" s="107"/>
      <c r="J1496" s="1364"/>
    </row>
    <row r="1497" spans="1:10" ht="24" customHeight="1" x14ac:dyDescent="0.2">
      <c r="A1497" s="55"/>
      <c r="B1497" s="127" t="s">
        <v>160</v>
      </c>
      <c r="C1497" s="56"/>
      <c r="D1497" s="127" t="s">
        <v>160</v>
      </c>
      <c r="E1497" s="1361"/>
      <c r="F1497" s="56"/>
      <c r="G1497" s="56"/>
      <c r="H1497" s="109"/>
      <c r="I1497" s="107"/>
      <c r="J1497" s="1364"/>
    </row>
    <row r="1498" spans="1:10" ht="24" customHeight="1" x14ac:dyDescent="0.2">
      <c r="A1498" s="55"/>
      <c r="B1498" s="127" t="s">
        <v>160</v>
      </c>
      <c r="C1498" s="56"/>
      <c r="D1498" s="127" t="s">
        <v>160</v>
      </c>
      <c r="E1498" s="1362"/>
      <c r="F1498" s="56"/>
      <c r="G1498" s="56"/>
      <c r="H1498" s="110"/>
      <c r="I1498" s="108"/>
      <c r="J1498" s="1364"/>
    </row>
    <row r="1499" spans="1:10" ht="24" customHeight="1" thickBot="1" x14ac:dyDescent="0.25">
      <c r="A1499" s="55"/>
      <c r="B1499" s="127" t="s">
        <v>160</v>
      </c>
      <c r="C1499" s="101"/>
      <c r="D1499" s="1339" t="s">
        <v>160</v>
      </c>
      <c r="E1499" s="1339"/>
      <c r="F1499" s="1339"/>
      <c r="G1499" s="101">
        <f>SUM(G1476:G1498)</f>
        <v>0</v>
      </c>
      <c r="H1499" s="106"/>
      <c r="I1499" s="106"/>
      <c r="J1499" s="102"/>
    </row>
    <row r="1500" spans="1:10" ht="24" customHeight="1" thickTop="1" x14ac:dyDescent="0.2">
      <c r="A1500" s="1340" t="s">
        <v>132</v>
      </c>
      <c r="B1500" s="1340"/>
      <c r="C1500" s="1340"/>
      <c r="D1500" s="1340"/>
      <c r="E1500" s="1340"/>
      <c r="F1500" s="1340"/>
      <c r="G1500" s="1340"/>
      <c r="H1500" s="1340"/>
      <c r="I1500" s="1340"/>
      <c r="J1500" s="1340"/>
    </row>
    <row r="1501" spans="1:10" ht="24" customHeight="1" x14ac:dyDescent="0.2">
      <c r="A1501" s="1341" t="s">
        <v>133</v>
      </c>
      <c r="B1501" s="1341"/>
      <c r="C1501" s="1341"/>
      <c r="D1501" s="1341"/>
      <c r="E1501" s="50"/>
    </row>
    <row r="1502" spans="1:10" ht="24" customHeight="1" x14ac:dyDescent="0.2">
      <c r="A1502" s="2" t="s">
        <v>22</v>
      </c>
      <c r="B1502" s="97">
        <v>40731</v>
      </c>
      <c r="D1502" s="1342" t="s">
        <v>134</v>
      </c>
      <c r="E1502" s="1342"/>
      <c r="F1502" s="1325" t="s">
        <v>108</v>
      </c>
      <c r="G1502" s="1325"/>
      <c r="H1502" s="1359"/>
      <c r="I1502" s="1359"/>
      <c r="J1502" s="1359"/>
    </row>
    <row r="1503" spans="1:10" ht="24" customHeight="1" x14ac:dyDescent="0.25">
      <c r="A1503" s="97"/>
      <c r="B1503" s="1338" t="s">
        <v>288</v>
      </c>
      <c r="C1503" s="1338"/>
      <c r="D1503" s="1338"/>
      <c r="E1503" s="220"/>
      <c r="F1503" s="220"/>
    </row>
    <row r="1504" spans="1:10" ht="24" customHeight="1" x14ac:dyDescent="0.2">
      <c r="A1504" s="50"/>
      <c r="B1504" s="50" t="s">
        <v>135</v>
      </c>
      <c r="C1504" s="1341" t="s">
        <v>351</v>
      </c>
      <c r="D1504" s="1341"/>
      <c r="E1504" s="1341"/>
      <c r="F1504" s="1368" t="s">
        <v>116</v>
      </c>
      <c r="G1504" s="1368"/>
      <c r="H1504" s="1341">
        <v>984219089</v>
      </c>
      <c r="I1504" s="1341"/>
      <c r="J1504" s="1341"/>
    </row>
    <row r="1505" spans="1:11" ht="24" customHeight="1" x14ac:dyDescent="0.2">
      <c r="A1505" s="50"/>
      <c r="B1505" s="50" t="s">
        <v>136</v>
      </c>
      <c r="C1505" s="1341" t="s">
        <v>295</v>
      </c>
      <c r="D1505" s="1341"/>
      <c r="E1505" s="1341"/>
      <c r="F1505" s="1368" t="s">
        <v>157</v>
      </c>
      <c r="G1505" s="1368"/>
      <c r="H1505" s="1341" t="s">
        <v>11</v>
      </c>
      <c r="I1505" s="1341"/>
      <c r="J1505" s="1341"/>
    </row>
    <row r="1506" spans="1:11" ht="24" customHeight="1" thickBot="1" x14ac:dyDescent="0.25">
      <c r="B1506" s="206" t="s">
        <v>261</v>
      </c>
      <c r="C1506" s="1352" t="s">
        <v>356</v>
      </c>
      <c r="D1506" s="1352"/>
      <c r="E1506" s="1352"/>
      <c r="F1506" s="1352"/>
      <c r="G1506" s="1352"/>
    </row>
    <row r="1507" spans="1:11" ht="24" customHeight="1" thickTop="1" x14ac:dyDescent="0.2">
      <c r="A1507" s="1353" t="s">
        <v>131</v>
      </c>
      <c r="B1507" s="1354"/>
      <c r="C1507" s="1354"/>
      <c r="D1507" s="1355"/>
      <c r="E1507" s="103" t="s">
        <v>123</v>
      </c>
      <c r="F1507" s="1343" t="s">
        <v>126</v>
      </c>
      <c r="G1507" s="1343"/>
      <c r="H1507" s="1344" t="s">
        <v>130</v>
      </c>
      <c r="I1507" s="1345"/>
      <c r="J1507" s="1346"/>
    </row>
    <row r="1508" spans="1:11" ht="24" customHeight="1" x14ac:dyDescent="0.2">
      <c r="A1508" s="1356"/>
      <c r="B1508" s="1357"/>
      <c r="C1508" s="1357"/>
      <c r="D1508" s="1358"/>
      <c r="E1508" s="104" t="s">
        <v>124</v>
      </c>
      <c r="F1508" s="1350" t="s">
        <v>127</v>
      </c>
      <c r="G1508" s="1351"/>
      <c r="H1508" s="1347"/>
      <c r="I1508" s="1348"/>
      <c r="J1508" s="1349"/>
    </row>
    <row r="1509" spans="1:11" ht="24" customHeight="1" thickBot="1" x14ac:dyDescent="0.25">
      <c r="A1509" s="170" t="s">
        <v>99</v>
      </c>
      <c r="B1509" s="169" t="s">
        <v>100</v>
      </c>
      <c r="C1509" s="169" t="s">
        <v>101</v>
      </c>
      <c r="D1509" s="169" t="s">
        <v>100</v>
      </c>
      <c r="E1509" s="104" t="s">
        <v>125</v>
      </c>
      <c r="F1509" s="169" t="s">
        <v>128</v>
      </c>
      <c r="G1509" s="169" t="s">
        <v>129</v>
      </c>
      <c r="H1509" s="1347"/>
      <c r="I1509" s="1348"/>
      <c r="J1509" s="1349"/>
    </row>
    <row r="1510" spans="1:11" ht="24" customHeight="1" x14ac:dyDescent="0.2">
      <c r="A1510" s="214"/>
      <c r="B1510" s="215"/>
      <c r="C1510" s="219"/>
      <c r="D1510" s="215"/>
      <c r="E1510" s="1360" t="s">
        <v>137</v>
      </c>
      <c r="F1510" s="216"/>
      <c r="G1510" s="216"/>
      <c r="H1510" s="217"/>
      <c r="I1510" s="218"/>
      <c r="J1510" s="1363" t="s">
        <v>139</v>
      </c>
      <c r="K1510" s="127"/>
    </row>
    <row r="1511" spans="1:11" ht="24" customHeight="1" x14ac:dyDescent="0.2">
      <c r="A1511" s="55"/>
      <c r="B1511" s="127"/>
      <c r="C1511" s="56"/>
      <c r="D1511" s="127"/>
      <c r="E1511" s="1361"/>
      <c r="F1511" s="56"/>
      <c r="G1511" s="56"/>
      <c r="H1511" s="109"/>
      <c r="I1511" s="107"/>
      <c r="J1511" s="1364"/>
      <c r="K1511" s="127"/>
    </row>
    <row r="1512" spans="1:11" ht="24" customHeight="1" x14ac:dyDescent="0.2">
      <c r="A1512" s="55"/>
      <c r="B1512" s="127"/>
      <c r="C1512" s="56"/>
      <c r="D1512" s="127"/>
      <c r="E1512" s="1361"/>
      <c r="F1512" s="56"/>
      <c r="G1512" s="56"/>
      <c r="H1512" s="109"/>
      <c r="I1512" s="107"/>
      <c r="J1512" s="1364"/>
      <c r="K1512" s="127"/>
    </row>
    <row r="1513" spans="1:11" ht="24" customHeight="1" x14ac:dyDescent="0.2">
      <c r="A1513" s="55"/>
      <c r="B1513" s="127"/>
      <c r="C1513" s="56"/>
      <c r="D1513" s="127"/>
      <c r="E1513" s="1361"/>
      <c r="F1513" s="56"/>
      <c r="G1513" s="56"/>
      <c r="H1513" s="109"/>
      <c r="I1513" s="107"/>
      <c r="J1513" s="1364"/>
      <c r="K1513" s="127"/>
    </row>
    <row r="1514" spans="1:11" ht="24" customHeight="1" x14ac:dyDescent="0.2">
      <c r="A1514" s="55"/>
      <c r="B1514" s="127"/>
      <c r="C1514" s="56"/>
      <c r="D1514" s="127"/>
      <c r="E1514" s="1361"/>
      <c r="F1514" s="56"/>
      <c r="G1514" s="56"/>
      <c r="H1514" s="109"/>
      <c r="I1514" s="107"/>
      <c r="J1514" s="1364"/>
      <c r="K1514" s="127"/>
    </row>
    <row r="1515" spans="1:11" ht="24" customHeight="1" x14ac:dyDescent="0.2">
      <c r="A1515" s="55"/>
      <c r="B1515" s="127"/>
      <c r="C1515" s="56"/>
      <c r="D1515" s="127"/>
      <c r="E1515" s="1361"/>
      <c r="F1515" s="56"/>
      <c r="G1515" s="56"/>
      <c r="H1515" s="109"/>
      <c r="I1515" s="107"/>
      <c r="J1515" s="1364"/>
      <c r="K1515" s="127"/>
    </row>
    <row r="1516" spans="1:11" ht="24" customHeight="1" x14ac:dyDescent="0.2">
      <c r="A1516" s="55"/>
      <c r="B1516" s="127"/>
      <c r="C1516" s="56"/>
      <c r="D1516" s="127"/>
      <c r="E1516" s="1361"/>
      <c r="F1516" s="56"/>
      <c r="G1516" s="56"/>
      <c r="H1516" s="109"/>
      <c r="I1516" s="107"/>
      <c r="J1516" s="1364"/>
      <c r="K1516" s="127"/>
    </row>
    <row r="1517" spans="1:11" ht="24" customHeight="1" x14ac:dyDescent="0.2">
      <c r="A1517" s="55"/>
      <c r="B1517" s="127"/>
      <c r="C1517" s="56"/>
      <c r="D1517" s="127"/>
      <c r="E1517" s="1361"/>
      <c r="F1517" s="56"/>
      <c r="G1517" s="56"/>
      <c r="H1517" s="1365" t="s">
        <v>141</v>
      </c>
      <c r="I1517" s="1366" t="s">
        <v>140</v>
      </c>
      <c r="J1517" s="1364"/>
      <c r="K1517" s="127"/>
    </row>
    <row r="1518" spans="1:11" ht="24" customHeight="1" x14ac:dyDescent="0.2">
      <c r="A1518" s="55"/>
      <c r="B1518" s="127"/>
      <c r="C1518" s="56"/>
      <c r="D1518" s="127"/>
      <c r="E1518" s="1361"/>
      <c r="F1518" s="56"/>
      <c r="G1518" s="56"/>
      <c r="H1518" s="1365"/>
      <c r="I1518" s="1366"/>
      <c r="J1518" s="1364"/>
      <c r="K1518" s="127"/>
    </row>
    <row r="1519" spans="1:11" ht="24" customHeight="1" x14ac:dyDescent="0.2">
      <c r="A1519" s="55"/>
      <c r="B1519" s="127"/>
      <c r="C1519" s="56"/>
      <c r="D1519" s="127"/>
      <c r="E1519" s="1361"/>
      <c r="F1519" s="56"/>
      <c r="G1519" s="56"/>
      <c r="H1519" s="1365"/>
      <c r="I1519" s="1366"/>
      <c r="J1519" s="1364"/>
    </row>
    <row r="1520" spans="1:11" ht="24" customHeight="1" x14ac:dyDescent="0.2">
      <c r="A1520" s="55"/>
      <c r="B1520" s="127"/>
      <c r="C1520" s="56"/>
      <c r="D1520" s="127"/>
      <c r="E1520" s="1361"/>
      <c r="F1520" s="56"/>
      <c r="G1520" s="56"/>
      <c r="H1520" s="1365"/>
      <c r="I1520" s="1366"/>
      <c r="J1520" s="1364"/>
    </row>
    <row r="1521" spans="1:10" ht="24" customHeight="1" x14ac:dyDescent="0.2">
      <c r="A1521" s="55"/>
      <c r="B1521" s="127"/>
      <c r="C1521" s="56"/>
      <c r="D1521" s="127"/>
      <c r="E1521" s="1361"/>
      <c r="F1521" s="56"/>
      <c r="G1521" s="56"/>
      <c r="H1521" s="1367"/>
      <c r="I1521" s="1366">
        <v>2011</v>
      </c>
      <c r="J1521" s="1364"/>
    </row>
    <row r="1522" spans="1:10" ht="24" customHeight="1" x14ac:dyDescent="0.2">
      <c r="A1522" s="55"/>
      <c r="B1522" s="127"/>
      <c r="C1522" s="56"/>
      <c r="D1522" s="127"/>
      <c r="E1522" s="1361"/>
      <c r="F1522" s="56"/>
      <c r="G1522" s="56"/>
      <c r="H1522" s="1367"/>
      <c r="I1522" s="1366"/>
      <c r="J1522" s="1364"/>
    </row>
    <row r="1523" spans="1:10" ht="24" customHeight="1" x14ac:dyDescent="0.2">
      <c r="A1523" s="55"/>
      <c r="B1523" s="127"/>
      <c r="C1523" s="56"/>
      <c r="D1523" s="127"/>
      <c r="E1523" s="1361"/>
      <c r="F1523" s="56"/>
      <c r="G1523" s="56"/>
      <c r="H1523" s="1367"/>
      <c r="I1523" s="1366"/>
      <c r="J1523" s="1364"/>
    </row>
    <row r="1524" spans="1:10" ht="24" customHeight="1" x14ac:dyDescent="0.2">
      <c r="A1524" s="55"/>
      <c r="B1524" s="127"/>
      <c r="C1524" s="56"/>
      <c r="D1524" s="127"/>
      <c r="E1524" s="1361"/>
      <c r="F1524" s="56"/>
      <c r="G1524" s="56"/>
      <c r="H1524" s="1367"/>
      <c r="I1524" s="1366"/>
      <c r="J1524" s="1364"/>
    </row>
    <row r="1525" spans="1:10" ht="24" customHeight="1" x14ac:dyDescent="0.2">
      <c r="A1525" s="55"/>
      <c r="B1525" s="127"/>
      <c r="C1525" s="56"/>
      <c r="D1525" s="127"/>
      <c r="E1525" s="1361"/>
      <c r="F1525" s="56"/>
      <c r="G1525" s="56"/>
      <c r="H1525" s="1367"/>
      <c r="I1525" s="1366"/>
      <c r="J1525" s="1364"/>
    </row>
    <row r="1526" spans="1:10" ht="24" customHeight="1" x14ac:dyDescent="0.2">
      <c r="A1526" s="55"/>
      <c r="B1526" s="127"/>
      <c r="C1526" s="56"/>
      <c r="D1526" s="127"/>
      <c r="E1526" s="1361"/>
      <c r="F1526" s="56"/>
      <c r="G1526" s="56"/>
      <c r="H1526" s="109"/>
      <c r="I1526" s="107"/>
      <c r="J1526" s="1364"/>
    </row>
    <row r="1527" spans="1:10" ht="24" customHeight="1" x14ac:dyDescent="0.2">
      <c r="A1527" s="55"/>
      <c r="B1527" s="127"/>
      <c r="C1527" s="56"/>
      <c r="D1527" s="127"/>
      <c r="E1527" s="1361"/>
      <c r="F1527" s="56"/>
      <c r="G1527" s="56"/>
      <c r="H1527" s="109"/>
      <c r="I1527" s="107"/>
      <c r="J1527" s="1364"/>
    </row>
    <row r="1528" spans="1:10" ht="24" customHeight="1" x14ac:dyDescent="0.2">
      <c r="A1528" s="55"/>
      <c r="B1528" s="127" t="s">
        <v>160</v>
      </c>
      <c r="C1528" s="56"/>
      <c r="D1528" s="127" t="s">
        <v>160</v>
      </c>
      <c r="E1528" s="1361"/>
      <c r="F1528" s="56"/>
      <c r="G1528" s="56"/>
      <c r="H1528" s="109"/>
      <c r="I1528" s="107"/>
      <c r="J1528" s="1364"/>
    </row>
    <row r="1529" spans="1:10" ht="24" customHeight="1" x14ac:dyDescent="0.2">
      <c r="A1529" s="55"/>
      <c r="B1529" s="127" t="s">
        <v>160</v>
      </c>
      <c r="C1529" s="56"/>
      <c r="D1529" s="127" t="s">
        <v>160</v>
      </c>
      <c r="E1529" s="1361"/>
      <c r="F1529" s="56"/>
      <c r="G1529" s="56"/>
      <c r="H1529" s="109"/>
      <c r="I1529" s="107"/>
      <c r="J1529" s="1364"/>
    </row>
    <row r="1530" spans="1:10" ht="24" customHeight="1" x14ac:dyDescent="0.2">
      <c r="A1530" s="55"/>
      <c r="B1530" s="127" t="s">
        <v>160</v>
      </c>
      <c r="C1530" s="56"/>
      <c r="D1530" s="127"/>
      <c r="E1530" s="1361"/>
      <c r="F1530" s="56"/>
      <c r="G1530" s="56"/>
      <c r="H1530" s="109"/>
      <c r="I1530" s="107"/>
      <c r="J1530" s="1364"/>
    </row>
    <row r="1531" spans="1:10" ht="24" customHeight="1" x14ac:dyDescent="0.2">
      <c r="A1531" s="55"/>
      <c r="B1531" s="127" t="s">
        <v>160</v>
      </c>
      <c r="C1531" s="56"/>
      <c r="D1531" s="127" t="s">
        <v>160</v>
      </c>
      <c r="E1531" s="1361"/>
      <c r="F1531" s="56"/>
      <c r="G1531" s="56"/>
      <c r="H1531" s="109"/>
      <c r="I1531" s="107"/>
      <c r="J1531" s="1364"/>
    </row>
    <row r="1532" spans="1:10" ht="24" customHeight="1" x14ac:dyDescent="0.2">
      <c r="A1532" s="55"/>
      <c r="B1532" s="127" t="s">
        <v>160</v>
      </c>
      <c r="C1532" s="56"/>
      <c r="D1532" s="127" t="s">
        <v>160</v>
      </c>
      <c r="E1532" s="1362"/>
      <c r="F1532" s="56"/>
      <c r="G1532" s="56"/>
      <c r="H1532" s="110"/>
      <c r="I1532" s="108"/>
      <c r="J1532" s="1364"/>
    </row>
    <row r="1533" spans="1:10" ht="24" customHeight="1" thickBot="1" x14ac:dyDescent="0.25">
      <c r="A1533" s="55"/>
      <c r="B1533" s="127" t="s">
        <v>160</v>
      </c>
      <c r="C1533" s="101"/>
      <c r="D1533" s="1339" t="s">
        <v>160</v>
      </c>
      <c r="E1533" s="1339"/>
      <c r="F1533" s="1339"/>
      <c r="G1533" s="101">
        <f>SUM(G1510:G1532)</f>
        <v>0</v>
      </c>
      <c r="H1533" s="106"/>
      <c r="I1533" s="106"/>
      <c r="J1533" s="102"/>
    </row>
    <row r="1534" spans="1:10" ht="24" customHeight="1" thickTop="1" x14ac:dyDescent="0.2">
      <c r="A1534" s="1340" t="s">
        <v>132</v>
      </c>
      <c r="B1534" s="1340"/>
      <c r="C1534" s="1340"/>
      <c r="D1534" s="1340"/>
      <c r="E1534" s="1340"/>
      <c r="F1534" s="1340"/>
      <c r="G1534" s="1340"/>
      <c r="H1534" s="1340"/>
      <c r="I1534" s="1340"/>
      <c r="J1534" s="1340"/>
    </row>
    <row r="1535" spans="1:10" ht="24" customHeight="1" x14ac:dyDescent="0.2">
      <c r="A1535" s="1341" t="s">
        <v>133</v>
      </c>
      <c r="B1535" s="1341"/>
      <c r="C1535" s="1341"/>
      <c r="D1535" s="1341"/>
      <c r="E1535" s="50"/>
    </row>
    <row r="1536" spans="1:10" ht="24" customHeight="1" x14ac:dyDescent="0.2">
      <c r="A1536" s="2" t="s">
        <v>22</v>
      </c>
      <c r="B1536" s="97">
        <v>40731</v>
      </c>
      <c r="D1536" s="1342" t="s">
        <v>134</v>
      </c>
      <c r="E1536" s="1342"/>
      <c r="F1536" s="1325" t="s">
        <v>108</v>
      </c>
      <c r="G1536" s="1325"/>
      <c r="H1536" s="1359"/>
      <c r="I1536" s="1359"/>
      <c r="J1536" s="1359"/>
    </row>
    <row r="1537" spans="1:11" ht="24" customHeight="1" x14ac:dyDescent="0.25">
      <c r="A1537" s="97"/>
      <c r="B1537" s="1338" t="s">
        <v>288</v>
      </c>
      <c r="C1537" s="1338"/>
      <c r="D1537" s="1338"/>
      <c r="E1537" s="220"/>
      <c r="F1537" s="220"/>
    </row>
    <row r="1538" spans="1:11" ht="24" customHeight="1" x14ac:dyDescent="0.2">
      <c r="A1538" s="50"/>
      <c r="B1538" s="50" t="s">
        <v>135</v>
      </c>
      <c r="C1538" s="1341" t="s">
        <v>352</v>
      </c>
      <c r="D1538" s="1341"/>
      <c r="E1538" s="1341"/>
      <c r="F1538" s="1368" t="s">
        <v>116</v>
      </c>
      <c r="G1538" s="1368"/>
      <c r="H1538" s="1341">
        <v>976872267</v>
      </c>
      <c r="I1538" s="1341"/>
      <c r="J1538" s="1341"/>
    </row>
    <row r="1539" spans="1:11" ht="24" customHeight="1" x14ac:dyDescent="0.2">
      <c r="A1539" s="50"/>
      <c r="B1539" s="50" t="s">
        <v>136</v>
      </c>
      <c r="C1539" s="1341" t="s">
        <v>353</v>
      </c>
      <c r="D1539" s="1341"/>
      <c r="E1539" s="1341"/>
      <c r="F1539" s="1368" t="s">
        <v>157</v>
      </c>
      <c r="G1539" s="1368"/>
      <c r="H1539" s="1341" t="s">
        <v>11</v>
      </c>
      <c r="I1539" s="1341"/>
      <c r="J1539" s="1341"/>
    </row>
    <row r="1540" spans="1:11" ht="24" customHeight="1" thickBot="1" x14ac:dyDescent="0.25">
      <c r="B1540" s="206" t="s">
        <v>261</v>
      </c>
      <c r="C1540" s="1352" t="s">
        <v>370</v>
      </c>
      <c r="D1540" s="1352"/>
      <c r="E1540" s="1352"/>
      <c r="F1540" s="1352"/>
      <c r="G1540" s="1352"/>
    </row>
    <row r="1541" spans="1:11" ht="24" customHeight="1" thickTop="1" x14ac:dyDescent="0.2">
      <c r="A1541" s="1353" t="s">
        <v>131</v>
      </c>
      <c r="B1541" s="1354"/>
      <c r="C1541" s="1354"/>
      <c r="D1541" s="1355"/>
      <c r="E1541" s="103" t="s">
        <v>123</v>
      </c>
      <c r="F1541" s="1343" t="s">
        <v>126</v>
      </c>
      <c r="G1541" s="1343"/>
      <c r="H1541" s="1344" t="s">
        <v>130</v>
      </c>
      <c r="I1541" s="1345"/>
      <c r="J1541" s="1346"/>
    </row>
    <row r="1542" spans="1:11" ht="24" customHeight="1" x14ac:dyDescent="0.2">
      <c r="A1542" s="1356"/>
      <c r="B1542" s="1357"/>
      <c r="C1542" s="1357"/>
      <c r="D1542" s="1358"/>
      <c r="E1542" s="104" t="s">
        <v>124</v>
      </c>
      <c r="F1542" s="1350" t="s">
        <v>127</v>
      </c>
      <c r="G1542" s="1351"/>
      <c r="H1542" s="1347"/>
      <c r="I1542" s="1348"/>
      <c r="J1542" s="1349"/>
    </row>
    <row r="1543" spans="1:11" ht="24" customHeight="1" thickBot="1" x14ac:dyDescent="0.25">
      <c r="A1543" s="170" t="s">
        <v>99</v>
      </c>
      <c r="B1543" s="169" t="s">
        <v>100</v>
      </c>
      <c r="C1543" s="169" t="s">
        <v>101</v>
      </c>
      <c r="D1543" s="169" t="s">
        <v>100</v>
      </c>
      <c r="E1543" s="104" t="s">
        <v>125</v>
      </c>
      <c r="F1543" s="169" t="s">
        <v>128</v>
      </c>
      <c r="G1543" s="169" t="s">
        <v>129</v>
      </c>
      <c r="H1543" s="1347"/>
      <c r="I1543" s="1348"/>
      <c r="J1543" s="1349"/>
    </row>
    <row r="1544" spans="1:11" ht="24" customHeight="1" x14ac:dyDescent="0.2">
      <c r="A1544" s="214"/>
      <c r="B1544" s="215"/>
      <c r="C1544" s="219"/>
      <c r="D1544" s="215"/>
      <c r="E1544" s="1360" t="s">
        <v>137</v>
      </c>
      <c r="F1544" s="216"/>
      <c r="G1544" s="216"/>
      <c r="H1544" s="217"/>
      <c r="I1544" s="218"/>
      <c r="J1544" s="1363" t="s">
        <v>139</v>
      </c>
      <c r="K1544" s="127"/>
    </row>
    <row r="1545" spans="1:11" ht="24" customHeight="1" x14ac:dyDescent="0.2">
      <c r="A1545" s="55"/>
      <c r="B1545" s="127"/>
      <c r="C1545" s="56"/>
      <c r="D1545" s="127"/>
      <c r="E1545" s="1361"/>
      <c r="F1545" s="56"/>
      <c r="G1545" s="56"/>
      <c r="H1545" s="109"/>
      <c r="I1545" s="107"/>
      <c r="J1545" s="1364"/>
      <c r="K1545" s="127"/>
    </row>
    <row r="1546" spans="1:11" ht="24" customHeight="1" x14ac:dyDescent="0.2">
      <c r="A1546" s="55"/>
      <c r="B1546" s="127"/>
      <c r="C1546" s="56"/>
      <c r="D1546" s="127"/>
      <c r="E1546" s="1361"/>
      <c r="F1546" s="56"/>
      <c r="G1546" s="56"/>
      <c r="H1546" s="109"/>
      <c r="I1546" s="107"/>
      <c r="J1546" s="1364"/>
      <c r="K1546" s="127"/>
    </row>
    <row r="1547" spans="1:11" ht="24" customHeight="1" x14ac:dyDescent="0.2">
      <c r="A1547" s="55"/>
      <c r="B1547" s="127"/>
      <c r="C1547" s="56"/>
      <c r="D1547" s="127"/>
      <c r="E1547" s="1361"/>
      <c r="F1547" s="56"/>
      <c r="G1547" s="56"/>
      <c r="H1547" s="109"/>
      <c r="I1547" s="107"/>
      <c r="J1547" s="1364"/>
      <c r="K1547" s="127"/>
    </row>
    <row r="1548" spans="1:11" ht="24" customHeight="1" x14ac:dyDescent="0.2">
      <c r="A1548" s="55"/>
      <c r="B1548" s="127"/>
      <c r="C1548" s="56"/>
      <c r="D1548" s="127"/>
      <c r="E1548" s="1361"/>
      <c r="F1548" s="56"/>
      <c r="G1548" s="56"/>
      <c r="H1548" s="109"/>
      <c r="I1548" s="107"/>
      <c r="J1548" s="1364"/>
      <c r="K1548" s="127"/>
    </row>
    <row r="1549" spans="1:11" ht="24" customHeight="1" x14ac:dyDescent="0.2">
      <c r="A1549" s="55"/>
      <c r="B1549" s="127"/>
      <c r="C1549" s="56"/>
      <c r="D1549" s="127"/>
      <c r="E1549" s="1361"/>
      <c r="F1549" s="56"/>
      <c r="G1549" s="56"/>
      <c r="H1549" s="109"/>
      <c r="I1549" s="107"/>
      <c r="J1549" s="1364"/>
      <c r="K1549" s="127"/>
    </row>
    <row r="1550" spans="1:11" ht="24" customHeight="1" x14ac:dyDescent="0.2">
      <c r="A1550" s="55"/>
      <c r="B1550" s="127"/>
      <c r="C1550" s="56"/>
      <c r="D1550" s="127"/>
      <c r="E1550" s="1361"/>
      <c r="F1550" s="56"/>
      <c r="G1550" s="56"/>
      <c r="H1550" s="109"/>
      <c r="I1550" s="107"/>
      <c r="J1550" s="1364"/>
      <c r="K1550" s="127"/>
    </row>
    <row r="1551" spans="1:11" ht="24" customHeight="1" x14ac:dyDescent="0.2">
      <c r="A1551" s="55"/>
      <c r="B1551" s="127"/>
      <c r="C1551" s="56"/>
      <c r="D1551" s="127"/>
      <c r="E1551" s="1361"/>
      <c r="F1551" s="56"/>
      <c r="G1551" s="56"/>
      <c r="H1551" s="1365" t="s">
        <v>141</v>
      </c>
      <c r="I1551" s="1366" t="s">
        <v>140</v>
      </c>
      <c r="J1551" s="1364"/>
      <c r="K1551" s="127"/>
    </row>
    <row r="1552" spans="1:11" ht="24" customHeight="1" x14ac:dyDescent="0.2">
      <c r="A1552" s="55"/>
      <c r="B1552" s="127"/>
      <c r="C1552" s="56"/>
      <c r="D1552" s="127"/>
      <c r="E1552" s="1361"/>
      <c r="F1552" s="56"/>
      <c r="G1552" s="56"/>
      <c r="H1552" s="1365"/>
      <c r="I1552" s="1366"/>
      <c r="J1552" s="1364"/>
      <c r="K1552" s="127"/>
    </row>
    <row r="1553" spans="1:10" ht="24" customHeight="1" x14ac:dyDescent="0.2">
      <c r="A1553" s="55"/>
      <c r="B1553" s="127"/>
      <c r="C1553" s="56"/>
      <c r="D1553" s="127"/>
      <c r="E1553" s="1361"/>
      <c r="F1553" s="56"/>
      <c r="G1553" s="56"/>
      <c r="H1553" s="1365"/>
      <c r="I1553" s="1366"/>
      <c r="J1553" s="1364"/>
    </row>
    <row r="1554" spans="1:10" ht="24" customHeight="1" x14ac:dyDescent="0.2">
      <c r="A1554" s="55"/>
      <c r="B1554" s="127"/>
      <c r="C1554" s="56"/>
      <c r="D1554" s="127"/>
      <c r="E1554" s="1361"/>
      <c r="F1554" s="56"/>
      <c r="G1554" s="56"/>
      <c r="H1554" s="1365"/>
      <c r="I1554" s="1366"/>
      <c r="J1554" s="1364"/>
    </row>
    <row r="1555" spans="1:10" ht="24" customHeight="1" x14ac:dyDescent="0.2">
      <c r="A1555" s="55"/>
      <c r="B1555" s="127"/>
      <c r="C1555" s="56"/>
      <c r="D1555" s="127"/>
      <c r="E1555" s="1361"/>
      <c r="F1555" s="56"/>
      <c r="G1555" s="56"/>
      <c r="H1555" s="1367"/>
      <c r="I1555" s="1366">
        <v>2011</v>
      </c>
      <c r="J1555" s="1364"/>
    </row>
    <row r="1556" spans="1:10" ht="24" customHeight="1" x14ac:dyDescent="0.2">
      <c r="A1556" s="55"/>
      <c r="B1556" s="127"/>
      <c r="C1556" s="56"/>
      <c r="D1556" s="127"/>
      <c r="E1556" s="1361"/>
      <c r="F1556" s="56"/>
      <c r="G1556" s="56"/>
      <c r="H1556" s="1367"/>
      <c r="I1556" s="1366"/>
      <c r="J1556" s="1364"/>
    </row>
    <row r="1557" spans="1:10" ht="24" customHeight="1" x14ac:dyDescent="0.2">
      <c r="A1557" s="55"/>
      <c r="B1557" s="127"/>
      <c r="C1557" s="56"/>
      <c r="D1557" s="127"/>
      <c r="E1557" s="1361"/>
      <c r="F1557" s="56"/>
      <c r="G1557" s="56"/>
      <c r="H1557" s="1367"/>
      <c r="I1557" s="1366"/>
      <c r="J1557" s="1364"/>
    </row>
    <row r="1558" spans="1:10" ht="24" customHeight="1" x14ac:dyDescent="0.2">
      <c r="A1558" s="55"/>
      <c r="B1558" s="127"/>
      <c r="C1558" s="56"/>
      <c r="D1558" s="127"/>
      <c r="E1558" s="1361"/>
      <c r="F1558" s="56"/>
      <c r="G1558" s="56"/>
      <c r="H1558" s="1367"/>
      <c r="I1558" s="1366"/>
      <c r="J1558" s="1364"/>
    </row>
    <row r="1559" spans="1:10" ht="24" customHeight="1" x14ac:dyDescent="0.2">
      <c r="A1559" s="55"/>
      <c r="B1559" s="127"/>
      <c r="C1559" s="56"/>
      <c r="D1559" s="127"/>
      <c r="E1559" s="1361"/>
      <c r="F1559" s="56"/>
      <c r="G1559" s="56"/>
      <c r="H1559" s="1367"/>
      <c r="I1559" s="1366"/>
      <c r="J1559" s="1364"/>
    </row>
    <row r="1560" spans="1:10" ht="24" customHeight="1" x14ac:dyDescent="0.2">
      <c r="A1560" s="55"/>
      <c r="B1560" s="127"/>
      <c r="C1560" s="56"/>
      <c r="D1560" s="127"/>
      <c r="E1560" s="1361"/>
      <c r="F1560" s="56"/>
      <c r="G1560" s="56"/>
      <c r="H1560" s="109"/>
      <c r="I1560" s="107"/>
      <c r="J1560" s="1364"/>
    </row>
    <row r="1561" spans="1:10" ht="24" customHeight="1" x14ac:dyDescent="0.2">
      <c r="A1561" s="55"/>
      <c r="B1561" s="127"/>
      <c r="C1561" s="56"/>
      <c r="D1561" s="127"/>
      <c r="E1561" s="1361"/>
      <c r="F1561" s="56"/>
      <c r="G1561" s="56"/>
      <c r="H1561" s="109"/>
      <c r="I1561" s="107"/>
      <c r="J1561" s="1364"/>
    </row>
    <row r="1562" spans="1:10" ht="24" customHeight="1" x14ac:dyDescent="0.2">
      <c r="A1562" s="55"/>
      <c r="B1562" s="127" t="s">
        <v>160</v>
      </c>
      <c r="C1562" s="56"/>
      <c r="D1562" s="127" t="s">
        <v>160</v>
      </c>
      <c r="E1562" s="1361"/>
      <c r="F1562" s="56"/>
      <c r="G1562" s="56"/>
      <c r="H1562" s="109"/>
      <c r="I1562" s="107"/>
      <c r="J1562" s="1364"/>
    </row>
    <row r="1563" spans="1:10" ht="24" customHeight="1" x14ac:dyDescent="0.2">
      <c r="A1563" s="55"/>
      <c r="B1563" s="127" t="s">
        <v>160</v>
      </c>
      <c r="C1563" s="56"/>
      <c r="D1563" s="127" t="s">
        <v>160</v>
      </c>
      <c r="E1563" s="1361"/>
      <c r="F1563" s="56"/>
      <c r="G1563" s="56"/>
      <c r="H1563" s="109"/>
      <c r="I1563" s="107"/>
      <c r="J1563" s="1364"/>
    </row>
    <row r="1564" spans="1:10" ht="24" customHeight="1" x14ac:dyDescent="0.2">
      <c r="A1564" s="55"/>
      <c r="B1564" s="127" t="s">
        <v>160</v>
      </c>
      <c r="C1564" s="56"/>
      <c r="D1564" s="127"/>
      <c r="E1564" s="1361"/>
      <c r="F1564" s="56"/>
      <c r="G1564" s="56"/>
      <c r="H1564" s="109"/>
      <c r="I1564" s="107"/>
      <c r="J1564" s="1364"/>
    </row>
    <row r="1565" spans="1:10" ht="24" customHeight="1" x14ac:dyDescent="0.2">
      <c r="A1565" s="55"/>
      <c r="B1565" s="127" t="s">
        <v>160</v>
      </c>
      <c r="C1565" s="56"/>
      <c r="D1565" s="127" t="s">
        <v>160</v>
      </c>
      <c r="E1565" s="1361"/>
      <c r="F1565" s="56"/>
      <c r="G1565" s="56"/>
      <c r="H1565" s="109"/>
      <c r="I1565" s="107"/>
      <c r="J1565" s="1364"/>
    </row>
    <row r="1566" spans="1:10" ht="24" customHeight="1" x14ac:dyDescent="0.2">
      <c r="A1566" s="55"/>
      <c r="B1566" s="127" t="s">
        <v>160</v>
      </c>
      <c r="C1566" s="56"/>
      <c r="D1566" s="127" t="s">
        <v>160</v>
      </c>
      <c r="E1566" s="1362"/>
      <c r="F1566" s="56"/>
      <c r="G1566" s="56"/>
      <c r="H1566" s="110"/>
      <c r="I1566" s="108"/>
      <c r="J1566" s="1364"/>
    </row>
    <row r="1567" spans="1:10" ht="24" customHeight="1" thickBot="1" x14ac:dyDescent="0.25">
      <c r="A1567" s="55"/>
      <c r="B1567" s="127" t="s">
        <v>160</v>
      </c>
      <c r="C1567" s="101"/>
      <c r="D1567" s="1339" t="s">
        <v>160</v>
      </c>
      <c r="E1567" s="1339"/>
      <c r="F1567" s="1339"/>
      <c r="G1567" s="101">
        <f>SUM(G1544:G1566)</f>
        <v>0</v>
      </c>
      <c r="H1567" s="106"/>
      <c r="I1567" s="106"/>
      <c r="J1567" s="102"/>
    </row>
    <row r="1568" spans="1:10" ht="24" customHeight="1" thickTop="1" x14ac:dyDescent="0.2">
      <c r="A1568" s="1340" t="s">
        <v>132</v>
      </c>
      <c r="B1568" s="1340"/>
      <c r="C1568" s="1340"/>
      <c r="D1568" s="1340"/>
      <c r="E1568" s="1340"/>
      <c r="F1568" s="1340"/>
      <c r="G1568" s="1340"/>
      <c r="H1568" s="1340"/>
      <c r="I1568" s="1340"/>
      <c r="J1568" s="1340"/>
    </row>
    <row r="1569" spans="1:11" ht="24" customHeight="1" x14ac:dyDescent="0.2">
      <c r="A1569" s="1341" t="s">
        <v>133</v>
      </c>
      <c r="B1569" s="1341"/>
      <c r="C1569" s="1341"/>
      <c r="D1569" s="1341"/>
      <c r="E1569" s="50"/>
    </row>
    <row r="1570" spans="1:11" ht="24" customHeight="1" x14ac:dyDescent="0.2">
      <c r="A1570" s="2" t="s">
        <v>22</v>
      </c>
      <c r="B1570" s="97">
        <v>40731</v>
      </c>
      <c r="D1570" s="1342" t="s">
        <v>134</v>
      </c>
      <c r="E1570" s="1342"/>
      <c r="F1570" s="1325" t="s">
        <v>108</v>
      </c>
      <c r="G1570" s="1325"/>
      <c r="H1570" s="1359"/>
      <c r="I1570" s="1359"/>
      <c r="J1570" s="1359"/>
    </row>
    <row r="1571" spans="1:11" ht="24" customHeight="1" x14ac:dyDescent="0.25">
      <c r="A1571" s="97"/>
      <c r="B1571" s="1338" t="s">
        <v>288</v>
      </c>
      <c r="C1571" s="1338"/>
      <c r="D1571" s="1338"/>
      <c r="E1571" s="220"/>
      <c r="F1571" s="220"/>
    </row>
    <row r="1572" spans="1:11" ht="24" customHeight="1" x14ac:dyDescent="0.2">
      <c r="A1572" s="50"/>
      <c r="B1572" s="50" t="s">
        <v>135</v>
      </c>
      <c r="C1572" s="1341" t="s">
        <v>354</v>
      </c>
      <c r="D1572" s="1341"/>
      <c r="E1572" s="1341"/>
      <c r="F1572" s="1368" t="s">
        <v>116</v>
      </c>
      <c r="G1572" s="1368"/>
      <c r="H1572" s="1341">
        <v>903202521</v>
      </c>
      <c r="I1572" s="1341"/>
      <c r="J1572" s="1341"/>
    </row>
    <row r="1573" spans="1:11" ht="24" customHeight="1" x14ac:dyDescent="0.2">
      <c r="A1573" s="50"/>
      <c r="B1573" s="50" t="s">
        <v>136</v>
      </c>
      <c r="C1573" s="1341" t="s">
        <v>305</v>
      </c>
      <c r="D1573" s="1341"/>
      <c r="E1573" s="1341"/>
      <c r="F1573" s="1368" t="s">
        <v>157</v>
      </c>
      <c r="G1573" s="1368"/>
      <c r="H1573" s="1341" t="s">
        <v>11</v>
      </c>
      <c r="I1573" s="1341"/>
      <c r="J1573" s="1341"/>
    </row>
    <row r="1574" spans="1:11" ht="24" customHeight="1" thickBot="1" x14ac:dyDescent="0.25">
      <c r="B1574" s="206" t="s">
        <v>261</v>
      </c>
      <c r="C1574" s="1352" t="s">
        <v>371</v>
      </c>
      <c r="D1574" s="1352"/>
      <c r="E1574" s="1352"/>
      <c r="F1574" s="1352"/>
      <c r="G1574" s="1352"/>
    </row>
    <row r="1575" spans="1:11" ht="24" customHeight="1" thickTop="1" x14ac:dyDescent="0.2">
      <c r="A1575" s="1353" t="s">
        <v>131</v>
      </c>
      <c r="B1575" s="1354"/>
      <c r="C1575" s="1354"/>
      <c r="D1575" s="1355"/>
      <c r="E1575" s="103" t="s">
        <v>123</v>
      </c>
      <c r="F1575" s="1343" t="s">
        <v>126</v>
      </c>
      <c r="G1575" s="1343"/>
      <c r="H1575" s="1344" t="s">
        <v>130</v>
      </c>
      <c r="I1575" s="1345"/>
      <c r="J1575" s="1346"/>
    </row>
    <row r="1576" spans="1:11" ht="24" customHeight="1" x14ac:dyDescent="0.2">
      <c r="A1576" s="1356"/>
      <c r="B1576" s="1357"/>
      <c r="C1576" s="1357"/>
      <c r="D1576" s="1358"/>
      <c r="E1576" s="104" t="s">
        <v>124</v>
      </c>
      <c r="F1576" s="1350" t="s">
        <v>127</v>
      </c>
      <c r="G1576" s="1351"/>
      <c r="H1576" s="1347"/>
      <c r="I1576" s="1348"/>
      <c r="J1576" s="1349"/>
    </row>
    <row r="1577" spans="1:11" ht="24" customHeight="1" thickBot="1" x14ac:dyDescent="0.25">
      <c r="A1577" s="170" t="s">
        <v>99</v>
      </c>
      <c r="B1577" s="169" t="s">
        <v>100</v>
      </c>
      <c r="C1577" s="169" t="s">
        <v>101</v>
      </c>
      <c r="D1577" s="169" t="s">
        <v>100</v>
      </c>
      <c r="E1577" s="104" t="s">
        <v>125</v>
      </c>
      <c r="F1577" s="169" t="s">
        <v>128</v>
      </c>
      <c r="G1577" s="169" t="s">
        <v>129</v>
      </c>
      <c r="H1577" s="1347"/>
      <c r="I1577" s="1348"/>
      <c r="J1577" s="1349"/>
    </row>
    <row r="1578" spans="1:11" ht="24" customHeight="1" x14ac:dyDescent="0.2">
      <c r="A1578" s="214"/>
      <c r="B1578" s="215"/>
      <c r="C1578" s="219"/>
      <c r="D1578" s="215"/>
      <c r="E1578" s="1360" t="s">
        <v>137</v>
      </c>
      <c r="F1578" s="216"/>
      <c r="G1578" s="216"/>
      <c r="H1578" s="217"/>
      <c r="I1578" s="218"/>
      <c r="J1578" s="1363" t="s">
        <v>139</v>
      </c>
      <c r="K1578" s="127"/>
    </row>
    <row r="1579" spans="1:11" ht="24" customHeight="1" x14ac:dyDescent="0.2">
      <c r="A1579" s="55"/>
      <c r="B1579" s="127"/>
      <c r="C1579" s="56"/>
      <c r="D1579" s="127"/>
      <c r="E1579" s="1361"/>
      <c r="F1579" s="56"/>
      <c r="G1579" s="56"/>
      <c r="H1579" s="109"/>
      <c r="I1579" s="107"/>
      <c r="J1579" s="1364"/>
      <c r="K1579" s="127"/>
    </row>
    <row r="1580" spans="1:11" ht="24" customHeight="1" x14ac:dyDescent="0.2">
      <c r="A1580" s="55"/>
      <c r="B1580" s="127"/>
      <c r="C1580" s="56"/>
      <c r="D1580" s="127"/>
      <c r="E1580" s="1361"/>
      <c r="F1580" s="56"/>
      <c r="G1580" s="56"/>
      <c r="H1580" s="109"/>
      <c r="I1580" s="107"/>
      <c r="J1580" s="1364"/>
      <c r="K1580" s="127"/>
    </row>
    <row r="1581" spans="1:11" ht="24" customHeight="1" x14ac:dyDescent="0.2">
      <c r="A1581" s="55"/>
      <c r="B1581" s="127"/>
      <c r="C1581" s="56"/>
      <c r="D1581" s="127"/>
      <c r="E1581" s="1361"/>
      <c r="F1581" s="56"/>
      <c r="G1581" s="56"/>
      <c r="H1581" s="109"/>
      <c r="I1581" s="107"/>
      <c r="J1581" s="1364"/>
      <c r="K1581" s="127"/>
    </row>
    <row r="1582" spans="1:11" ht="24" customHeight="1" x14ac:dyDescent="0.2">
      <c r="A1582" s="55"/>
      <c r="B1582" s="127"/>
      <c r="C1582" s="56"/>
      <c r="D1582" s="127"/>
      <c r="E1582" s="1361"/>
      <c r="F1582" s="56"/>
      <c r="G1582" s="56"/>
      <c r="H1582" s="109"/>
      <c r="I1582" s="107"/>
      <c r="J1582" s="1364"/>
      <c r="K1582" s="127"/>
    </row>
    <row r="1583" spans="1:11" ht="24" customHeight="1" x14ac:dyDescent="0.2">
      <c r="A1583" s="55"/>
      <c r="B1583" s="127"/>
      <c r="C1583" s="56"/>
      <c r="D1583" s="127"/>
      <c r="E1583" s="1361"/>
      <c r="F1583" s="56"/>
      <c r="G1583" s="56"/>
      <c r="H1583" s="109"/>
      <c r="I1583" s="107"/>
      <c r="J1583" s="1364"/>
      <c r="K1583" s="127"/>
    </row>
    <row r="1584" spans="1:11" ht="24" customHeight="1" x14ac:dyDescent="0.2">
      <c r="A1584" s="55"/>
      <c r="B1584" s="127"/>
      <c r="C1584" s="56"/>
      <c r="D1584" s="127"/>
      <c r="E1584" s="1361"/>
      <c r="F1584" s="56"/>
      <c r="G1584" s="56"/>
      <c r="H1584" s="109"/>
      <c r="I1584" s="107"/>
      <c r="J1584" s="1364"/>
      <c r="K1584" s="127"/>
    </row>
    <row r="1585" spans="1:11" ht="24" customHeight="1" x14ac:dyDescent="0.2">
      <c r="A1585" s="55"/>
      <c r="B1585" s="127"/>
      <c r="C1585" s="56"/>
      <c r="D1585" s="127"/>
      <c r="E1585" s="1361"/>
      <c r="F1585" s="56"/>
      <c r="G1585" s="56"/>
      <c r="H1585" s="1365" t="s">
        <v>141</v>
      </c>
      <c r="I1585" s="1366" t="s">
        <v>140</v>
      </c>
      <c r="J1585" s="1364"/>
      <c r="K1585" s="127"/>
    </row>
    <row r="1586" spans="1:11" ht="24" customHeight="1" x14ac:dyDescent="0.2">
      <c r="A1586" s="55"/>
      <c r="B1586" s="127"/>
      <c r="C1586" s="56"/>
      <c r="D1586" s="127"/>
      <c r="E1586" s="1361"/>
      <c r="F1586" s="56"/>
      <c r="G1586" s="56"/>
      <c r="H1586" s="1365"/>
      <c r="I1586" s="1366"/>
      <c r="J1586" s="1364"/>
      <c r="K1586" s="127"/>
    </row>
    <row r="1587" spans="1:11" ht="24" customHeight="1" x14ac:dyDescent="0.2">
      <c r="A1587" s="55"/>
      <c r="B1587" s="127"/>
      <c r="C1587" s="56"/>
      <c r="D1587" s="127"/>
      <c r="E1587" s="1361"/>
      <c r="F1587" s="56"/>
      <c r="G1587" s="56"/>
      <c r="H1587" s="1365"/>
      <c r="I1587" s="1366"/>
      <c r="J1587" s="1364"/>
    </row>
    <row r="1588" spans="1:11" ht="24" customHeight="1" x14ac:dyDescent="0.2">
      <c r="A1588" s="55"/>
      <c r="B1588" s="127"/>
      <c r="C1588" s="56"/>
      <c r="D1588" s="127"/>
      <c r="E1588" s="1361"/>
      <c r="F1588" s="56"/>
      <c r="G1588" s="56"/>
      <c r="H1588" s="1365"/>
      <c r="I1588" s="1366"/>
      <c r="J1588" s="1364"/>
    </row>
    <row r="1589" spans="1:11" ht="24" customHeight="1" x14ac:dyDescent="0.2">
      <c r="A1589" s="55"/>
      <c r="B1589" s="127"/>
      <c r="C1589" s="56"/>
      <c r="D1589" s="127"/>
      <c r="E1589" s="1361"/>
      <c r="F1589" s="56"/>
      <c r="G1589" s="56"/>
      <c r="H1589" s="1367"/>
      <c r="I1589" s="1366">
        <v>2011</v>
      </c>
      <c r="J1589" s="1364"/>
    </row>
    <row r="1590" spans="1:11" ht="24" customHeight="1" x14ac:dyDescent="0.2">
      <c r="A1590" s="55"/>
      <c r="B1590" s="127"/>
      <c r="C1590" s="56"/>
      <c r="D1590" s="127"/>
      <c r="E1590" s="1361"/>
      <c r="F1590" s="56"/>
      <c r="G1590" s="56"/>
      <c r="H1590" s="1367"/>
      <c r="I1590" s="1366"/>
      <c r="J1590" s="1364"/>
    </row>
    <row r="1591" spans="1:11" ht="24" customHeight="1" x14ac:dyDescent="0.2">
      <c r="A1591" s="55"/>
      <c r="B1591" s="127"/>
      <c r="C1591" s="56"/>
      <c r="D1591" s="127"/>
      <c r="E1591" s="1361"/>
      <c r="F1591" s="56"/>
      <c r="G1591" s="56"/>
      <c r="H1591" s="1367"/>
      <c r="I1591" s="1366"/>
      <c r="J1591" s="1364"/>
    </row>
    <row r="1592" spans="1:11" ht="24" customHeight="1" x14ac:dyDescent="0.2">
      <c r="A1592" s="55"/>
      <c r="B1592" s="127"/>
      <c r="C1592" s="56"/>
      <c r="D1592" s="127"/>
      <c r="E1592" s="1361"/>
      <c r="F1592" s="56"/>
      <c r="G1592" s="56"/>
      <c r="H1592" s="1367"/>
      <c r="I1592" s="1366"/>
      <c r="J1592" s="1364"/>
    </row>
    <row r="1593" spans="1:11" ht="24" customHeight="1" x14ac:dyDescent="0.2">
      <c r="A1593" s="55"/>
      <c r="B1593" s="127"/>
      <c r="C1593" s="56"/>
      <c r="D1593" s="127"/>
      <c r="E1593" s="1361"/>
      <c r="F1593" s="56"/>
      <c r="G1593" s="56"/>
      <c r="H1593" s="1367"/>
      <c r="I1593" s="1366"/>
      <c r="J1593" s="1364"/>
    </row>
    <row r="1594" spans="1:11" ht="24" customHeight="1" x14ac:dyDescent="0.2">
      <c r="A1594" s="55"/>
      <c r="B1594" s="127"/>
      <c r="C1594" s="56"/>
      <c r="D1594" s="127"/>
      <c r="E1594" s="1361"/>
      <c r="F1594" s="56"/>
      <c r="G1594" s="56"/>
      <c r="H1594" s="109"/>
      <c r="I1594" s="107"/>
      <c r="J1594" s="1364"/>
    </row>
    <row r="1595" spans="1:11" ht="24" customHeight="1" x14ac:dyDescent="0.2">
      <c r="A1595" s="55"/>
      <c r="B1595" s="127"/>
      <c r="C1595" s="56"/>
      <c r="D1595" s="127"/>
      <c r="E1595" s="1361"/>
      <c r="F1595" s="56"/>
      <c r="G1595" s="56"/>
      <c r="H1595" s="109"/>
      <c r="I1595" s="107"/>
      <c r="J1595" s="1364"/>
    </row>
    <row r="1596" spans="1:11" ht="24" customHeight="1" x14ac:dyDescent="0.2">
      <c r="A1596" s="55"/>
      <c r="B1596" s="127"/>
      <c r="C1596" s="56"/>
      <c r="D1596" s="127"/>
      <c r="E1596" s="1361"/>
      <c r="F1596" s="56"/>
      <c r="G1596" s="56"/>
      <c r="H1596" s="109"/>
      <c r="I1596" s="107"/>
      <c r="J1596" s="1364"/>
    </row>
    <row r="1597" spans="1:11" ht="24" customHeight="1" x14ac:dyDescent="0.2">
      <c r="A1597" s="55"/>
      <c r="B1597" s="127"/>
      <c r="C1597" s="56"/>
      <c r="D1597" s="127"/>
      <c r="E1597" s="1361"/>
      <c r="F1597" s="56"/>
      <c r="G1597" s="56"/>
      <c r="H1597" s="109"/>
      <c r="I1597" s="107"/>
      <c r="J1597" s="1364"/>
    </row>
    <row r="1598" spans="1:11" ht="24" customHeight="1" x14ac:dyDescent="0.2">
      <c r="A1598" s="55"/>
      <c r="B1598" s="127"/>
      <c r="C1598" s="56"/>
      <c r="D1598" s="127"/>
      <c r="E1598" s="1361"/>
      <c r="F1598" s="56"/>
      <c r="G1598" s="56"/>
      <c r="H1598" s="109"/>
      <c r="I1598" s="107"/>
      <c r="J1598" s="1364"/>
    </row>
    <row r="1599" spans="1:11" ht="24" customHeight="1" x14ac:dyDescent="0.2">
      <c r="A1599" s="55"/>
      <c r="B1599" s="127" t="s">
        <v>160</v>
      </c>
      <c r="C1599" s="56"/>
      <c r="D1599" s="127" t="s">
        <v>160</v>
      </c>
      <c r="E1599" s="1361"/>
      <c r="F1599" s="56"/>
      <c r="G1599" s="56"/>
      <c r="H1599" s="109"/>
      <c r="I1599" s="107"/>
      <c r="J1599" s="1364"/>
    </row>
    <row r="1600" spans="1:11" ht="24" customHeight="1" x14ac:dyDescent="0.2">
      <c r="A1600" s="55"/>
      <c r="B1600" s="127" t="s">
        <v>160</v>
      </c>
      <c r="C1600" s="56"/>
      <c r="D1600" s="127" t="s">
        <v>160</v>
      </c>
      <c r="E1600" s="1362"/>
      <c r="F1600" s="56"/>
      <c r="G1600" s="56"/>
      <c r="H1600" s="110"/>
      <c r="I1600" s="108"/>
      <c r="J1600" s="1364"/>
    </row>
    <row r="1601" spans="1:11" ht="24" customHeight="1" thickBot="1" x14ac:dyDescent="0.25">
      <c r="A1601" s="55"/>
      <c r="B1601" s="127" t="s">
        <v>160</v>
      </c>
      <c r="C1601" s="101"/>
      <c r="D1601" s="1339" t="s">
        <v>160</v>
      </c>
      <c r="E1601" s="1339"/>
      <c r="F1601" s="1339"/>
      <c r="G1601" s="101">
        <f>SUM(G1578:G1600)</f>
        <v>0</v>
      </c>
      <c r="H1601" s="106"/>
      <c r="I1601" s="106"/>
      <c r="J1601" s="102"/>
    </row>
    <row r="1602" spans="1:11" ht="24" customHeight="1" thickTop="1" x14ac:dyDescent="0.2">
      <c r="A1602" s="1340" t="s">
        <v>132</v>
      </c>
      <c r="B1602" s="1340"/>
      <c r="C1602" s="1340"/>
      <c r="D1602" s="1340"/>
      <c r="E1602" s="1340"/>
      <c r="F1602" s="1340"/>
      <c r="G1602" s="1340"/>
      <c r="H1602" s="1340"/>
      <c r="I1602" s="1340"/>
      <c r="J1602" s="1340"/>
    </row>
    <row r="1603" spans="1:11" ht="24" customHeight="1" x14ac:dyDescent="0.2">
      <c r="A1603" s="1341" t="s">
        <v>133</v>
      </c>
      <c r="B1603" s="1341"/>
      <c r="C1603" s="1341"/>
      <c r="D1603" s="1341"/>
      <c r="E1603" s="50"/>
    </row>
    <row r="1604" spans="1:11" ht="24" customHeight="1" x14ac:dyDescent="0.2">
      <c r="A1604" s="2" t="s">
        <v>22</v>
      </c>
      <c r="B1604" s="97">
        <v>40731</v>
      </c>
      <c r="D1604" s="1342" t="s">
        <v>134</v>
      </c>
      <c r="E1604" s="1342"/>
      <c r="F1604" s="1325" t="s">
        <v>108</v>
      </c>
      <c r="G1604" s="1325"/>
      <c r="H1604" s="1359"/>
      <c r="I1604" s="1359"/>
      <c r="J1604" s="1359"/>
    </row>
    <row r="1605" spans="1:11" ht="24" customHeight="1" x14ac:dyDescent="0.25">
      <c r="A1605" s="97"/>
      <c r="B1605" s="1338" t="s">
        <v>288</v>
      </c>
      <c r="C1605" s="1338"/>
      <c r="D1605" s="1338"/>
      <c r="E1605" s="220"/>
      <c r="F1605" s="220"/>
    </row>
    <row r="1606" spans="1:11" ht="24" customHeight="1" x14ac:dyDescent="0.2">
      <c r="A1606" s="50"/>
      <c r="B1606" s="50" t="s">
        <v>135</v>
      </c>
      <c r="C1606" s="1341" t="s">
        <v>355</v>
      </c>
      <c r="D1606" s="1341"/>
      <c r="E1606" s="1341"/>
      <c r="F1606" s="1368" t="s">
        <v>116</v>
      </c>
      <c r="G1606" s="1368"/>
      <c r="H1606" s="1341">
        <v>989246244</v>
      </c>
      <c r="I1606" s="1341"/>
      <c r="J1606" s="1341"/>
    </row>
    <row r="1607" spans="1:11" ht="24" customHeight="1" x14ac:dyDescent="0.2">
      <c r="A1607" s="50"/>
      <c r="B1607" s="50" t="s">
        <v>136</v>
      </c>
      <c r="C1607" s="1341" t="s">
        <v>308</v>
      </c>
      <c r="D1607" s="1341"/>
      <c r="E1607" s="1341"/>
      <c r="F1607" s="1368" t="s">
        <v>157</v>
      </c>
      <c r="G1607" s="1368"/>
      <c r="H1607" s="1341" t="s">
        <v>11</v>
      </c>
      <c r="I1607" s="1341"/>
      <c r="J1607" s="1341"/>
    </row>
    <row r="1608" spans="1:11" ht="24" customHeight="1" thickBot="1" x14ac:dyDescent="0.25">
      <c r="B1608" s="206" t="s">
        <v>261</v>
      </c>
      <c r="C1608" s="1352" t="s">
        <v>372</v>
      </c>
      <c r="D1608" s="1352"/>
      <c r="E1608" s="1352"/>
      <c r="F1608" s="1352"/>
      <c r="G1608" s="1352"/>
    </row>
    <row r="1609" spans="1:11" ht="24" customHeight="1" thickTop="1" x14ac:dyDescent="0.2">
      <c r="A1609" s="1353" t="s">
        <v>131</v>
      </c>
      <c r="B1609" s="1354"/>
      <c r="C1609" s="1354"/>
      <c r="D1609" s="1355"/>
      <c r="E1609" s="103" t="s">
        <v>123</v>
      </c>
      <c r="F1609" s="1343" t="s">
        <v>126</v>
      </c>
      <c r="G1609" s="1343"/>
      <c r="H1609" s="1344" t="s">
        <v>130</v>
      </c>
      <c r="I1609" s="1345"/>
      <c r="J1609" s="1346"/>
    </row>
    <row r="1610" spans="1:11" ht="24" customHeight="1" x14ac:dyDescent="0.2">
      <c r="A1610" s="1356"/>
      <c r="B1610" s="1357"/>
      <c r="C1610" s="1357"/>
      <c r="D1610" s="1358"/>
      <c r="E1610" s="104" t="s">
        <v>124</v>
      </c>
      <c r="F1610" s="1350" t="s">
        <v>127</v>
      </c>
      <c r="G1610" s="1351"/>
      <c r="H1610" s="1347"/>
      <c r="I1610" s="1348"/>
      <c r="J1610" s="1349"/>
    </row>
    <row r="1611" spans="1:11" ht="24" customHeight="1" thickBot="1" x14ac:dyDescent="0.25">
      <c r="A1611" s="170" t="s">
        <v>99</v>
      </c>
      <c r="B1611" s="169" t="s">
        <v>100</v>
      </c>
      <c r="C1611" s="169" t="s">
        <v>101</v>
      </c>
      <c r="D1611" s="169" t="s">
        <v>100</v>
      </c>
      <c r="E1611" s="104" t="s">
        <v>125</v>
      </c>
      <c r="F1611" s="169" t="s">
        <v>128</v>
      </c>
      <c r="G1611" s="169" t="s">
        <v>129</v>
      </c>
      <c r="H1611" s="1347"/>
      <c r="I1611" s="1348"/>
      <c r="J1611" s="1349"/>
    </row>
    <row r="1612" spans="1:11" ht="24" customHeight="1" x14ac:dyDescent="0.2">
      <c r="A1612" s="214"/>
      <c r="B1612" s="215"/>
      <c r="C1612" s="219"/>
      <c r="D1612" s="215"/>
      <c r="E1612" s="1360" t="s">
        <v>137</v>
      </c>
      <c r="F1612" s="216"/>
      <c r="G1612" s="216"/>
      <c r="H1612" s="217"/>
      <c r="I1612" s="218"/>
      <c r="J1612" s="1363" t="s">
        <v>139</v>
      </c>
      <c r="K1612" s="127"/>
    </row>
    <row r="1613" spans="1:11" ht="24" customHeight="1" x14ac:dyDescent="0.2">
      <c r="A1613" s="55"/>
      <c r="B1613" s="127"/>
      <c r="C1613" s="56"/>
      <c r="D1613" s="127"/>
      <c r="E1613" s="1361"/>
      <c r="F1613" s="56"/>
      <c r="G1613" s="56"/>
      <c r="H1613" s="109"/>
      <c r="I1613" s="107"/>
      <c r="J1613" s="1364"/>
      <c r="K1613" s="127"/>
    </row>
    <row r="1614" spans="1:11" ht="24" customHeight="1" x14ac:dyDescent="0.2">
      <c r="A1614" s="55"/>
      <c r="B1614" s="127"/>
      <c r="C1614" s="56"/>
      <c r="D1614" s="127"/>
      <c r="E1614" s="1361"/>
      <c r="F1614" s="56"/>
      <c r="G1614" s="56"/>
      <c r="H1614" s="109"/>
      <c r="I1614" s="107"/>
      <c r="J1614" s="1364"/>
      <c r="K1614" s="127"/>
    </row>
    <row r="1615" spans="1:11" ht="24" customHeight="1" x14ac:dyDescent="0.2">
      <c r="A1615" s="55"/>
      <c r="B1615" s="127"/>
      <c r="C1615" s="56"/>
      <c r="D1615" s="127"/>
      <c r="E1615" s="1361"/>
      <c r="F1615" s="56"/>
      <c r="G1615" s="56"/>
      <c r="H1615" s="109"/>
      <c r="I1615" s="107"/>
      <c r="J1615" s="1364"/>
      <c r="K1615" s="127"/>
    </row>
    <row r="1616" spans="1:11" ht="24" customHeight="1" x14ac:dyDescent="0.2">
      <c r="A1616" s="55"/>
      <c r="B1616" s="127"/>
      <c r="C1616" s="56"/>
      <c r="D1616" s="127"/>
      <c r="E1616" s="1361"/>
      <c r="F1616" s="56"/>
      <c r="G1616" s="56"/>
      <c r="H1616" s="109"/>
      <c r="I1616" s="107"/>
      <c r="J1616" s="1364"/>
      <c r="K1616" s="127"/>
    </row>
    <row r="1617" spans="1:11" ht="24" customHeight="1" x14ac:dyDescent="0.2">
      <c r="A1617" s="55"/>
      <c r="B1617" s="127"/>
      <c r="C1617" s="56"/>
      <c r="D1617" s="127"/>
      <c r="E1617" s="1361"/>
      <c r="F1617" s="56"/>
      <c r="G1617" s="56"/>
      <c r="H1617" s="109"/>
      <c r="I1617" s="107"/>
      <c r="J1617" s="1364"/>
      <c r="K1617" s="127"/>
    </row>
    <row r="1618" spans="1:11" ht="24" customHeight="1" x14ac:dyDescent="0.2">
      <c r="A1618" s="55"/>
      <c r="B1618" s="127"/>
      <c r="C1618" s="56"/>
      <c r="D1618" s="127"/>
      <c r="E1618" s="1361"/>
      <c r="F1618" s="56"/>
      <c r="G1618" s="56"/>
      <c r="H1618" s="109"/>
      <c r="I1618" s="107"/>
      <c r="J1618" s="1364"/>
      <c r="K1618" s="127"/>
    </row>
    <row r="1619" spans="1:11" ht="24" customHeight="1" x14ac:dyDescent="0.2">
      <c r="A1619" s="55"/>
      <c r="B1619" s="127"/>
      <c r="C1619" s="56"/>
      <c r="D1619" s="127"/>
      <c r="E1619" s="1361"/>
      <c r="F1619" s="56"/>
      <c r="G1619" s="56"/>
      <c r="H1619" s="1365" t="s">
        <v>141</v>
      </c>
      <c r="I1619" s="1366" t="s">
        <v>140</v>
      </c>
      <c r="J1619" s="1364"/>
      <c r="K1619" s="127"/>
    </row>
    <row r="1620" spans="1:11" ht="24" customHeight="1" x14ac:dyDescent="0.2">
      <c r="A1620" s="55"/>
      <c r="B1620" s="127"/>
      <c r="C1620" s="56"/>
      <c r="D1620" s="127"/>
      <c r="E1620" s="1361"/>
      <c r="F1620" s="56"/>
      <c r="G1620" s="56"/>
      <c r="H1620" s="1365"/>
      <c r="I1620" s="1366"/>
      <c r="J1620" s="1364"/>
      <c r="K1620" s="127"/>
    </row>
    <row r="1621" spans="1:11" ht="24" customHeight="1" x14ac:dyDescent="0.2">
      <c r="A1621" s="55"/>
      <c r="B1621" s="127"/>
      <c r="C1621" s="56"/>
      <c r="D1621" s="127"/>
      <c r="E1621" s="1361"/>
      <c r="F1621" s="56"/>
      <c r="G1621" s="56"/>
      <c r="H1621" s="1365"/>
      <c r="I1621" s="1366"/>
      <c r="J1621" s="1364"/>
    </row>
    <row r="1622" spans="1:11" ht="24" customHeight="1" x14ac:dyDescent="0.2">
      <c r="A1622" s="55"/>
      <c r="B1622" s="127"/>
      <c r="C1622" s="56"/>
      <c r="D1622" s="127"/>
      <c r="E1622" s="1361"/>
      <c r="F1622" s="56"/>
      <c r="G1622" s="56"/>
      <c r="H1622" s="1365"/>
      <c r="I1622" s="1366"/>
      <c r="J1622" s="1364"/>
    </row>
    <row r="1623" spans="1:11" ht="24" customHeight="1" x14ac:dyDescent="0.2">
      <c r="A1623" s="55"/>
      <c r="B1623" s="127"/>
      <c r="C1623" s="56"/>
      <c r="D1623" s="127"/>
      <c r="E1623" s="1361"/>
      <c r="F1623" s="56"/>
      <c r="G1623" s="56"/>
      <c r="H1623" s="1367"/>
      <c r="I1623" s="1366">
        <v>2011</v>
      </c>
      <c r="J1623" s="1364"/>
    </row>
    <row r="1624" spans="1:11" ht="24" customHeight="1" x14ac:dyDescent="0.2">
      <c r="A1624" s="55"/>
      <c r="B1624" s="127"/>
      <c r="C1624" s="56"/>
      <c r="D1624" s="127"/>
      <c r="E1624" s="1361"/>
      <c r="F1624" s="56"/>
      <c r="G1624" s="56"/>
      <c r="H1624" s="1367"/>
      <c r="I1624" s="1366"/>
      <c r="J1624" s="1364"/>
    </row>
    <row r="1625" spans="1:11" ht="24" customHeight="1" x14ac:dyDescent="0.2">
      <c r="A1625" s="55"/>
      <c r="B1625" s="127"/>
      <c r="C1625" s="56"/>
      <c r="D1625" s="127"/>
      <c r="E1625" s="1361"/>
      <c r="F1625" s="56"/>
      <c r="G1625" s="56"/>
      <c r="H1625" s="1367"/>
      <c r="I1625" s="1366"/>
      <c r="J1625" s="1364"/>
    </row>
    <row r="1626" spans="1:11" ht="24" customHeight="1" x14ac:dyDescent="0.2">
      <c r="A1626" s="55"/>
      <c r="B1626" s="127"/>
      <c r="C1626" s="56"/>
      <c r="D1626" s="127"/>
      <c r="E1626" s="1361"/>
      <c r="F1626" s="56"/>
      <c r="G1626" s="56"/>
      <c r="H1626" s="1367"/>
      <c r="I1626" s="1366"/>
      <c r="J1626" s="1364"/>
    </row>
    <row r="1627" spans="1:11" ht="24" customHeight="1" x14ac:dyDescent="0.2">
      <c r="A1627" s="55"/>
      <c r="B1627" s="127"/>
      <c r="C1627" s="56"/>
      <c r="D1627" s="127"/>
      <c r="E1627" s="1361"/>
      <c r="F1627" s="56"/>
      <c r="G1627" s="56"/>
      <c r="H1627" s="1367"/>
      <c r="I1627" s="1366"/>
      <c r="J1627" s="1364"/>
    </row>
    <row r="1628" spans="1:11" ht="24" customHeight="1" x14ac:dyDescent="0.2">
      <c r="A1628" s="55"/>
      <c r="B1628" s="127"/>
      <c r="C1628" s="56"/>
      <c r="D1628" s="127"/>
      <c r="E1628" s="1361"/>
      <c r="F1628" s="56"/>
      <c r="G1628" s="56"/>
      <c r="H1628" s="109"/>
      <c r="I1628" s="107"/>
      <c r="J1628" s="1364"/>
    </row>
    <row r="1629" spans="1:11" ht="24" customHeight="1" x14ac:dyDescent="0.2">
      <c r="A1629" s="55"/>
      <c r="B1629" s="127"/>
      <c r="C1629" s="56"/>
      <c r="D1629" s="127"/>
      <c r="E1629" s="1361"/>
      <c r="F1629" s="56"/>
      <c r="G1629" s="56"/>
      <c r="H1629" s="109"/>
      <c r="I1629" s="107"/>
      <c r="J1629" s="1364"/>
    </row>
    <row r="1630" spans="1:11" ht="24" customHeight="1" x14ac:dyDescent="0.2">
      <c r="A1630" s="55"/>
      <c r="B1630" s="127"/>
      <c r="C1630" s="56"/>
      <c r="D1630" s="127"/>
      <c r="E1630" s="1361"/>
      <c r="F1630" s="56"/>
      <c r="G1630" s="56"/>
      <c r="H1630" s="109"/>
      <c r="I1630" s="107"/>
      <c r="J1630" s="1364"/>
    </row>
    <row r="1631" spans="1:11" ht="24" customHeight="1" x14ac:dyDescent="0.2">
      <c r="A1631" s="55"/>
      <c r="B1631" s="127" t="s">
        <v>160</v>
      </c>
      <c r="C1631" s="56"/>
      <c r="D1631" s="127" t="s">
        <v>160</v>
      </c>
      <c r="E1631" s="1361"/>
      <c r="F1631" s="56"/>
      <c r="G1631" s="56"/>
      <c r="H1631" s="109"/>
      <c r="I1631" s="107"/>
      <c r="J1631" s="1364"/>
    </row>
    <row r="1632" spans="1:11" ht="24" customHeight="1" x14ac:dyDescent="0.2">
      <c r="A1632" s="55"/>
      <c r="B1632" s="127" t="s">
        <v>160</v>
      </c>
      <c r="C1632" s="56"/>
      <c r="D1632" s="127"/>
      <c r="E1632" s="1361"/>
      <c r="F1632" s="56"/>
      <c r="G1632" s="56"/>
      <c r="H1632" s="109"/>
      <c r="I1632" s="107"/>
      <c r="J1632" s="1364"/>
    </row>
    <row r="1633" spans="1:11" ht="24" customHeight="1" x14ac:dyDescent="0.2">
      <c r="A1633" s="55"/>
      <c r="B1633" s="127" t="s">
        <v>160</v>
      </c>
      <c r="C1633" s="56"/>
      <c r="D1633" s="127" t="s">
        <v>160</v>
      </c>
      <c r="E1633" s="1361"/>
      <c r="F1633" s="56"/>
      <c r="G1633" s="56"/>
      <c r="H1633" s="109"/>
      <c r="I1633" s="107"/>
      <c r="J1633" s="1364"/>
    </row>
    <row r="1634" spans="1:11" ht="24" customHeight="1" x14ac:dyDescent="0.2">
      <c r="A1634" s="55"/>
      <c r="B1634" s="127" t="s">
        <v>160</v>
      </c>
      <c r="C1634" s="56"/>
      <c r="D1634" s="127" t="s">
        <v>160</v>
      </c>
      <c r="E1634" s="1362"/>
      <c r="F1634" s="56"/>
      <c r="G1634" s="56"/>
      <c r="H1634" s="110"/>
      <c r="I1634" s="108"/>
      <c r="J1634" s="1364"/>
    </row>
    <row r="1635" spans="1:11" ht="24" customHeight="1" thickBot="1" x14ac:dyDescent="0.25">
      <c r="A1635" s="55"/>
      <c r="B1635" s="127" t="s">
        <v>160</v>
      </c>
      <c r="C1635" s="101"/>
      <c r="D1635" s="1339" t="s">
        <v>160</v>
      </c>
      <c r="E1635" s="1339"/>
      <c r="F1635" s="1339"/>
      <c r="G1635" s="101">
        <f>SUM(G1612:G1634)</f>
        <v>0</v>
      </c>
      <c r="H1635" s="106"/>
      <c r="I1635" s="106"/>
      <c r="J1635" s="102"/>
    </row>
    <row r="1636" spans="1:11" ht="24" customHeight="1" thickTop="1" x14ac:dyDescent="0.2">
      <c r="A1636" s="1340" t="s">
        <v>132</v>
      </c>
      <c r="B1636" s="1340"/>
      <c r="C1636" s="1340"/>
      <c r="D1636" s="1340"/>
      <c r="E1636" s="1340"/>
      <c r="F1636" s="1340"/>
      <c r="G1636" s="1340"/>
      <c r="H1636" s="1340"/>
      <c r="I1636" s="1340"/>
      <c r="J1636" s="1340"/>
    </row>
    <row r="1637" spans="1:11" ht="24" customHeight="1" x14ac:dyDescent="0.2">
      <c r="A1637" s="1341" t="s">
        <v>133</v>
      </c>
      <c r="B1637" s="1341"/>
      <c r="C1637" s="1341"/>
      <c r="D1637" s="1341"/>
      <c r="E1637" s="50"/>
    </row>
    <row r="1638" spans="1:11" ht="24" customHeight="1" x14ac:dyDescent="0.2">
      <c r="A1638" s="2" t="s">
        <v>22</v>
      </c>
      <c r="B1638" s="97">
        <v>40731</v>
      </c>
      <c r="D1638" s="1342" t="s">
        <v>134</v>
      </c>
      <c r="E1638" s="1342"/>
      <c r="F1638" s="1325" t="s">
        <v>108</v>
      </c>
      <c r="G1638" s="1325"/>
      <c r="H1638" s="1359"/>
      <c r="I1638" s="1359"/>
      <c r="J1638" s="1359"/>
    </row>
    <row r="1639" spans="1:11" ht="24" customHeight="1" x14ac:dyDescent="0.25">
      <c r="A1639" s="97"/>
      <c r="B1639" s="1338" t="s">
        <v>288</v>
      </c>
      <c r="C1639" s="1338"/>
      <c r="D1639" s="1338"/>
      <c r="E1639" s="220"/>
      <c r="F1639" s="220"/>
    </row>
    <row r="1640" spans="1:11" ht="24" customHeight="1" x14ac:dyDescent="0.2">
      <c r="A1640" s="50"/>
      <c r="B1640" s="50" t="s">
        <v>135</v>
      </c>
      <c r="C1640" s="1341"/>
      <c r="D1640" s="1341"/>
      <c r="E1640" s="1341"/>
      <c r="F1640" s="1368" t="s">
        <v>116</v>
      </c>
      <c r="G1640" s="1368"/>
      <c r="H1640" s="1341"/>
      <c r="I1640" s="1341"/>
      <c r="J1640" s="1341"/>
    </row>
    <row r="1641" spans="1:11" ht="24" customHeight="1" x14ac:dyDescent="0.2">
      <c r="A1641" s="50"/>
      <c r="B1641" s="50" t="s">
        <v>136</v>
      </c>
      <c r="C1641" s="1341"/>
      <c r="D1641" s="1341"/>
      <c r="E1641" s="1341"/>
      <c r="F1641" s="1368" t="s">
        <v>157</v>
      </c>
      <c r="G1641" s="1368"/>
      <c r="H1641" s="1341"/>
      <c r="I1641" s="1341"/>
      <c r="J1641" s="1341"/>
    </row>
    <row r="1642" spans="1:11" ht="24" customHeight="1" thickBot="1" x14ac:dyDescent="0.25">
      <c r="B1642" s="206" t="s">
        <v>261</v>
      </c>
      <c r="C1642" s="1352"/>
      <c r="D1642" s="1352"/>
      <c r="E1642" s="1352"/>
      <c r="F1642" s="1352"/>
      <c r="G1642" s="1352"/>
    </row>
    <row r="1643" spans="1:11" ht="24" customHeight="1" thickTop="1" x14ac:dyDescent="0.2">
      <c r="A1643" s="1353" t="s">
        <v>131</v>
      </c>
      <c r="B1643" s="1354"/>
      <c r="C1643" s="1354"/>
      <c r="D1643" s="1355"/>
      <c r="E1643" s="103" t="s">
        <v>123</v>
      </c>
      <c r="F1643" s="1343" t="s">
        <v>126</v>
      </c>
      <c r="G1643" s="1343"/>
      <c r="H1643" s="1344" t="s">
        <v>130</v>
      </c>
      <c r="I1643" s="1345"/>
      <c r="J1643" s="1346"/>
    </row>
    <row r="1644" spans="1:11" ht="24" customHeight="1" x14ac:dyDescent="0.2">
      <c r="A1644" s="1356"/>
      <c r="B1644" s="1357"/>
      <c r="C1644" s="1357"/>
      <c r="D1644" s="1358"/>
      <c r="E1644" s="104" t="s">
        <v>124</v>
      </c>
      <c r="F1644" s="1350" t="s">
        <v>127</v>
      </c>
      <c r="G1644" s="1351"/>
      <c r="H1644" s="1347"/>
      <c r="I1644" s="1348"/>
      <c r="J1644" s="1349"/>
    </row>
    <row r="1645" spans="1:11" ht="24" customHeight="1" thickBot="1" x14ac:dyDescent="0.25">
      <c r="A1645" s="170" t="s">
        <v>99</v>
      </c>
      <c r="B1645" s="169" t="s">
        <v>100</v>
      </c>
      <c r="C1645" s="169" t="s">
        <v>101</v>
      </c>
      <c r="D1645" s="169" t="s">
        <v>100</v>
      </c>
      <c r="E1645" s="104" t="s">
        <v>125</v>
      </c>
      <c r="F1645" s="169" t="s">
        <v>128</v>
      </c>
      <c r="G1645" s="169" t="s">
        <v>129</v>
      </c>
      <c r="H1645" s="1347"/>
      <c r="I1645" s="1348"/>
      <c r="J1645" s="1349"/>
    </row>
    <row r="1646" spans="1:11" ht="24" customHeight="1" x14ac:dyDescent="0.2">
      <c r="A1646" s="214"/>
      <c r="B1646" s="215"/>
      <c r="C1646" s="219"/>
      <c r="D1646" s="215"/>
      <c r="E1646" s="1360" t="s">
        <v>137</v>
      </c>
      <c r="F1646" s="216"/>
      <c r="G1646" s="216"/>
      <c r="H1646" s="217"/>
      <c r="I1646" s="218"/>
      <c r="J1646" s="1363" t="s">
        <v>139</v>
      </c>
      <c r="K1646" s="127"/>
    </row>
    <row r="1647" spans="1:11" ht="24" customHeight="1" x14ac:dyDescent="0.2">
      <c r="A1647" s="55"/>
      <c r="B1647" s="127"/>
      <c r="C1647" s="56"/>
      <c r="D1647" s="127"/>
      <c r="E1647" s="1361"/>
      <c r="F1647" s="56"/>
      <c r="G1647" s="56"/>
      <c r="H1647" s="109"/>
      <c r="I1647" s="107"/>
      <c r="J1647" s="1364"/>
      <c r="K1647" s="127"/>
    </row>
    <row r="1648" spans="1:11" ht="24" customHeight="1" x14ac:dyDescent="0.2">
      <c r="A1648" s="55"/>
      <c r="B1648" s="127"/>
      <c r="C1648" s="56"/>
      <c r="D1648" s="127"/>
      <c r="E1648" s="1361"/>
      <c r="F1648" s="56"/>
      <c r="G1648" s="56"/>
      <c r="H1648" s="109"/>
      <c r="I1648" s="107"/>
      <c r="J1648" s="1364"/>
      <c r="K1648" s="127"/>
    </row>
    <row r="1649" spans="1:11" ht="24" customHeight="1" x14ac:dyDescent="0.2">
      <c r="A1649" s="55"/>
      <c r="B1649" s="127"/>
      <c r="C1649" s="56"/>
      <c r="D1649" s="127"/>
      <c r="E1649" s="1361"/>
      <c r="F1649" s="56"/>
      <c r="G1649" s="56"/>
      <c r="H1649" s="109"/>
      <c r="I1649" s="107"/>
      <c r="J1649" s="1364"/>
      <c r="K1649" s="127"/>
    </row>
    <row r="1650" spans="1:11" ht="24" customHeight="1" x14ac:dyDescent="0.2">
      <c r="A1650" s="55"/>
      <c r="B1650" s="127"/>
      <c r="C1650" s="56"/>
      <c r="D1650" s="127"/>
      <c r="E1650" s="1361"/>
      <c r="F1650" s="56"/>
      <c r="G1650" s="56"/>
      <c r="H1650" s="109"/>
      <c r="I1650" s="107"/>
      <c r="J1650" s="1364"/>
      <c r="K1650" s="127"/>
    </row>
    <row r="1651" spans="1:11" ht="24" customHeight="1" x14ac:dyDescent="0.2">
      <c r="A1651" s="55"/>
      <c r="B1651" s="127"/>
      <c r="C1651" s="56"/>
      <c r="D1651" s="127"/>
      <c r="E1651" s="1361"/>
      <c r="F1651" s="56"/>
      <c r="G1651" s="56"/>
      <c r="H1651" s="109"/>
      <c r="I1651" s="107"/>
      <c r="J1651" s="1364"/>
      <c r="K1651" s="127"/>
    </row>
    <row r="1652" spans="1:11" ht="24" customHeight="1" x14ac:dyDescent="0.2">
      <c r="A1652" s="55"/>
      <c r="B1652" s="127"/>
      <c r="C1652" s="56"/>
      <c r="D1652" s="127"/>
      <c r="E1652" s="1361"/>
      <c r="F1652" s="56"/>
      <c r="G1652" s="56"/>
      <c r="H1652" s="109"/>
      <c r="I1652" s="107"/>
      <c r="J1652" s="1364"/>
      <c r="K1652" s="127"/>
    </row>
    <row r="1653" spans="1:11" ht="24" customHeight="1" x14ac:dyDescent="0.2">
      <c r="A1653" s="55"/>
      <c r="B1653" s="127"/>
      <c r="C1653" s="56"/>
      <c r="D1653" s="127"/>
      <c r="E1653" s="1361"/>
      <c r="F1653" s="56"/>
      <c r="G1653" s="56"/>
      <c r="H1653" s="1365" t="s">
        <v>141</v>
      </c>
      <c r="I1653" s="1366" t="s">
        <v>140</v>
      </c>
      <c r="J1653" s="1364"/>
      <c r="K1653" s="127"/>
    </row>
    <row r="1654" spans="1:11" ht="24" customHeight="1" x14ac:dyDescent="0.2">
      <c r="A1654" s="55"/>
      <c r="B1654" s="127"/>
      <c r="C1654" s="56"/>
      <c r="D1654" s="127"/>
      <c r="E1654" s="1361"/>
      <c r="F1654" s="56"/>
      <c r="G1654" s="56"/>
      <c r="H1654" s="1365"/>
      <c r="I1654" s="1366"/>
      <c r="J1654" s="1364"/>
      <c r="K1654" s="127"/>
    </row>
    <row r="1655" spans="1:11" ht="24" customHeight="1" x14ac:dyDescent="0.2">
      <c r="A1655" s="55"/>
      <c r="B1655" s="127"/>
      <c r="C1655" s="56"/>
      <c r="D1655" s="127"/>
      <c r="E1655" s="1361"/>
      <c r="F1655" s="56"/>
      <c r="G1655" s="56"/>
      <c r="H1655" s="1365"/>
      <c r="I1655" s="1366"/>
      <c r="J1655" s="1364"/>
    </row>
    <row r="1656" spans="1:11" ht="24" customHeight="1" x14ac:dyDescent="0.2">
      <c r="A1656" s="55"/>
      <c r="B1656" s="127"/>
      <c r="C1656" s="56"/>
      <c r="D1656" s="127"/>
      <c r="E1656" s="1361"/>
      <c r="F1656" s="56"/>
      <c r="G1656" s="56"/>
      <c r="H1656" s="1365"/>
      <c r="I1656" s="1366"/>
      <c r="J1656" s="1364"/>
    </row>
    <row r="1657" spans="1:11" ht="24" customHeight="1" x14ac:dyDescent="0.2">
      <c r="A1657" s="55"/>
      <c r="B1657" s="127"/>
      <c r="C1657" s="56"/>
      <c r="D1657" s="127"/>
      <c r="E1657" s="1361"/>
      <c r="F1657" s="56"/>
      <c r="G1657" s="56"/>
      <c r="H1657" s="1367"/>
      <c r="I1657" s="1366"/>
      <c r="J1657" s="1364"/>
    </row>
    <row r="1658" spans="1:11" ht="24" customHeight="1" x14ac:dyDescent="0.2">
      <c r="A1658" s="55"/>
      <c r="B1658" s="127"/>
      <c r="C1658" s="56"/>
      <c r="D1658" s="127"/>
      <c r="E1658" s="1361"/>
      <c r="F1658" s="56"/>
      <c r="G1658" s="56"/>
      <c r="H1658" s="1367"/>
      <c r="I1658" s="1366"/>
      <c r="J1658" s="1364"/>
    </row>
    <row r="1659" spans="1:11" ht="24" customHeight="1" x14ac:dyDescent="0.2">
      <c r="A1659" s="55"/>
      <c r="B1659" s="127"/>
      <c r="C1659" s="56"/>
      <c r="D1659" s="127"/>
      <c r="E1659" s="1361"/>
      <c r="F1659" s="56"/>
      <c r="G1659" s="56"/>
      <c r="H1659" s="1367"/>
      <c r="I1659" s="1366"/>
      <c r="J1659" s="1364"/>
    </row>
    <row r="1660" spans="1:11" ht="24" customHeight="1" x14ac:dyDescent="0.2">
      <c r="A1660" s="55"/>
      <c r="B1660" s="127"/>
      <c r="C1660" s="56"/>
      <c r="D1660" s="127"/>
      <c r="E1660" s="1361"/>
      <c r="F1660" s="56"/>
      <c r="G1660" s="56"/>
      <c r="H1660" s="1367"/>
      <c r="I1660" s="1366"/>
      <c r="J1660" s="1364"/>
    </row>
    <row r="1661" spans="1:11" ht="24" customHeight="1" x14ac:dyDescent="0.2">
      <c r="A1661" s="55"/>
      <c r="B1661" s="127"/>
      <c r="C1661" s="56"/>
      <c r="D1661" s="127"/>
      <c r="E1661" s="1361"/>
      <c r="F1661" s="56"/>
      <c r="G1661" s="56"/>
      <c r="H1661" s="1367"/>
      <c r="I1661" s="1366"/>
      <c r="J1661" s="1364"/>
    </row>
    <row r="1662" spans="1:11" ht="24" customHeight="1" x14ac:dyDescent="0.2">
      <c r="A1662" s="55"/>
      <c r="B1662" s="127"/>
      <c r="C1662" s="56"/>
      <c r="D1662" s="127"/>
      <c r="E1662" s="1361"/>
      <c r="F1662" s="56"/>
      <c r="G1662" s="56"/>
      <c r="H1662" s="109"/>
      <c r="I1662" s="107"/>
      <c r="J1662" s="1364"/>
    </row>
    <row r="1663" spans="1:11" ht="24" customHeight="1" x14ac:dyDescent="0.2">
      <c r="A1663" s="55"/>
      <c r="B1663" s="127" t="s">
        <v>160</v>
      </c>
      <c r="C1663" s="56"/>
      <c r="D1663" s="127"/>
      <c r="E1663" s="1361"/>
      <c r="F1663" s="56"/>
      <c r="G1663" s="56"/>
      <c r="H1663" s="109"/>
      <c r="I1663" s="107"/>
      <c r="J1663" s="1364"/>
    </row>
    <row r="1664" spans="1:11" ht="24" customHeight="1" x14ac:dyDescent="0.2">
      <c r="A1664" s="55"/>
      <c r="B1664" s="127" t="s">
        <v>160</v>
      </c>
      <c r="C1664" s="56"/>
      <c r="D1664" s="127" t="s">
        <v>160</v>
      </c>
      <c r="E1664" s="1361"/>
      <c r="F1664" s="56"/>
      <c r="G1664" s="56"/>
      <c r="H1664" s="109"/>
      <c r="I1664" s="107"/>
      <c r="J1664" s="1364"/>
    </row>
    <row r="1665" spans="1:11" ht="24" customHeight="1" x14ac:dyDescent="0.2">
      <c r="A1665" s="55"/>
      <c r="B1665" s="127" t="s">
        <v>160</v>
      </c>
      <c r="C1665" s="56"/>
      <c r="D1665" s="127" t="s">
        <v>160</v>
      </c>
      <c r="E1665" s="1361"/>
      <c r="F1665" s="56"/>
      <c r="G1665" s="56"/>
      <c r="H1665" s="109"/>
      <c r="I1665" s="107"/>
      <c r="J1665" s="1364"/>
    </row>
    <row r="1666" spans="1:11" ht="24" customHeight="1" x14ac:dyDescent="0.2">
      <c r="A1666" s="55"/>
      <c r="B1666" s="127" t="s">
        <v>160</v>
      </c>
      <c r="C1666" s="56"/>
      <c r="D1666" s="127"/>
      <c r="E1666" s="1361"/>
      <c r="F1666" s="56"/>
      <c r="G1666" s="56"/>
      <c r="H1666" s="109"/>
      <c r="I1666" s="107"/>
      <c r="J1666" s="1364"/>
    </row>
    <row r="1667" spans="1:11" ht="24" customHeight="1" x14ac:dyDescent="0.2">
      <c r="A1667" s="55"/>
      <c r="B1667" s="127" t="s">
        <v>160</v>
      </c>
      <c r="C1667" s="56"/>
      <c r="D1667" s="127" t="s">
        <v>160</v>
      </c>
      <c r="E1667" s="1361"/>
      <c r="F1667" s="56"/>
      <c r="G1667" s="56"/>
      <c r="H1667" s="109"/>
      <c r="I1667" s="107"/>
      <c r="J1667" s="1364"/>
    </row>
    <row r="1668" spans="1:11" ht="24" customHeight="1" x14ac:dyDescent="0.2">
      <c r="A1668" s="55"/>
      <c r="B1668" s="127" t="s">
        <v>160</v>
      </c>
      <c r="C1668" s="56"/>
      <c r="D1668" s="127" t="s">
        <v>160</v>
      </c>
      <c r="E1668" s="1362"/>
      <c r="F1668" s="56"/>
      <c r="G1668" s="56"/>
      <c r="H1668" s="110"/>
      <c r="I1668" s="108"/>
      <c r="J1668" s="1364"/>
    </row>
    <row r="1669" spans="1:11" ht="24" customHeight="1" thickBot="1" x14ac:dyDescent="0.25">
      <c r="A1669" s="55"/>
      <c r="B1669" s="127" t="s">
        <v>160</v>
      </c>
      <c r="C1669" s="101"/>
      <c r="D1669" s="1339" t="s">
        <v>160</v>
      </c>
      <c r="E1669" s="1339"/>
      <c r="F1669" s="1339"/>
      <c r="G1669" s="101">
        <f>SUM(G1646:G1668)</f>
        <v>0</v>
      </c>
      <c r="H1669" s="106"/>
      <c r="I1669" s="106"/>
      <c r="J1669" s="102"/>
    </row>
    <row r="1670" spans="1:11" ht="24" customHeight="1" thickTop="1" x14ac:dyDescent="0.2">
      <c r="A1670" s="1340" t="s">
        <v>132</v>
      </c>
      <c r="B1670" s="1340"/>
      <c r="C1670" s="1340"/>
      <c r="D1670" s="1340"/>
      <c r="E1670" s="1340"/>
      <c r="F1670" s="1340"/>
      <c r="G1670" s="1340"/>
      <c r="H1670" s="1340"/>
      <c r="I1670" s="1340"/>
      <c r="J1670" s="1340"/>
    </row>
    <row r="1671" spans="1:11" ht="24" customHeight="1" x14ac:dyDescent="0.2">
      <c r="A1671" s="1341" t="s">
        <v>133</v>
      </c>
      <c r="B1671" s="1341"/>
      <c r="C1671" s="1341"/>
      <c r="D1671" s="1341"/>
      <c r="E1671" s="50"/>
    </row>
    <row r="1672" spans="1:11" ht="24" customHeight="1" x14ac:dyDescent="0.2">
      <c r="A1672" s="2" t="s">
        <v>22</v>
      </c>
      <c r="B1672" s="97"/>
      <c r="D1672" s="1342" t="s">
        <v>134</v>
      </c>
      <c r="E1672" s="1342"/>
      <c r="F1672" s="1325" t="s">
        <v>108</v>
      </c>
      <c r="G1672" s="1325"/>
      <c r="H1672" s="1359"/>
      <c r="I1672" s="1359"/>
      <c r="J1672" s="1359"/>
    </row>
    <row r="1673" spans="1:11" ht="24" customHeight="1" x14ac:dyDescent="0.25">
      <c r="A1673" s="97"/>
      <c r="B1673" s="1338" t="s">
        <v>288</v>
      </c>
      <c r="C1673" s="1338"/>
      <c r="D1673" s="1338"/>
      <c r="E1673" s="220"/>
      <c r="F1673" s="220"/>
    </row>
    <row r="1674" spans="1:11" ht="24" customHeight="1" x14ac:dyDescent="0.2">
      <c r="A1674" s="50"/>
      <c r="B1674" s="50" t="s">
        <v>135</v>
      </c>
      <c r="C1674" s="1341"/>
      <c r="D1674" s="1341"/>
      <c r="E1674" s="1341"/>
      <c r="F1674" s="1368" t="s">
        <v>116</v>
      </c>
      <c r="G1674" s="1368"/>
      <c r="H1674" s="1341"/>
      <c r="I1674" s="1341"/>
      <c r="J1674" s="1341"/>
    </row>
    <row r="1675" spans="1:11" ht="24" customHeight="1" x14ac:dyDescent="0.2">
      <c r="A1675" s="50"/>
      <c r="B1675" s="50" t="s">
        <v>136</v>
      </c>
      <c r="C1675" s="1341"/>
      <c r="D1675" s="1341"/>
      <c r="E1675" s="1341"/>
      <c r="F1675" s="1368" t="s">
        <v>157</v>
      </c>
      <c r="G1675" s="1368"/>
      <c r="H1675" s="1341"/>
      <c r="I1675" s="1341"/>
      <c r="J1675" s="1341"/>
    </row>
    <row r="1676" spans="1:11" ht="24" customHeight="1" thickBot="1" x14ac:dyDescent="0.25">
      <c r="B1676" s="206" t="s">
        <v>261</v>
      </c>
      <c r="C1676" s="1352"/>
      <c r="D1676" s="1352"/>
      <c r="E1676" s="1352"/>
      <c r="F1676" s="1352"/>
      <c r="G1676" s="1352"/>
    </row>
    <row r="1677" spans="1:11" ht="24" customHeight="1" thickTop="1" x14ac:dyDescent="0.2">
      <c r="A1677" s="1353" t="s">
        <v>131</v>
      </c>
      <c r="B1677" s="1354"/>
      <c r="C1677" s="1354"/>
      <c r="D1677" s="1355"/>
      <c r="E1677" s="103" t="s">
        <v>123</v>
      </c>
      <c r="F1677" s="1343" t="s">
        <v>126</v>
      </c>
      <c r="G1677" s="1343"/>
      <c r="H1677" s="1344" t="s">
        <v>130</v>
      </c>
      <c r="I1677" s="1345"/>
      <c r="J1677" s="1346"/>
    </row>
    <row r="1678" spans="1:11" ht="24" customHeight="1" x14ac:dyDescent="0.2">
      <c r="A1678" s="1356"/>
      <c r="B1678" s="1357"/>
      <c r="C1678" s="1357"/>
      <c r="D1678" s="1358"/>
      <c r="E1678" s="104" t="s">
        <v>124</v>
      </c>
      <c r="F1678" s="1350" t="s">
        <v>127</v>
      </c>
      <c r="G1678" s="1351"/>
      <c r="H1678" s="1347"/>
      <c r="I1678" s="1348"/>
      <c r="J1678" s="1349"/>
    </row>
    <row r="1679" spans="1:11" ht="24" customHeight="1" thickBot="1" x14ac:dyDescent="0.25">
      <c r="A1679" s="170" t="s">
        <v>99</v>
      </c>
      <c r="B1679" s="169" t="s">
        <v>100</v>
      </c>
      <c r="C1679" s="169" t="s">
        <v>101</v>
      </c>
      <c r="D1679" s="169" t="s">
        <v>100</v>
      </c>
      <c r="E1679" s="104" t="s">
        <v>125</v>
      </c>
      <c r="F1679" s="169" t="s">
        <v>128</v>
      </c>
      <c r="G1679" s="169" t="s">
        <v>129</v>
      </c>
      <c r="H1679" s="1347"/>
      <c r="I1679" s="1348"/>
      <c r="J1679" s="1349"/>
    </row>
    <row r="1680" spans="1:11" ht="24" customHeight="1" x14ac:dyDescent="0.2">
      <c r="A1680" s="214"/>
      <c r="B1680" s="215"/>
      <c r="C1680" s="219"/>
      <c r="D1680" s="215"/>
      <c r="E1680" s="1360" t="s">
        <v>137</v>
      </c>
      <c r="F1680" s="216"/>
      <c r="G1680" s="216"/>
      <c r="H1680" s="217"/>
      <c r="I1680" s="218"/>
      <c r="J1680" s="1363" t="s">
        <v>139</v>
      </c>
      <c r="K1680" s="127"/>
    </row>
    <row r="1681" spans="1:11" ht="24" customHeight="1" x14ac:dyDescent="0.2">
      <c r="A1681" s="55"/>
      <c r="B1681" s="127"/>
      <c r="C1681" s="56"/>
      <c r="D1681" s="127"/>
      <c r="E1681" s="1361"/>
      <c r="F1681" s="56"/>
      <c r="G1681" s="56"/>
      <c r="H1681" s="109"/>
      <c r="I1681" s="107"/>
      <c r="J1681" s="1364"/>
      <c r="K1681" s="127"/>
    </row>
    <row r="1682" spans="1:11" ht="24" customHeight="1" x14ac:dyDescent="0.2">
      <c r="A1682" s="55"/>
      <c r="B1682" s="127"/>
      <c r="C1682" s="56"/>
      <c r="D1682" s="127"/>
      <c r="E1682" s="1361"/>
      <c r="F1682" s="56"/>
      <c r="G1682" s="56"/>
      <c r="H1682" s="109"/>
      <c r="I1682" s="107"/>
      <c r="J1682" s="1364"/>
      <c r="K1682" s="127"/>
    </row>
    <row r="1683" spans="1:11" ht="24" customHeight="1" x14ac:dyDescent="0.2">
      <c r="A1683" s="55"/>
      <c r="B1683" s="127"/>
      <c r="C1683" s="56"/>
      <c r="D1683" s="127"/>
      <c r="E1683" s="1361"/>
      <c r="F1683" s="56"/>
      <c r="G1683" s="56"/>
      <c r="H1683" s="109"/>
      <c r="I1683" s="107"/>
      <c r="J1683" s="1364"/>
      <c r="K1683" s="127"/>
    </row>
    <row r="1684" spans="1:11" ht="24" customHeight="1" x14ac:dyDescent="0.2">
      <c r="A1684" s="55"/>
      <c r="B1684" s="127"/>
      <c r="C1684" s="56"/>
      <c r="D1684" s="127"/>
      <c r="E1684" s="1361"/>
      <c r="F1684" s="56"/>
      <c r="G1684" s="56"/>
      <c r="H1684" s="109"/>
      <c r="I1684" s="107"/>
      <c r="J1684" s="1364"/>
      <c r="K1684" s="127"/>
    </row>
    <row r="1685" spans="1:11" ht="24" customHeight="1" x14ac:dyDescent="0.2">
      <c r="A1685" s="55"/>
      <c r="B1685" s="127"/>
      <c r="C1685" s="56"/>
      <c r="D1685" s="127"/>
      <c r="E1685" s="1361"/>
      <c r="F1685" s="56"/>
      <c r="G1685" s="56"/>
      <c r="H1685" s="109"/>
      <c r="I1685" s="107"/>
      <c r="J1685" s="1364"/>
      <c r="K1685" s="127"/>
    </row>
    <row r="1686" spans="1:11" ht="24" customHeight="1" x14ac:dyDescent="0.2">
      <c r="A1686" s="55"/>
      <c r="B1686" s="127"/>
      <c r="C1686" s="56"/>
      <c r="D1686" s="127"/>
      <c r="E1686" s="1361"/>
      <c r="F1686" s="56"/>
      <c r="G1686" s="56"/>
      <c r="H1686" s="109"/>
      <c r="I1686" s="107"/>
      <c r="J1686" s="1364"/>
      <c r="K1686" s="127"/>
    </row>
    <row r="1687" spans="1:11" ht="24" customHeight="1" x14ac:dyDescent="0.2">
      <c r="A1687" s="55"/>
      <c r="B1687" s="127"/>
      <c r="C1687" s="56"/>
      <c r="D1687" s="127"/>
      <c r="E1687" s="1361"/>
      <c r="F1687" s="56"/>
      <c r="G1687" s="56"/>
      <c r="H1687" s="1365" t="s">
        <v>141</v>
      </c>
      <c r="I1687" s="1366" t="s">
        <v>140</v>
      </c>
      <c r="J1687" s="1364"/>
      <c r="K1687" s="127"/>
    </row>
    <row r="1688" spans="1:11" ht="24" customHeight="1" x14ac:dyDescent="0.2">
      <c r="A1688" s="55"/>
      <c r="B1688" s="127"/>
      <c r="C1688" s="56"/>
      <c r="D1688" s="127"/>
      <c r="E1688" s="1361"/>
      <c r="F1688" s="56"/>
      <c r="G1688" s="56"/>
      <c r="H1688" s="1365"/>
      <c r="I1688" s="1366"/>
      <c r="J1688" s="1364"/>
      <c r="K1688" s="127"/>
    </row>
    <row r="1689" spans="1:11" ht="24" customHeight="1" x14ac:dyDescent="0.2">
      <c r="A1689" s="55"/>
      <c r="B1689" s="127"/>
      <c r="C1689" s="56"/>
      <c r="D1689" s="127"/>
      <c r="E1689" s="1361"/>
      <c r="F1689" s="56"/>
      <c r="G1689" s="56"/>
      <c r="H1689" s="1365"/>
      <c r="I1689" s="1366"/>
      <c r="J1689" s="1364"/>
    </row>
    <row r="1690" spans="1:11" ht="24" customHeight="1" x14ac:dyDescent="0.2">
      <c r="A1690" s="55"/>
      <c r="B1690" s="127"/>
      <c r="C1690" s="56"/>
      <c r="D1690" s="127"/>
      <c r="E1690" s="1361"/>
      <c r="F1690" s="56"/>
      <c r="G1690" s="56"/>
      <c r="H1690" s="1365"/>
      <c r="I1690" s="1366"/>
      <c r="J1690" s="1364"/>
    </row>
    <row r="1691" spans="1:11" ht="24" customHeight="1" x14ac:dyDescent="0.2">
      <c r="A1691" s="55"/>
      <c r="B1691" s="127"/>
      <c r="C1691" s="56"/>
      <c r="D1691" s="127"/>
      <c r="E1691" s="1361"/>
      <c r="F1691" s="56"/>
      <c r="G1691" s="56"/>
      <c r="H1691" s="1367"/>
      <c r="I1691" s="1366"/>
      <c r="J1691" s="1364"/>
    </row>
    <row r="1692" spans="1:11" ht="24" customHeight="1" x14ac:dyDescent="0.2">
      <c r="A1692" s="55"/>
      <c r="B1692" s="127"/>
      <c r="C1692" s="56"/>
      <c r="D1692" s="127"/>
      <c r="E1692" s="1361"/>
      <c r="F1692" s="56"/>
      <c r="G1692" s="56"/>
      <c r="H1692" s="1367"/>
      <c r="I1692" s="1366"/>
      <c r="J1692" s="1364"/>
    </row>
    <row r="1693" spans="1:11" ht="24" customHeight="1" x14ac:dyDescent="0.2">
      <c r="A1693" s="55"/>
      <c r="B1693" s="127"/>
      <c r="C1693" s="56"/>
      <c r="D1693" s="127"/>
      <c r="E1693" s="1361"/>
      <c r="F1693" s="56"/>
      <c r="G1693" s="56"/>
      <c r="H1693" s="1367"/>
      <c r="I1693" s="1366"/>
      <c r="J1693" s="1364"/>
    </row>
    <row r="1694" spans="1:11" ht="24" customHeight="1" x14ac:dyDescent="0.2">
      <c r="A1694" s="55"/>
      <c r="B1694" s="127"/>
      <c r="C1694" s="56"/>
      <c r="D1694" s="127"/>
      <c r="E1694" s="1361"/>
      <c r="F1694" s="56"/>
      <c r="G1694" s="56"/>
      <c r="H1694" s="1367"/>
      <c r="I1694" s="1366"/>
      <c r="J1694" s="1364"/>
    </row>
    <row r="1695" spans="1:11" ht="24" customHeight="1" x14ac:dyDescent="0.2">
      <c r="A1695" s="55"/>
      <c r="B1695" s="127"/>
      <c r="C1695" s="56"/>
      <c r="D1695" s="127"/>
      <c r="E1695" s="1361"/>
      <c r="F1695" s="56"/>
      <c r="G1695" s="56"/>
      <c r="H1695" s="1367"/>
      <c r="I1695" s="1366"/>
      <c r="J1695" s="1364"/>
    </row>
    <row r="1696" spans="1:11" ht="24" customHeight="1" x14ac:dyDescent="0.2">
      <c r="A1696" s="55"/>
      <c r="B1696" s="127"/>
      <c r="C1696" s="56"/>
      <c r="D1696" s="127"/>
      <c r="E1696" s="1361"/>
      <c r="F1696" s="56"/>
      <c r="G1696" s="56"/>
      <c r="H1696" s="109"/>
      <c r="I1696" s="107"/>
      <c r="J1696" s="1364"/>
    </row>
    <row r="1697" spans="1:10" ht="24" customHeight="1" x14ac:dyDescent="0.2">
      <c r="A1697" s="55"/>
      <c r="B1697" s="127"/>
      <c r="C1697" s="56"/>
      <c r="D1697" s="127"/>
      <c r="E1697" s="1361"/>
      <c r="F1697" s="56"/>
      <c r="G1697" s="56"/>
      <c r="H1697" s="109"/>
      <c r="I1697" s="107"/>
      <c r="J1697" s="1364"/>
    </row>
    <row r="1698" spans="1:10" ht="24" customHeight="1" x14ac:dyDescent="0.2">
      <c r="A1698" s="55"/>
      <c r="B1698" s="127" t="s">
        <v>160</v>
      </c>
      <c r="C1698" s="56"/>
      <c r="D1698" s="127" t="s">
        <v>160</v>
      </c>
      <c r="E1698" s="1361"/>
      <c r="F1698" s="56"/>
      <c r="G1698" s="56"/>
      <c r="H1698" s="109"/>
      <c r="I1698" s="107"/>
      <c r="J1698" s="1364"/>
    </row>
    <row r="1699" spans="1:10" ht="24" customHeight="1" x14ac:dyDescent="0.2">
      <c r="A1699" s="55"/>
      <c r="B1699" s="127" t="s">
        <v>160</v>
      </c>
      <c r="C1699" s="56"/>
      <c r="D1699" s="127" t="s">
        <v>160</v>
      </c>
      <c r="E1699" s="1361"/>
      <c r="F1699" s="56"/>
      <c r="G1699" s="56"/>
      <c r="H1699" s="109"/>
      <c r="I1699" s="107"/>
      <c r="J1699" s="1364"/>
    </row>
    <row r="1700" spans="1:10" ht="24" customHeight="1" x14ac:dyDescent="0.2">
      <c r="A1700" s="55"/>
      <c r="B1700" s="127" t="s">
        <v>160</v>
      </c>
      <c r="C1700" s="56"/>
      <c r="D1700" s="127"/>
      <c r="E1700" s="1361"/>
      <c r="F1700" s="56"/>
      <c r="G1700" s="56"/>
      <c r="H1700" s="109"/>
      <c r="I1700" s="107"/>
      <c r="J1700" s="1364"/>
    </row>
    <row r="1701" spans="1:10" ht="24" customHeight="1" x14ac:dyDescent="0.2">
      <c r="A1701" s="55"/>
      <c r="B1701" s="127" t="s">
        <v>160</v>
      </c>
      <c r="C1701" s="56"/>
      <c r="D1701" s="127" t="s">
        <v>160</v>
      </c>
      <c r="E1701" s="1361"/>
      <c r="F1701" s="56"/>
      <c r="G1701" s="56"/>
      <c r="H1701" s="109"/>
      <c r="I1701" s="107"/>
      <c r="J1701" s="1364"/>
    </row>
    <row r="1702" spans="1:10" ht="24" customHeight="1" x14ac:dyDescent="0.2">
      <c r="A1702" s="55"/>
      <c r="B1702" s="127" t="s">
        <v>160</v>
      </c>
      <c r="C1702" s="56"/>
      <c r="D1702" s="127" t="s">
        <v>160</v>
      </c>
      <c r="E1702" s="1362"/>
      <c r="F1702" s="56"/>
      <c r="G1702" s="56"/>
      <c r="H1702" s="110"/>
      <c r="I1702" s="108"/>
      <c r="J1702" s="1364"/>
    </row>
    <row r="1703" spans="1:10" ht="24" customHeight="1" thickBot="1" x14ac:dyDescent="0.25">
      <c r="A1703" s="55"/>
      <c r="B1703" s="127" t="s">
        <v>160</v>
      </c>
      <c r="C1703" s="101"/>
      <c r="D1703" s="1339" t="s">
        <v>160</v>
      </c>
      <c r="E1703" s="1339"/>
      <c r="F1703" s="1339"/>
      <c r="G1703" s="101">
        <f>SUM(G1680:G1702)</f>
        <v>0</v>
      </c>
      <c r="H1703" s="106"/>
      <c r="I1703" s="106"/>
      <c r="J1703" s="102"/>
    </row>
    <row r="1704" spans="1:10" ht="24" customHeight="1" thickTop="1" x14ac:dyDescent="0.2">
      <c r="A1704" s="1340" t="s">
        <v>132</v>
      </c>
      <c r="B1704" s="1340"/>
      <c r="C1704" s="1340"/>
      <c r="D1704" s="1340"/>
      <c r="E1704" s="1340"/>
      <c r="F1704" s="1340"/>
      <c r="G1704" s="1340"/>
      <c r="H1704" s="1340"/>
      <c r="I1704" s="1340"/>
      <c r="J1704" s="1340"/>
    </row>
    <row r="1705" spans="1:10" ht="24" customHeight="1" x14ac:dyDescent="0.2">
      <c r="A1705" s="1341" t="s">
        <v>133</v>
      </c>
      <c r="B1705" s="1341"/>
      <c r="C1705" s="1341"/>
      <c r="D1705" s="1341"/>
      <c r="E1705" s="50"/>
    </row>
    <row r="1706" spans="1:10" ht="24" customHeight="1" x14ac:dyDescent="0.2">
      <c r="A1706" s="2" t="s">
        <v>22</v>
      </c>
      <c r="B1706" s="97"/>
      <c r="D1706" s="1342" t="s">
        <v>134</v>
      </c>
      <c r="E1706" s="1342"/>
      <c r="F1706" s="1325" t="s">
        <v>108</v>
      </c>
      <c r="G1706" s="1325"/>
      <c r="H1706" s="1359"/>
      <c r="I1706" s="1359"/>
      <c r="J1706" s="1359"/>
    </row>
    <row r="1707" spans="1:10" ht="24" customHeight="1" x14ac:dyDescent="0.25">
      <c r="A1707" s="97"/>
      <c r="B1707" s="1338" t="s">
        <v>288</v>
      </c>
      <c r="C1707" s="1338"/>
      <c r="D1707" s="1338"/>
      <c r="E1707" s="220"/>
      <c r="F1707" s="220"/>
    </row>
    <row r="1708" spans="1:10" ht="24" customHeight="1" x14ac:dyDescent="0.2">
      <c r="A1708" s="50"/>
      <c r="B1708" s="50" t="s">
        <v>135</v>
      </c>
      <c r="C1708" s="1341"/>
      <c r="D1708" s="1341"/>
      <c r="E1708" s="1341"/>
      <c r="F1708" s="1368" t="s">
        <v>116</v>
      </c>
      <c r="G1708" s="1368"/>
      <c r="H1708" s="1341"/>
      <c r="I1708" s="1341"/>
      <c r="J1708" s="1341"/>
    </row>
    <row r="1709" spans="1:10" ht="24" customHeight="1" x14ac:dyDescent="0.2">
      <c r="A1709" s="50"/>
      <c r="B1709" s="50" t="s">
        <v>136</v>
      </c>
      <c r="C1709" s="1341"/>
      <c r="D1709" s="1341"/>
      <c r="E1709" s="1341"/>
      <c r="F1709" s="1368" t="s">
        <v>157</v>
      </c>
      <c r="G1709" s="1368"/>
      <c r="H1709" s="1341"/>
      <c r="I1709" s="1341"/>
      <c r="J1709" s="1341"/>
    </row>
    <row r="1710" spans="1:10" ht="24" customHeight="1" thickBot="1" x14ac:dyDescent="0.25">
      <c r="B1710" s="206" t="s">
        <v>261</v>
      </c>
      <c r="C1710" s="1352"/>
      <c r="D1710" s="1352"/>
      <c r="E1710" s="1352"/>
      <c r="F1710" s="1352"/>
      <c r="G1710" s="1352"/>
    </row>
    <row r="1711" spans="1:10" ht="24" customHeight="1" thickTop="1" x14ac:dyDescent="0.2">
      <c r="A1711" s="1353" t="s">
        <v>131</v>
      </c>
      <c r="B1711" s="1354"/>
      <c r="C1711" s="1354"/>
      <c r="D1711" s="1355"/>
      <c r="E1711" s="103" t="s">
        <v>123</v>
      </c>
      <c r="F1711" s="1343" t="s">
        <v>126</v>
      </c>
      <c r="G1711" s="1343"/>
      <c r="H1711" s="1344" t="s">
        <v>130</v>
      </c>
      <c r="I1711" s="1345"/>
      <c r="J1711" s="1346"/>
    </row>
    <row r="1712" spans="1:10" ht="24" customHeight="1" x14ac:dyDescent="0.2">
      <c r="A1712" s="1356"/>
      <c r="B1712" s="1357"/>
      <c r="C1712" s="1357"/>
      <c r="D1712" s="1358"/>
      <c r="E1712" s="104" t="s">
        <v>124</v>
      </c>
      <c r="F1712" s="1350" t="s">
        <v>127</v>
      </c>
      <c r="G1712" s="1351"/>
      <c r="H1712" s="1347"/>
      <c r="I1712" s="1348"/>
      <c r="J1712" s="1349"/>
    </row>
    <row r="1713" spans="1:11" ht="24" customHeight="1" thickBot="1" x14ac:dyDescent="0.25">
      <c r="A1713" s="170" t="s">
        <v>99</v>
      </c>
      <c r="B1713" s="169" t="s">
        <v>100</v>
      </c>
      <c r="C1713" s="169" t="s">
        <v>101</v>
      </c>
      <c r="D1713" s="169" t="s">
        <v>100</v>
      </c>
      <c r="E1713" s="104" t="s">
        <v>125</v>
      </c>
      <c r="F1713" s="169" t="s">
        <v>128</v>
      </c>
      <c r="G1713" s="169" t="s">
        <v>129</v>
      </c>
      <c r="H1713" s="1347"/>
      <c r="I1713" s="1348"/>
      <c r="J1713" s="1349"/>
    </row>
    <row r="1714" spans="1:11" ht="24" customHeight="1" x14ac:dyDescent="0.2">
      <c r="A1714" s="214"/>
      <c r="B1714" s="215"/>
      <c r="C1714" s="219"/>
      <c r="D1714" s="215"/>
      <c r="E1714" s="1360" t="s">
        <v>137</v>
      </c>
      <c r="F1714" s="216"/>
      <c r="G1714" s="216"/>
      <c r="H1714" s="217"/>
      <c r="I1714" s="218"/>
      <c r="J1714" s="1363" t="s">
        <v>139</v>
      </c>
      <c r="K1714" s="127"/>
    </row>
    <row r="1715" spans="1:11" ht="24" customHeight="1" x14ac:dyDescent="0.2">
      <c r="A1715" s="55"/>
      <c r="B1715" s="127"/>
      <c r="C1715" s="56"/>
      <c r="D1715" s="127"/>
      <c r="E1715" s="1361"/>
      <c r="F1715" s="56"/>
      <c r="G1715" s="56"/>
      <c r="H1715" s="109"/>
      <c r="I1715" s="107"/>
      <c r="J1715" s="1364"/>
      <c r="K1715" s="127"/>
    </row>
    <row r="1716" spans="1:11" ht="24" customHeight="1" x14ac:dyDescent="0.2">
      <c r="A1716" s="55"/>
      <c r="B1716" s="127"/>
      <c r="C1716" s="56"/>
      <c r="D1716" s="127"/>
      <c r="E1716" s="1361"/>
      <c r="F1716" s="56"/>
      <c r="G1716" s="56"/>
      <c r="H1716" s="109"/>
      <c r="I1716" s="107"/>
      <c r="J1716" s="1364"/>
      <c r="K1716" s="127"/>
    </row>
    <row r="1717" spans="1:11" ht="24" customHeight="1" x14ac:dyDescent="0.2">
      <c r="A1717" s="55"/>
      <c r="B1717" s="127"/>
      <c r="C1717" s="56"/>
      <c r="D1717" s="127"/>
      <c r="E1717" s="1361"/>
      <c r="F1717" s="56"/>
      <c r="G1717" s="56"/>
      <c r="H1717" s="109"/>
      <c r="I1717" s="107"/>
      <c r="J1717" s="1364"/>
      <c r="K1717" s="127"/>
    </row>
    <row r="1718" spans="1:11" ht="24" customHeight="1" x14ac:dyDescent="0.2">
      <c r="A1718" s="55"/>
      <c r="B1718" s="127"/>
      <c r="C1718" s="56"/>
      <c r="D1718" s="127"/>
      <c r="E1718" s="1361"/>
      <c r="F1718" s="56"/>
      <c r="G1718" s="56"/>
      <c r="H1718" s="109"/>
      <c r="I1718" s="107"/>
      <c r="J1718" s="1364"/>
      <c r="K1718" s="127"/>
    </row>
    <row r="1719" spans="1:11" ht="24" customHeight="1" x14ac:dyDescent="0.2">
      <c r="A1719" s="55"/>
      <c r="B1719" s="127"/>
      <c r="C1719" s="56"/>
      <c r="D1719" s="127"/>
      <c r="E1719" s="1361"/>
      <c r="F1719" s="56"/>
      <c r="G1719" s="56"/>
      <c r="H1719" s="109"/>
      <c r="I1719" s="107"/>
      <c r="J1719" s="1364"/>
      <c r="K1719" s="127"/>
    </row>
    <row r="1720" spans="1:11" ht="24" customHeight="1" x14ac:dyDescent="0.2">
      <c r="A1720" s="55"/>
      <c r="B1720" s="127"/>
      <c r="C1720" s="56"/>
      <c r="D1720" s="127"/>
      <c r="E1720" s="1361"/>
      <c r="F1720" s="56"/>
      <c r="G1720" s="56"/>
      <c r="H1720" s="109"/>
      <c r="I1720" s="107"/>
      <c r="J1720" s="1364"/>
      <c r="K1720" s="127"/>
    </row>
    <row r="1721" spans="1:11" ht="24" customHeight="1" x14ac:dyDescent="0.2">
      <c r="A1721" s="55"/>
      <c r="B1721" s="127"/>
      <c r="C1721" s="56"/>
      <c r="D1721" s="127"/>
      <c r="E1721" s="1361"/>
      <c r="F1721" s="56"/>
      <c r="G1721" s="56"/>
      <c r="H1721" s="1365" t="s">
        <v>141</v>
      </c>
      <c r="I1721" s="1366" t="s">
        <v>140</v>
      </c>
      <c r="J1721" s="1364"/>
      <c r="K1721" s="127"/>
    </row>
    <row r="1722" spans="1:11" ht="24" customHeight="1" x14ac:dyDescent="0.2">
      <c r="A1722" s="55"/>
      <c r="B1722" s="127"/>
      <c r="C1722" s="56"/>
      <c r="D1722" s="127"/>
      <c r="E1722" s="1361"/>
      <c r="F1722" s="56"/>
      <c r="G1722" s="56"/>
      <c r="H1722" s="1365"/>
      <c r="I1722" s="1366"/>
      <c r="J1722" s="1364"/>
      <c r="K1722" s="127"/>
    </row>
    <row r="1723" spans="1:11" ht="24" customHeight="1" x14ac:dyDescent="0.2">
      <c r="A1723" s="55"/>
      <c r="B1723" s="127"/>
      <c r="C1723" s="56"/>
      <c r="D1723" s="127"/>
      <c r="E1723" s="1361"/>
      <c r="F1723" s="56"/>
      <c r="G1723" s="56"/>
      <c r="H1723" s="1365"/>
      <c r="I1723" s="1366"/>
      <c r="J1723" s="1364"/>
    </row>
    <row r="1724" spans="1:11" ht="24" customHeight="1" x14ac:dyDescent="0.2">
      <c r="A1724" s="55"/>
      <c r="B1724" s="127"/>
      <c r="C1724" s="56"/>
      <c r="D1724" s="127"/>
      <c r="E1724" s="1361"/>
      <c r="F1724" s="56"/>
      <c r="G1724" s="56"/>
      <c r="H1724" s="1365"/>
      <c r="I1724" s="1366"/>
      <c r="J1724" s="1364"/>
    </row>
    <row r="1725" spans="1:11" ht="24" customHeight="1" x14ac:dyDescent="0.2">
      <c r="A1725" s="55"/>
      <c r="B1725" s="127"/>
      <c r="C1725" s="56"/>
      <c r="D1725" s="127"/>
      <c r="E1725" s="1361"/>
      <c r="F1725" s="56"/>
      <c r="G1725" s="56"/>
      <c r="H1725" s="1367"/>
      <c r="I1725" s="1366"/>
      <c r="J1725" s="1364"/>
    </row>
    <row r="1726" spans="1:11" ht="24" customHeight="1" x14ac:dyDescent="0.2">
      <c r="A1726" s="55"/>
      <c r="B1726" s="127"/>
      <c r="C1726" s="56"/>
      <c r="D1726" s="127"/>
      <c r="E1726" s="1361"/>
      <c r="F1726" s="56"/>
      <c r="G1726" s="56"/>
      <c r="H1726" s="1367"/>
      <c r="I1726" s="1366"/>
      <c r="J1726" s="1364"/>
    </row>
    <row r="1727" spans="1:11" ht="24" customHeight="1" x14ac:dyDescent="0.2">
      <c r="A1727" s="55"/>
      <c r="B1727" s="127"/>
      <c r="C1727" s="56"/>
      <c r="D1727" s="127"/>
      <c r="E1727" s="1361"/>
      <c r="F1727" s="56"/>
      <c r="G1727" s="56"/>
      <c r="H1727" s="1367"/>
      <c r="I1727" s="1366"/>
      <c r="J1727" s="1364"/>
    </row>
    <row r="1728" spans="1:11" ht="24" customHeight="1" x14ac:dyDescent="0.2">
      <c r="A1728" s="55"/>
      <c r="B1728" s="127"/>
      <c r="C1728" s="56"/>
      <c r="D1728" s="127"/>
      <c r="E1728" s="1361"/>
      <c r="F1728" s="56"/>
      <c r="G1728" s="56"/>
      <c r="H1728" s="1367"/>
      <c r="I1728" s="1366"/>
      <c r="J1728" s="1364"/>
    </row>
    <row r="1729" spans="1:10" ht="24" customHeight="1" x14ac:dyDescent="0.2">
      <c r="A1729" s="55"/>
      <c r="B1729" s="127"/>
      <c r="C1729" s="56"/>
      <c r="D1729" s="127"/>
      <c r="E1729" s="1361"/>
      <c r="F1729" s="56"/>
      <c r="G1729" s="56"/>
      <c r="H1729" s="1367"/>
      <c r="I1729" s="1366"/>
      <c r="J1729" s="1364"/>
    </row>
    <row r="1730" spans="1:10" ht="24" customHeight="1" x14ac:dyDescent="0.2">
      <c r="A1730" s="55"/>
      <c r="B1730" s="127"/>
      <c r="C1730" s="56"/>
      <c r="D1730" s="127"/>
      <c r="E1730" s="1361"/>
      <c r="F1730" s="56"/>
      <c r="G1730" s="56"/>
      <c r="H1730" s="109"/>
      <c r="I1730" s="107"/>
      <c r="J1730" s="1364"/>
    </row>
    <row r="1731" spans="1:10" ht="24" customHeight="1" x14ac:dyDescent="0.2">
      <c r="A1731" s="55"/>
      <c r="B1731" s="127"/>
      <c r="C1731" s="56"/>
      <c r="D1731" s="127"/>
      <c r="E1731" s="1361"/>
      <c r="F1731" s="56"/>
      <c r="G1731" s="56"/>
      <c r="H1731" s="109"/>
      <c r="I1731" s="107"/>
      <c r="J1731" s="1364"/>
    </row>
    <row r="1732" spans="1:10" ht="24" customHeight="1" x14ac:dyDescent="0.2">
      <c r="A1732" s="55"/>
      <c r="B1732" s="127" t="s">
        <v>160</v>
      </c>
      <c r="C1732" s="56"/>
      <c r="D1732" s="127" t="s">
        <v>160</v>
      </c>
      <c r="E1732" s="1361"/>
      <c r="F1732" s="56"/>
      <c r="G1732" s="56"/>
      <c r="H1732" s="109"/>
      <c r="I1732" s="107"/>
      <c r="J1732" s="1364"/>
    </row>
    <row r="1733" spans="1:10" ht="24" customHeight="1" x14ac:dyDescent="0.2">
      <c r="A1733" s="55"/>
      <c r="B1733" s="127" t="s">
        <v>160</v>
      </c>
      <c r="C1733" s="56"/>
      <c r="D1733" s="127" t="s">
        <v>160</v>
      </c>
      <c r="E1733" s="1361"/>
      <c r="F1733" s="56"/>
      <c r="G1733" s="56"/>
      <c r="H1733" s="109"/>
      <c r="I1733" s="107"/>
      <c r="J1733" s="1364"/>
    </row>
    <row r="1734" spans="1:10" ht="24" customHeight="1" x14ac:dyDescent="0.2">
      <c r="A1734" s="55"/>
      <c r="B1734" s="127" t="s">
        <v>160</v>
      </c>
      <c r="C1734" s="56"/>
      <c r="D1734" s="127"/>
      <c r="E1734" s="1361"/>
      <c r="F1734" s="56"/>
      <c r="G1734" s="56"/>
      <c r="H1734" s="109"/>
      <c r="I1734" s="107"/>
      <c r="J1734" s="1364"/>
    </row>
    <row r="1735" spans="1:10" ht="24" customHeight="1" x14ac:dyDescent="0.2">
      <c r="A1735" s="55"/>
      <c r="B1735" s="127" t="s">
        <v>160</v>
      </c>
      <c r="C1735" s="56"/>
      <c r="D1735" s="127" t="s">
        <v>160</v>
      </c>
      <c r="E1735" s="1361"/>
      <c r="F1735" s="56"/>
      <c r="G1735" s="56"/>
      <c r="H1735" s="109"/>
      <c r="I1735" s="107"/>
      <c r="J1735" s="1364"/>
    </row>
    <row r="1736" spans="1:10" ht="24" customHeight="1" x14ac:dyDescent="0.2">
      <c r="A1736" s="55"/>
      <c r="B1736" s="127" t="s">
        <v>160</v>
      </c>
      <c r="C1736" s="56"/>
      <c r="D1736" s="127" t="s">
        <v>160</v>
      </c>
      <c r="E1736" s="1362"/>
      <c r="F1736" s="56"/>
      <c r="G1736" s="56"/>
      <c r="H1736" s="110"/>
      <c r="I1736" s="108"/>
      <c r="J1736" s="1364"/>
    </row>
    <row r="1737" spans="1:10" ht="24" customHeight="1" thickBot="1" x14ac:dyDescent="0.25">
      <c r="A1737" s="55"/>
      <c r="B1737" s="127" t="s">
        <v>160</v>
      </c>
      <c r="C1737" s="101"/>
      <c r="D1737" s="1339" t="s">
        <v>160</v>
      </c>
      <c r="E1737" s="1339"/>
      <c r="F1737" s="1339"/>
      <c r="G1737" s="101">
        <f>SUM(G1714:G1736)</f>
        <v>0</v>
      </c>
      <c r="H1737" s="106"/>
      <c r="I1737" s="106"/>
      <c r="J1737" s="102"/>
    </row>
    <row r="1738" spans="1:10" ht="24" customHeight="1" thickTop="1" x14ac:dyDescent="0.2">
      <c r="A1738" s="1340" t="s">
        <v>132</v>
      </c>
      <c r="B1738" s="1340"/>
      <c r="C1738" s="1340"/>
      <c r="D1738" s="1340"/>
      <c r="E1738" s="1340"/>
      <c r="F1738" s="1340"/>
      <c r="G1738" s="1340"/>
      <c r="H1738" s="1340"/>
      <c r="I1738" s="1340"/>
      <c r="J1738" s="1340"/>
    </row>
    <row r="1739" spans="1:10" ht="24" customHeight="1" x14ac:dyDescent="0.2">
      <c r="A1739" s="1341" t="s">
        <v>133</v>
      </c>
      <c r="B1739" s="1341"/>
      <c r="C1739" s="1341"/>
      <c r="D1739" s="1341"/>
      <c r="E1739" s="50"/>
    </row>
    <row r="1740" spans="1:10" ht="24" customHeight="1" x14ac:dyDescent="0.2">
      <c r="A1740" s="2" t="s">
        <v>22</v>
      </c>
      <c r="B1740" s="97"/>
      <c r="D1740" s="1342" t="s">
        <v>134</v>
      </c>
      <c r="E1740" s="1342"/>
      <c r="F1740" s="1325" t="s">
        <v>108</v>
      </c>
      <c r="G1740" s="1325"/>
      <c r="H1740" s="1359"/>
      <c r="I1740" s="1359"/>
      <c r="J1740" s="1359"/>
    </row>
    <row r="1741" spans="1:10" ht="24" customHeight="1" x14ac:dyDescent="0.25">
      <c r="A1741" s="97"/>
      <c r="B1741" s="1338" t="s">
        <v>288</v>
      </c>
      <c r="C1741" s="1338"/>
      <c r="D1741" s="1338"/>
      <c r="E1741" s="220"/>
      <c r="F1741" s="220"/>
    </row>
    <row r="1742" spans="1:10" ht="24" customHeight="1" x14ac:dyDescent="0.2">
      <c r="A1742" s="50"/>
      <c r="B1742" s="50" t="s">
        <v>135</v>
      </c>
      <c r="C1742" s="1341"/>
      <c r="D1742" s="1341"/>
      <c r="E1742" s="1341"/>
      <c r="F1742" s="1368" t="s">
        <v>116</v>
      </c>
      <c r="G1742" s="1368"/>
      <c r="H1742" s="1341"/>
      <c r="I1742" s="1341"/>
      <c r="J1742" s="1341"/>
    </row>
    <row r="1743" spans="1:10" ht="24" customHeight="1" x14ac:dyDescent="0.2">
      <c r="A1743" s="50"/>
      <c r="B1743" s="50" t="s">
        <v>136</v>
      </c>
      <c r="C1743" s="1341"/>
      <c r="D1743" s="1341"/>
      <c r="E1743" s="1341"/>
      <c r="F1743" s="1368" t="s">
        <v>157</v>
      </c>
      <c r="G1743" s="1368"/>
      <c r="H1743" s="1341"/>
      <c r="I1743" s="1341"/>
      <c r="J1743" s="1341"/>
    </row>
    <row r="1744" spans="1:10" ht="24" customHeight="1" thickBot="1" x14ac:dyDescent="0.25">
      <c r="B1744" s="206" t="s">
        <v>261</v>
      </c>
      <c r="C1744" s="1352"/>
      <c r="D1744" s="1352"/>
      <c r="E1744" s="1352"/>
      <c r="F1744" s="1352"/>
      <c r="G1744" s="1352"/>
    </row>
    <row r="1745" spans="1:11" ht="24" customHeight="1" thickTop="1" x14ac:dyDescent="0.2">
      <c r="A1745" s="1353" t="s">
        <v>131</v>
      </c>
      <c r="B1745" s="1354"/>
      <c r="C1745" s="1354"/>
      <c r="D1745" s="1355"/>
      <c r="E1745" s="103" t="s">
        <v>123</v>
      </c>
      <c r="F1745" s="1343" t="s">
        <v>126</v>
      </c>
      <c r="G1745" s="1343"/>
      <c r="H1745" s="1344" t="s">
        <v>130</v>
      </c>
      <c r="I1745" s="1345"/>
      <c r="J1745" s="1346"/>
    </row>
    <row r="1746" spans="1:11" ht="24" customHeight="1" x14ac:dyDescent="0.2">
      <c r="A1746" s="1356"/>
      <c r="B1746" s="1357"/>
      <c r="C1746" s="1357"/>
      <c r="D1746" s="1358"/>
      <c r="E1746" s="104" t="s">
        <v>124</v>
      </c>
      <c r="F1746" s="1350" t="s">
        <v>127</v>
      </c>
      <c r="G1746" s="1351"/>
      <c r="H1746" s="1347"/>
      <c r="I1746" s="1348"/>
      <c r="J1746" s="1349"/>
    </row>
    <row r="1747" spans="1:11" ht="24" customHeight="1" thickBot="1" x14ac:dyDescent="0.25">
      <c r="A1747" s="170" t="s">
        <v>99</v>
      </c>
      <c r="B1747" s="169" t="s">
        <v>100</v>
      </c>
      <c r="C1747" s="169" t="s">
        <v>101</v>
      </c>
      <c r="D1747" s="169" t="s">
        <v>100</v>
      </c>
      <c r="E1747" s="104" t="s">
        <v>125</v>
      </c>
      <c r="F1747" s="169" t="s">
        <v>128</v>
      </c>
      <c r="G1747" s="169" t="s">
        <v>129</v>
      </c>
      <c r="H1747" s="1347"/>
      <c r="I1747" s="1348"/>
      <c r="J1747" s="1349"/>
    </row>
    <row r="1748" spans="1:11" ht="24" customHeight="1" x14ac:dyDescent="0.2">
      <c r="A1748" s="214"/>
      <c r="B1748" s="215"/>
      <c r="C1748" s="219"/>
      <c r="D1748" s="215"/>
      <c r="E1748" s="1360" t="s">
        <v>137</v>
      </c>
      <c r="F1748" s="216"/>
      <c r="G1748" s="216"/>
      <c r="H1748" s="217"/>
      <c r="I1748" s="218"/>
      <c r="J1748" s="1363" t="s">
        <v>139</v>
      </c>
      <c r="K1748" s="127"/>
    </row>
    <row r="1749" spans="1:11" ht="24" customHeight="1" x14ac:dyDescent="0.2">
      <c r="A1749" s="55"/>
      <c r="B1749" s="127"/>
      <c r="C1749" s="56"/>
      <c r="D1749" s="127"/>
      <c r="E1749" s="1361"/>
      <c r="F1749" s="56"/>
      <c r="G1749" s="56"/>
      <c r="H1749" s="109"/>
      <c r="I1749" s="107"/>
      <c r="J1749" s="1364"/>
      <c r="K1749" s="127"/>
    </row>
    <row r="1750" spans="1:11" ht="24" customHeight="1" x14ac:dyDescent="0.2">
      <c r="A1750" s="55"/>
      <c r="B1750" s="127"/>
      <c r="C1750" s="56"/>
      <c r="D1750" s="127"/>
      <c r="E1750" s="1361"/>
      <c r="F1750" s="56"/>
      <c r="G1750" s="56"/>
      <c r="H1750" s="109"/>
      <c r="I1750" s="107"/>
      <c r="J1750" s="1364"/>
      <c r="K1750" s="127"/>
    </row>
    <row r="1751" spans="1:11" ht="24" customHeight="1" x14ac:dyDescent="0.2">
      <c r="A1751" s="55"/>
      <c r="B1751" s="127"/>
      <c r="C1751" s="56"/>
      <c r="D1751" s="127"/>
      <c r="E1751" s="1361"/>
      <c r="F1751" s="56"/>
      <c r="G1751" s="56"/>
      <c r="H1751" s="109"/>
      <c r="I1751" s="107"/>
      <c r="J1751" s="1364"/>
      <c r="K1751" s="127"/>
    </row>
    <row r="1752" spans="1:11" ht="24" customHeight="1" x14ac:dyDescent="0.2">
      <c r="A1752" s="55"/>
      <c r="B1752" s="127"/>
      <c r="C1752" s="56"/>
      <c r="D1752" s="127"/>
      <c r="E1752" s="1361"/>
      <c r="F1752" s="56"/>
      <c r="G1752" s="56"/>
      <c r="H1752" s="109"/>
      <c r="I1752" s="107"/>
      <c r="J1752" s="1364"/>
      <c r="K1752" s="127"/>
    </row>
    <row r="1753" spans="1:11" ht="24" customHeight="1" x14ac:dyDescent="0.2">
      <c r="A1753" s="55"/>
      <c r="B1753" s="127"/>
      <c r="C1753" s="56"/>
      <c r="D1753" s="127"/>
      <c r="E1753" s="1361"/>
      <c r="F1753" s="56"/>
      <c r="G1753" s="56"/>
      <c r="H1753" s="109"/>
      <c r="I1753" s="107"/>
      <c r="J1753" s="1364"/>
      <c r="K1753" s="127"/>
    </row>
    <row r="1754" spans="1:11" ht="24" customHeight="1" x14ac:dyDescent="0.2">
      <c r="A1754" s="55"/>
      <c r="B1754" s="127"/>
      <c r="C1754" s="56"/>
      <c r="D1754" s="127"/>
      <c r="E1754" s="1361"/>
      <c r="F1754" s="56"/>
      <c r="G1754" s="56"/>
      <c r="H1754" s="109"/>
      <c r="I1754" s="107"/>
      <c r="J1754" s="1364"/>
      <c r="K1754" s="127"/>
    </row>
    <row r="1755" spans="1:11" ht="24" customHeight="1" x14ac:dyDescent="0.2">
      <c r="A1755" s="55"/>
      <c r="B1755" s="127"/>
      <c r="C1755" s="56"/>
      <c r="D1755" s="127"/>
      <c r="E1755" s="1361"/>
      <c r="F1755" s="56"/>
      <c r="G1755" s="56"/>
      <c r="H1755" s="1365" t="s">
        <v>141</v>
      </c>
      <c r="I1755" s="1366" t="s">
        <v>140</v>
      </c>
      <c r="J1755" s="1364"/>
      <c r="K1755" s="127"/>
    </row>
    <row r="1756" spans="1:11" ht="24" customHeight="1" x14ac:dyDescent="0.2">
      <c r="A1756" s="55"/>
      <c r="B1756" s="127"/>
      <c r="C1756" s="56"/>
      <c r="D1756" s="127"/>
      <c r="E1756" s="1361"/>
      <c r="F1756" s="56"/>
      <c r="G1756" s="56"/>
      <c r="H1756" s="1365"/>
      <c r="I1756" s="1366"/>
      <c r="J1756" s="1364"/>
      <c r="K1756" s="127"/>
    </row>
    <row r="1757" spans="1:11" ht="24" customHeight="1" x14ac:dyDescent="0.2">
      <c r="A1757" s="55"/>
      <c r="B1757" s="127"/>
      <c r="C1757" s="56"/>
      <c r="D1757" s="127"/>
      <c r="E1757" s="1361"/>
      <c r="F1757" s="56"/>
      <c r="G1757" s="56"/>
      <c r="H1757" s="1365"/>
      <c r="I1757" s="1366"/>
      <c r="J1757" s="1364"/>
    </row>
    <row r="1758" spans="1:11" ht="24" customHeight="1" x14ac:dyDescent="0.2">
      <c r="A1758" s="55"/>
      <c r="B1758" s="127"/>
      <c r="C1758" s="56"/>
      <c r="D1758" s="127"/>
      <c r="E1758" s="1361"/>
      <c r="F1758" s="56"/>
      <c r="G1758" s="56"/>
      <c r="H1758" s="1365"/>
      <c r="I1758" s="1366"/>
      <c r="J1758" s="1364"/>
    </row>
    <row r="1759" spans="1:11" ht="24" customHeight="1" x14ac:dyDescent="0.2">
      <c r="A1759" s="55"/>
      <c r="B1759" s="127"/>
      <c r="C1759" s="56"/>
      <c r="D1759" s="127"/>
      <c r="E1759" s="1361"/>
      <c r="F1759" s="56"/>
      <c r="G1759" s="56"/>
      <c r="H1759" s="1367"/>
      <c r="I1759" s="1366"/>
      <c r="J1759" s="1364"/>
    </row>
    <row r="1760" spans="1:11" ht="24" customHeight="1" x14ac:dyDescent="0.2">
      <c r="A1760" s="55"/>
      <c r="B1760" s="127"/>
      <c r="C1760" s="56"/>
      <c r="D1760" s="127"/>
      <c r="E1760" s="1361"/>
      <c r="F1760" s="56"/>
      <c r="G1760" s="56"/>
      <c r="H1760" s="1367"/>
      <c r="I1760" s="1366"/>
      <c r="J1760" s="1364"/>
    </row>
    <row r="1761" spans="1:10" ht="24" customHeight="1" x14ac:dyDescent="0.2">
      <c r="A1761" s="55"/>
      <c r="B1761" s="127"/>
      <c r="C1761" s="56"/>
      <c r="D1761" s="127"/>
      <c r="E1761" s="1361"/>
      <c r="F1761" s="56"/>
      <c r="G1761" s="56"/>
      <c r="H1761" s="1367"/>
      <c r="I1761" s="1366"/>
      <c r="J1761" s="1364"/>
    </row>
    <row r="1762" spans="1:10" ht="24" customHeight="1" x14ac:dyDescent="0.2">
      <c r="A1762" s="55"/>
      <c r="B1762" s="127"/>
      <c r="C1762" s="56"/>
      <c r="D1762" s="127"/>
      <c r="E1762" s="1361"/>
      <c r="F1762" s="56"/>
      <c r="G1762" s="56"/>
      <c r="H1762" s="1367"/>
      <c r="I1762" s="1366"/>
      <c r="J1762" s="1364"/>
    </row>
    <row r="1763" spans="1:10" ht="24" customHeight="1" x14ac:dyDescent="0.2">
      <c r="A1763" s="55"/>
      <c r="B1763" s="127"/>
      <c r="C1763" s="56"/>
      <c r="D1763" s="127"/>
      <c r="E1763" s="1361"/>
      <c r="F1763" s="56"/>
      <c r="G1763" s="56"/>
      <c r="H1763" s="1367"/>
      <c r="I1763" s="1366"/>
      <c r="J1763" s="1364"/>
    </row>
    <row r="1764" spans="1:10" ht="24" customHeight="1" x14ac:dyDescent="0.2">
      <c r="A1764" s="55"/>
      <c r="B1764" s="127"/>
      <c r="C1764" s="56"/>
      <c r="D1764" s="127"/>
      <c r="E1764" s="1361"/>
      <c r="F1764" s="56"/>
      <c r="G1764" s="56"/>
      <c r="H1764" s="109"/>
      <c r="I1764" s="107"/>
      <c r="J1764" s="1364"/>
    </row>
    <row r="1765" spans="1:10" ht="24" customHeight="1" x14ac:dyDescent="0.2">
      <c r="A1765" s="55"/>
      <c r="B1765" s="127"/>
      <c r="C1765" s="56"/>
      <c r="D1765" s="127"/>
      <c r="E1765" s="1361"/>
      <c r="F1765" s="56"/>
      <c r="G1765" s="56"/>
      <c r="H1765" s="109"/>
      <c r="I1765" s="107"/>
      <c r="J1765" s="1364"/>
    </row>
    <row r="1766" spans="1:10" ht="24" customHeight="1" x14ac:dyDescent="0.2">
      <c r="A1766" s="55"/>
      <c r="B1766" s="127" t="s">
        <v>160</v>
      </c>
      <c r="C1766" s="56"/>
      <c r="D1766" s="127" t="s">
        <v>160</v>
      </c>
      <c r="E1766" s="1361"/>
      <c r="F1766" s="56"/>
      <c r="G1766" s="56"/>
      <c r="H1766" s="109"/>
      <c r="I1766" s="107"/>
      <c r="J1766" s="1364"/>
    </row>
    <row r="1767" spans="1:10" ht="24" customHeight="1" x14ac:dyDescent="0.2">
      <c r="A1767" s="55"/>
      <c r="B1767" s="127" t="s">
        <v>160</v>
      </c>
      <c r="C1767" s="56"/>
      <c r="D1767" s="127" t="s">
        <v>160</v>
      </c>
      <c r="E1767" s="1361"/>
      <c r="F1767" s="56"/>
      <c r="G1767" s="56"/>
      <c r="H1767" s="109"/>
      <c r="I1767" s="107"/>
      <c r="J1767" s="1364"/>
    </row>
    <row r="1768" spans="1:10" ht="24" customHeight="1" x14ac:dyDescent="0.2">
      <c r="A1768" s="55"/>
      <c r="B1768" s="127" t="s">
        <v>160</v>
      </c>
      <c r="C1768" s="56"/>
      <c r="D1768" s="127"/>
      <c r="E1768" s="1361"/>
      <c r="F1768" s="56"/>
      <c r="G1768" s="56"/>
      <c r="H1768" s="109"/>
      <c r="I1768" s="107"/>
      <c r="J1768" s="1364"/>
    </row>
    <row r="1769" spans="1:10" ht="24" customHeight="1" x14ac:dyDescent="0.2">
      <c r="A1769" s="55"/>
      <c r="B1769" s="127" t="s">
        <v>160</v>
      </c>
      <c r="C1769" s="56"/>
      <c r="D1769" s="127" t="s">
        <v>160</v>
      </c>
      <c r="E1769" s="1361"/>
      <c r="F1769" s="56"/>
      <c r="G1769" s="56"/>
      <c r="H1769" s="109"/>
      <c r="I1769" s="107"/>
      <c r="J1769" s="1364"/>
    </row>
    <row r="1770" spans="1:10" ht="24" customHeight="1" x14ac:dyDescent="0.2">
      <c r="A1770" s="55"/>
      <c r="B1770" s="127" t="s">
        <v>160</v>
      </c>
      <c r="C1770" s="56"/>
      <c r="D1770" s="127" t="s">
        <v>160</v>
      </c>
      <c r="E1770" s="1362"/>
      <c r="F1770" s="56"/>
      <c r="G1770" s="56"/>
      <c r="H1770" s="110"/>
      <c r="I1770" s="108"/>
      <c r="J1770" s="1364"/>
    </row>
    <row r="1771" spans="1:10" ht="24" customHeight="1" thickBot="1" x14ac:dyDescent="0.25">
      <c r="A1771" s="55"/>
      <c r="B1771" s="127" t="s">
        <v>160</v>
      </c>
      <c r="C1771" s="101"/>
      <c r="D1771" s="1339" t="s">
        <v>160</v>
      </c>
      <c r="E1771" s="1339"/>
      <c r="F1771" s="1339"/>
      <c r="G1771" s="101">
        <f>SUM(G1748:G1770)</f>
        <v>0</v>
      </c>
      <c r="H1771" s="106"/>
      <c r="I1771" s="106"/>
      <c r="J1771" s="102"/>
    </row>
    <row r="1772" spans="1:10" ht="24" customHeight="1" thickTop="1" x14ac:dyDescent="0.2">
      <c r="A1772" s="1340" t="s">
        <v>132</v>
      </c>
      <c r="B1772" s="1340"/>
      <c r="C1772" s="1340"/>
      <c r="D1772" s="1340"/>
      <c r="E1772" s="1340"/>
      <c r="F1772" s="1340"/>
      <c r="G1772" s="1340"/>
      <c r="H1772" s="1340"/>
      <c r="I1772" s="1340"/>
      <c r="J1772" s="1340"/>
    </row>
    <row r="1773" spans="1:10" ht="24" customHeight="1" x14ac:dyDescent="0.2">
      <c r="A1773" s="1341" t="s">
        <v>133</v>
      </c>
      <c r="B1773" s="1341"/>
      <c r="C1773" s="1341"/>
      <c r="D1773" s="1341"/>
      <c r="E1773" s="50"/>
    </row>
    <row r="1774" spans="1:10" ht="24" customHeight="1" x14ac:dyDescent="0.2">
      <c r="A1774" s="2" t="s">
        <v>22</v>
      </c>
      <c r="B1774" s="97"/>
      <c r="D1774" s="1342" t="s">
        <v>134</v>
      </c>
      <c r="E1774" s="1342"/>
      <c r="F1774" s="1325" t="s">
        <v>108</v>
      </c>
      <c r="G1774" s="1325"/>
      <c r="H1774" s="1359"/>
      <c r="I1774" s="1359"/>
      <c r="J1774" s="1359"/>
    </row>
    <row r="1775" spans="1:10" ht="24" customHeight="1" x14ac:dyDescent="0.25">
      <c r="A1775" s="97"/>
      <c r="B1775" s="1338" t="s">
        <v>288</v>
      </c>
      <c r="C1775" s="1338"/>
      <c r="D1775" s="1338"/>
      <c r="E1775" s="220"/>
      <c r="F1775" s="220"/>
    </row>
    <row r="1776" spans="1:10" ht="24" customHeight="1" x14ac:dyDescent="0.2">
      <c r="A1776" s="50"/>
      <c r="B1776" s="50" t="s">
        <v>135</v>
      </c>
      <c r="C1776" s="1341"/>
      <c r="D1776" s="1341"/>
      <c r="E1776" s="1341"/>
      <c r="F1776" s="1368" t="s">
        <v>116</v>
      </c>
      <c r="G1776" s="1368"/>
      <c r="H1776" s="1341"/>
      <c r="I1776" s="1341"/>
      <c r="J1776" s="1341"/>
    </row>
    <row r="1777" spans="1:11" ht="24" customHeight="1" x14ac:dyDescent="0.2">
      <c r="A1777" s="50"/>
      <c r="B1777" s="50" t="s">
        <v>136</v>
      </c>
      <c r="C1777" s="1341"/>
      <c r="D1777" s="1341"/>
      <c r="E1777" s="1341"/>
      <c r="F1777" s="1368" t="s">
        <v>157</v>
      </c>
      <c r="G1777" s="1368"/>
      <c r="H1777" s="1341"/>
      <c r="I1777" s="1341"/>
      <c r="J1777" s="1341"/>
    </row>
    <row r="1778" spans="1:11" ht="24" customHeight="1" thickBot="1" x14ac:dyDescent="0.25">
      <c r="B1778" s="206" t="s">
        <v>261</v>
      </c>
      <c r="C1778" s="1352"/>
      <c r="D1778" s="1352"/>
      <c r="E1778" s="1352"/>
      <c r="F1778" s="1352"/>
      <c r="G1778" s="1352"/>
    </row>
    <row r="1779" spans="1:11" ht="24" customHeight="1" thickTop="1" x14ac:dyDescent="0.2">
      <c r="A1779" s="1353" t="s">
        <v>131</v>
      </c>
      <c r="B1779" s="1354"/>
      <c r="C1779" s="1354"/>
      <c r="D1779" s="1355"/>
      <c r="E1779" s="103" t="s">
        <v>123</v>
      </c>
      <c r="F1779" s="1343" t="s">
        <v>126</v>
      </c>
      <c r="G1779" s="1343"/>
      <c r="H1779" s="1344" t="s">
        <v>130</v>
      </c>
      <c r="I1779" s="1345"/>
      <c r="J1779" s="1346"/>
    </row>
    <row r="1780" spans="1:11" ht="24" customHeight="1" x14ac:dyDescent="0.2">
      <c r="A1780" s="1356"/>
      <c r="B1780" s="1357"/>
      <c r="C1780" s="1357"/>
      <c r="D1780" s="1358"/>
      <c r="E1780" s="104" t="s">
        <v>124</v>
      </c>
      <c r="F1780" s="1350" t="s">
        <v>127</v>
      </c>
      <c r="G1780" s="1351"/>
      <c r="H1780" s="1347"/>
      <c r="I1780" s="1348"/>
      <c r="J1780" s="1349"/>
    </row>
    <row r="1781" spans="1:11" ht="24" customHeight="1" thickBot="1" x14ac:dyDescent="0.25">
      <c r="A1781" s="170" t="s">
        <v>99</v>
      </c>
      <c r="B1781" s="169" t="s">
        <v>100</v>
      </c>
      <c r="C1781" s="169" t="s">
        <v>101</v>
      </c>
      <c r="D1781" s="169" t="s">
        <v>100</v>
      </c>
      <c r="E1781" s="104" t="s">
        <v>125</v>
      </c>
      <c r="F1781" s="169" t="s">
        <v>128</v>
      </c>
      <c r="G1781" s="169" t="s">
        <v>129</v>
      </c>
      <c r="H1781" s="1347"/>
      <c r="I1781" s="1348"/>
      <c r="J1781" s="1349"/>
    </row>
    <row r="1782" spans="1:11" ht="24" customHeight="1" x14ac:dyDescent="0.2">
      <c r="A1782" s="214"/>
      <c r="B1782" s="215"/>
      <c r="C1782" s="219"/>
      <c r="D1782" s="215"/>
      <c r="E1782" s="1360" t="s">
        <v>137</v>
      </c>
      <c r="F1782" s="216"/>
      <c r="G1782" s="216"/>
      <c r="H1782" s="217"/>
      <c r="I1782" s="218"/>
      <c r="J1782" s="1363" t="s">
        <v>139</v>
      </c>
      <c r="K1782" s="127"/>
    </row>
    <row r="1783" spans="1:11" ht="24" customHeight="1" x14ac:dyDescent="0.2">
      <c r="A1783" s="55"/>
      <c r="B1783" s="127"/>
      <c r="C1783" s="56"/>
      <c r="D1783" s="127"/>
      <c r="E1783" s="1361"/>
      <c r="F1783" s="56"/>
      <c r="G1783" s="56"/>
      <c r="H1783" s="109"/>
      <c r="I1783" s="107"/>
      <c r="J1783" s="1364"/>
      <c r="K1783" s="127"/>
    </row>
    <row r="1784" spans="1:11" ht="24" customHeight="1" x14ac:dyDescent="0.2">
      <c r="A1784" s="55"/>
      <c r="B1784" s="127"/>
      <c r="C1784" s="56"/>
      <c r="D1784" s="127"/>
      <c r="E1784" s="1361"/>
      <c r="F1784" s="56"/>
      <c r="G1784" s="56"/>
      <c r="H1784" s="109"/>
      <c r="I1784" s="107"/>
      <c r="J1784" s="1364"/>
      <c r="K1784" s="127"/>
    </row>
    <row r="1785" spans="1:11" ht="24" customHeight="1" x14ac:dyDescent="0.2">
      <c r="A1785" s="55"/>
      <c r="B1785" s="127"/>
      <c r="C1785" s="56"/>
      <c r="D1785" s="127"/>
      <c r="E1785" s="1361"/>
      <c r="F1785" s="56"/>
      <c r="G1785" s="56"/>
      <c r="H1785" s="109"/>
      <c r="I1785" s="107"/>
      <c r="J1785" s="1364"/>
      <c r="K1785" s="127"/>
    </row>
    <row r="1786" spans="1:11" ht="24" customHeight="1" x14ac:dyDescent="0.2">
      <c r="A1786" s="55"/>
      <c r="B1786" s="127"/>
      <c r="C1786" s="56"/>
      <c r="D1786" s="127"/>
      <c r="E1786" s="1361"/>
      <c r="F1786" s="56"/>
      <c r="G1786" s="56"/>
      <c r="H1786" s="109"/>
      <c r="I1786" s="107"/>
      <c r="J1786" s="1364"/>
      <c r="K1786" s="127"/>
    </row>
    <row r="1787" spans="1:11" ht="24" customHeight="1" x14ac:dyDescent="0.2">
      <c r="A1787" s="55"/>
      <c r="B1787" s="127"/>
      <c r="C1787" s="56"/>
      <c r="D1787" s="127"/>
      <c r="E1787" s="1361"/>
      <c r="F1787" s="56"/>
      <c r="G1787" s="56"/>
      <c r="H1787" s="109"/>
      <c r="I1787" s="107"/>
      <c r="J1787" s="1364"/>
      <c r="K1787" s="127"/>
    </row>
    <row r="1788" spans="1:11" ht="24" customHeight="1" x14ac:dyDescent="0.2">
      <c r="A1788" s="55"/>
      <c r="B1788" s="127"/>
      <c r="C1788" s="56"/>
      <c r="D1788" s="127"/>
      <c r="E1788" s="1361"/>
      <c r="F1788" s="56"/>
      <c r="G1788" s="56"/>
      <c r="H1788" s="109"/>
      <c r="I1788" s="107"/>
      <c r="J1788" s="1364"/>
      <c r="K1788" s="127"/>
    </row>
    <row r="1789" spans="1:11" ht="24" customHeight="1" x14ac:dyDescent="0.2">
      <c r="A1789" s="55"/>
      <c r="B1789" s="127"/>
      <c r="C1789" s="56"/>
      <c r="D1789" s="127"/>
      <c r="E1789" s="1361"/>
      <c r="F1789" s="56"/>
      <c r="G1789" s="56"/>
      <c r="H1789" s="1365" t="s">
        <v>141</v>
      </c>
      <c r="I1789" s="1366" t="s">
        <v>140</v>
      </c>
      <c r="J1789" s="1364"/>
      <c r="K1789" s="127"/>
    </row>
    <row r="1790" spans="1:11" ht="24" customHeight="1" x14ac:dyDescent="0.2">
      <c r="A1790" s="55"/>
      <c r="B1790" s="127"/>
      <c r="C1790" s="56"/>
      <c r="D1790" s="127"/>
      <c r="E1790" s="1361"/>
      <c r="F1790" s="56"/>
      <c r="G1790" s="56"/>
      <c r="H1790" s="1365"/>
      <c r="I1790" s="1366"/>
      <c r="J1790" s="1364"/>
      <c r="K1790" s="127"/>
    </row>
    <row r="1791" spans="1:11" ht="24" customHeight="1" x14ac:dyDescent="0.2">
      <c r="A1791" s="55"/>
      <c r="B1791" s="127"/>
      <c r="C1791" s="56"/>
      <c r="D1791" s="127"/>
      <c r="E1791" s="1361"/>
      <c r="F1791" s="56"/>
      <c r="G1791" s="56"/>
      <c r="H1791" s="1365"/>
      <c r="I1791" s="1366"/>
      <c r="J1791" s="1364"/>
    </row>
    <row r="1792" spans="1:11" ht="24" customHeight="1" x14ac:dyDescent="0.2">
      <c r="A1792" s="55"/>
      <c r="B1792" s="127"/>
      <c r="C1792" s="56"/>
      <c r="D1792" s="127"/>
      <c r="E1792" s="1361"/>
      <c r="F1792" s="56"/>
      <c r="G1792" s="56"/>
      <c r="H1792" s="1365"/>
      <c r="I1792" s="1366"/>
      <c r="J1792" s="1364"/>
    </row>
    <row r="1793" spans="1:10" ht="24" customHeight="1" x14ac:dyDescent="0.2">
      <c r="A1793" s="55"/>
      <c r="B1793" s="127"/>
      <c r="C1793" s="56"/>
      <c r="D1793" s="127"/>
      <c r="E1793" s="1361"/>
      <c r="F1793" s="56"/>
      <c r="G1793" s="56"/>
      <c r="H1793" s="1367"/>
      <c r="I1793" s="1366"/>
      <c r="J1793" s="1364"/>
    </row>
    <row r="1794" spans="1:10" ht="24" customHeight="1" x14ac:dyDescent="0.2">
      <c r="A1794" s="55"/>
      <c r="B1794" s="127"/>
      <c r="C1794" s="56"/>
      <c r="D1794" s="127"/>
      <c r="E1794" s="1361"/>
      <c r="F1794" s="56"/>
      <c r="G1794" s="56"/>
      <c r="H1794" s="1367"/>
      <c r="I1794" s="1366"/>
      <c r="J1794" s="1364"/>
    </row>
    <row r="1795" spans="1:10" ht="24" customHeight="1" x14ac:dyDescent="0.2">
      <c r="A1795" s="55"/>
      <c r="B1795" s="127"/>
      <c r="C1795" s="56"/>
      <c r="D1795" s="127"/>
      <c r="E1795" s="1361"/>
      <c r="F1795" s="56"/>
      <c r="G1795" s="56"/>
      <c r="H1795" s="1367"/>
      <c r="I1795" s="1366"/>
      <c r="J1795" s="1364"/>
    </row>
    <row r="1796" spans="1:10" ht="24" customHeight="1" x14ac:dyDescent="0.2">
      <c r="A1796" s="55"/>
      <c r="B1796" s="127"/>
      <c r="C1796" s="56"/>
      <c r="D1796" s="127"/>
      <c r="E1796" s="1361"/>
      <c r="F1796" s="56"/>
      <c r="G1796" s="56"/>
      <c r="H1796" s="1367"/>
      <c r="I1796" s="1366"/>
      <c r="J1796" s="1364"/>
    </row>
    <row r="1797" spans="1:10" ht="24" customHeight="1" x14ac:dyDescent="0.2">
      <c r="A1797" s="55"/>
      <c r="B1797" s="127"/>
      <c r="C1797" s="56"/>
      <c r="D1797" s="127"/>
      <c r="E1797" s="1361"/>
      <c r="F1797" s="56"/>
      <c r="G1797" s="56"/>
      <c r="H1797" s="1367"/>
      <c r="I1797" s="1366"/>
      <c r="J1797" s="1364"/>
    </row>
    <row r="1798" spans="1:10" ht="24" customHeight="1" x14ac:dyDescent="0.2">
      <c r="A1798" s="55"/>
      <c r="B1798" s="127"/>
      <c r="C1798" s="56"/>
      <c r="D1798" s="127"/>
      <c r="E1798" s="1361"/>
      <c r="F1798" s="56"/>
      <c r="G1798" s="56"/>
      <c r="H1798" s="109"/>
      <c r="I1798" s="107"/>
      <c r="J1798" s="1364"/>
    </row>
    <row r="1799" spans="1:10" ht="24" customHeight="1" x14ac:dyDescent="0.2">
      <c r="A1799" s="55"/>
      <c r="B1799" s="127"/>
      <c r="C1799" s="56"/>
      <c r="D1799" s="127"/>
      <c r="E1799" s="1361"/>
      <c r="F1799" s="56"/>
      <c r="G1799" s="56"/>
      <c r="H1799" s="109"/>
      <c r="I1799" s="107"/>
      <c r="J1799" s="1364"/>
    </row>
    <row r="1800" spans="1:10" ht="24" customHeight="1" x14ac:dyDescent="0.2">
      <c r="A1800" s="55"/>
      <c r="B1800" s="127" t="s">
        <v>160</v>
      </c>
      <c r="C1800" s="56"/>
      <c r="D1800" s="127" t="s">
        <v>160</v>
      </c>
      <c r="E1800" s="1361"/>
      <c r="F1800" s="56"/>
      <c r="G1800" s="56"/>
      <c r="H1800" s="109"/>
      <c r="I1800" s="107"/>
      <c r="J1800" s="1364"/>
    </row>
    <row r="1801" spans="1:10" ht="24" customHeight="1" x14ac:dyDescent="0.2">
      <c r="A1801" s="55"/>
      <c r="B1801" s="127" t="s">
        <v>160</v>
      </c>
      <c r="C1801" s="56"/>
      <c r="D1801" s="127" t="s">
        <v>160</v>
      </c>
      <c r="E1801" s="1361"/>
      <c r="F1801" s="56"/>
      <c r="G1801" s="56"/>
      <c r="H1801" s="109"/>
      <c r="I1801" s="107"/>
      <c r="J1801" s="1364"/>
    </row>
    <row r="1802" spans="1:10" ht="24" customHeight="1" x14ac:dyDescent="0.2">
      <c r="A1802" s="55"/>
      <c r="B1802" s="127" t="s">
        <v>160</v>
      </c>
      <c r="C1802" s="56"/>
      <c r="D1802" s="127"/>
      <c r="E1802" s="1361"/>
      <c r="F1802" s="56"/>
      <c r="G1802" s="56"/>
      <c r="H1802" s="109"/>
      <c r="I1802" s="107"/>
      <c r="J1802" s="1364"/>
    </row>
    <row r="1803" spans="1:10" ht="24" customHeight="1" x14ac:dyDescent="0.2">
      <c r="A1803" s="55"/>
      <c r="B1803" s="127" t="s">
        <v>160</v>
      </c>
      <c r="C1803" s="56"/>
      <c r="D1803" s="127" t="s">
        <v>160</v>
      </c>
      <c r="E1803" s="1361"/>
      <c r="F1803" s="56"/>
      <c r="G1803" s="56"/>
      <c r="H1803" s="109"/>
      <c r="I1803" s="107"/>
      <c r="J1803" s="1364"/>
    </row>
    <row r="1804" spans="1:10" ht="24" customHeight="1" x14ac:dyDescent="0.2">
      <c r="A1804" s="55"/>
      <c r="B1804" s="127" t="s">
        <v>160</v>
      </c>
      <c r="C1804" s="56"/>
      <c r="D1804" s="127" t="s">
        <v>160</v>
      </c>
      <c r="E1804" s="1362"/>
      <c r="F1804" s="56"/>
      <c r="G1804" s="56"/>
      <c r="H1804" s="110"/>
      <c r="I1804" s="108"/>
      <c r="J1804" s="1364"/>
    </row>
    <row r="1805" spans="1:10" ht="24" customHeight="1" thickBot="1" x14ac:dyDescent="0.25">
      <c r="A1805" s="55"/>
      <c r="B1805" s="127" t="s">
        <v>160</v>
      </c>
      <c r="C1805" s="101"/>
      <c r="D1805" s="1339" t="s">
        <v>160</v>
      </c>
      <c r="E1805" s="1339"/>
      <c r="F1805" s="1339"/>
      <c r="G1805" s="101">
        <f>SUM(G1782:G1804)</f>
        <v>0</v>
      </c>
      <c r="H1805" s="106"/>
      <c r="I1805" s="106"/>
      <c r="J1805" s="102"/>
    </row>
    <row r="1806" spans="1:10" ht="24" customHeight="1" thickTop="1" x14ac:dyDescent="0.2">
      <c r="A1806" s="1340" t="s">
        <v>132</v>
      </c>
      <c r="B1806" s="1340"/>
      <c r="C1806" s="1340"/>
      <c r="D1806" s="1340"/>
      <c r="E1806" s="1340"/>
      <c r="F1806" s="1340"/>
      <c r="G1806" s="1340"/>
      <c r="H1806" s="1340"/>
      <c r="I1806" s="1340"/>
      <c r="J1806" s="1340"/>
    </row>
    <row r="1807" spans="1:10" ht="24" customHeight="1" x14ac:dyDescent="0.2">
      <c r="A1807" s="1341" t="s">
        <v>133</v>
      </c>
      <c r="B1807" s="1341"/>
      <c r="C1807" s="1341"/>
      <c r="D1807" s="1341"/>
      <c r="E1807" s="50"/>
    </row>
    <row r="1808" spans="1:10" ht="24" customHeight="1" x14ac:dyDescent="0.2">
      <c r="A1808" s="2" t="s">
        <v>22</v>
      </c>
      <c r="B1808" s="97"/>
      <c r="D1808" s="1342" t="s">
        <v>134</v>
      </c>
      <c r="E1808" s="1342"/>
      <c r="F1808" s="1325" t="s">
        <v>108</v>
      </c>
      <c r="G1808" s="1325"/>
      <c r="H1808" s="1359"/>
      <c r="I1808" s="1359"/>
      <c r="J1808" s="1359"/>
    </row>
    <row r="1809" spans="1:11" ht="24" customHeight="1" x14ac:dyDescent="0.25">
      <c r="A1809" s="97"/>
      <c r="B1809" s="1338" t="s">
        <v>288</v>
      </c>
      <c r="C1809" s="1338"/>
      <c r="D1809" s="1338"/>
      <c r="E1809" s="220"/>
      <c r="F1809" s="220"/>
    </row>
    <row r="1810" spans="1:11" ht="24" customHeight="1" x14ac:dyDescent="0.2">
      <c r="A1810" s="50"/>
      <c r="B1810" s="50" t="s">
        <v>135</v>
      </c>
      <c r="C1810" s="1341"/>
      <c r="D1810" s="1341"/>
      <c r="E1810" s="1341"/>
      <c r="F1810" s="1368" t="s">
        <v>116</v>
      </c>
      <c r="G1810" s="1368"/>
      <c r="H1810" s="1341"/>
      <c r="I1810" s="1341"/>
      <c r="J1810" s="1341"/>
    </row>
    <row r="1811" spans="1:11" ht="24" customHeight="1" x14ac:dyDescent="0.2">
      <c r="A1811" s="50"/>
      <c r="B1811" s="50" t="s">
        <v>136</v>
      </c>
      <c r="C1811" s="1341"/>
      <c r="D1811" s="1341"/>
      <c r="E1811" s="1341"/>
      <c r="F1811" s="1368" t="s">
        <v>157</v>
      </c>
      <c r="G1811" s="1368"/>
      <c r="H1811" s="1341"/>
      <c r="I1811" s="1341"/>
      <c r="J1811" s="1341"/>
    </row>
    <row r="1812" spans="1:11" ht="24" customHeight="1" thickBot="1" x14ac:dyDescent="0.25">
      <c r="B1812" s="206" t="s">
        <v>261</v>
      </c>
      <c r="C1812" s="1352"/>
      <c r="D1812" s="1352"/>
      <c r="E1812" s="1352"/>
      <c r="F1812" s="1352"/>
      <c r="G1812" s="1352"/>
    </row>
    <row r="1813" spans="1:11" ht="24" customHeight="1" thickTop="1" x14ac:dyDescent="0.2">
      <c r="A1813" s="1353" t="s">
        <v>131</v>
      </c>
      <c r="B1813" s="1354"/>
      <c r="C1813" s="1354"/>
      <c r="D1813" s="1355"/>
      <c r="E1813" s="103" t="s">
        <v>123</v>
      </c>
      <c r="F1813" s="1343" t="s">
        <v>126</v>
      </c>
      <c r="G1813" s="1343"/>
      <c r="H1813" s="1344" t="s">
        <v>130</v>
      </c>
      <c r="I1813" s="1345"/>
      <c r="J1813" s="1346"/>
    </row>
    <row r="1814" spans="1:11" ht="24" customHeight="1" x14ac:dyDescent="0.2">
      <c r="A1814" s="1356"/>
      <c r="B1814" s="1357"/>
      <c r="C1814" s="1357"/>
      <c r="D1814" s="1358"/>
      <c r="E1814" s="104" t="s">
        <v>124</v>
      </c>
      <c r="F1814" s="1350" t="s">
        <v>127</v>
      </c>
      <c r="G1814" s="1351"/>
      <c r="H1814" s="1347"/>
      <c r="I1814" s="1348"/>
      <c r="J1814" s="1349"/>
    </row>
    <row r="1815" spans="1:11" ht="24" customHeight="1" thickBot="1" x14ac:dyDescent="0.25">
      <c r="A1815" s="170" t="s">
        <v>99</v>
      </c>
      <c r="B1815" s="169" t="s">
        <v>100</v>
      </c>
      <c r="C1815" s="169" t="s">
        <v>101</v>
      </c>
      <c r="D1815" s="169" t="s">
        <v>100</v>
      </c>
      <c r="E1815" s="104" t="s">
        <v>125</v>
      </c>
      <c r="F1815" s="169" t="s">
        <v>128</v>
      </c>
      <c r="G1815" s="169" t="s">
        <v>129</v>
      </c>
      <c r="H1815" s="1347"/>
      <c r="I1815" s="1348"/>
      <c r="J1815" s="1349"/>
    </row>
    <row r="1816" spans="1:11" ht="24" customHeight="1" x14ac:dyDescent="0.2">
      <c r="A1816" s="214"/>
      <c r="B1816" s="215"/>
      <c r="C1816" s="219"/>
      <c r="D1816" s="215"/>
      <c r="E1816" s="1360" t="s">
        <v>137</v>
      </c>
      <c r="F1816" s="216"/>
      <c r="G1816" s="216"/>
      <c r="H1816" s="217"/>
      <c r="I1816" s="218"/>
      <c r="J1816" s="1363" t="s">
        <v>139</v>
      </c>
      <c r="K1816" s="127"/>
    </row>
    <row r="1817" spans="1:11" ht="24" customHeight="1" x14ac:dyDescent="0.2">
      <c r="A1817" s="55"/>
      <c r="B1817" s="127"/>
      <c r="C1817" s="56"/>
      <c r="D1817" s="127"/>
      <c r="E1817" s="1361"/>
      <c r="F1817" s="56"/>
      <c r="G1817" s="56"/>
      <c r="H1817" s="109"/>
      <c r="I1817" s="107"/>
      <c r="J1817" s="1364"/>
      <c r="K1817" s="127"/>
    </row>
    <row r="1818" spans="1:11" ht="24" customHeight="1" x14ac:dyDescent="0.2">
      <c r="A1818" s="55"/>
      <c r="B1818" s="127"/>
      <c r="C1818" s="56"/>
      <c r="D1818" s="127"/>
      <c r="E1818" s="1361"/>
      <c r="F1818" s="56"/>
      <c r="G1818" s="56"/>
      <c r="H1818" s="109"/>
      <c r="I1818" s="107"/>
      <c r="J1818" s="1364"/>
      <c r="K1818" s="127"/>
    </row>
    <row r="1819" spans="1:11" ht="24" customHeight="1" x14ac:dyDescent="0.2">
      <c r="A1819" s="55"/>
      <c r="B1819" s="127"/>
      <c r="C1819" s="56"/>
      <c r="D1819" s="127"/>
      <c r="E1819" s="1361"/>
      <c r="F1819" s="56"/>
      <c r="G1819" s="56"/>
      <c r="H1819" s="109"/>
      <c r="I1819" s="107"/>
      <c r="J1819" s="1364"/>
      <c r="K1819" s="127"/>
    </row>
    <row r="1820" spans="1:11" ht="24" customHeight="1" x14ac:dyDescent="0.2">
      <c r="A1820" s="55"/>
      <c r="B1820" s="127"/>
      <c r="C1820" s="56"/>
      <c r="D1820" s="127"/>
      <c r="E1820" s="1361"/>
      <c r="F1820" s="56"/>
      <c r="G1820" s="56"/>
      <c r="H1820" s="109"/>
      <c r="I1820" s="107"/>
      <c r="J1820" s="1364"/>
      <c r="K1820" s="127"/>
    </row>
    <row r="1821" spans="1:11" ht="24" customHeight="1" x14ac:dyDescent="0.2">
      <c r="A1821" s="55"/>
      <c r="B1821" s="127"/>
      <c r="C1821" s="56"/>
      <c r="D1821" s="127"/>
      <c r="E1821" s="1361"/>
      <c r="F1821" s="56"/>
      <c r="G1821" s="56"/>
      <c r="H1821" s="109"/>
      <c r="I1821" s="107"/>
      <c r="J1821" s="1364"/>
      <c r="K1821" s="127"/>
    </row>
    <row r="1822" spans="1:11" ht="24" customHeight="1" x14ac:dyDescent="0.2">
      <c r="A1822" s="55"/>
      <c r="B1822" s="127"/>
      <c r="C1822" s="56"/>
      <c r="D1822" s="127"/>
      <c r="E1822" s="1361"/>
      <c r="F1822" s="56"/>
      <c r="G1822" s="56"/>
      <c r="H1822" s="109"/>
      <c r="I1822" s="107"/>
      <c r="J1822" s="1364"/>
      <c r="K1822" s="127"/>
    </row>
    <row r="1823" spans="1:11" ht="24" customHeight="1" x14ac:dyDescent="0.2">
      <c r="A1823" s="55"/>
      <c r="B1823" s="127"/>
      <c r="C1823" s="56"/>
      <c r="D1823" s="127"/>
      <c r="E1823" s="1361"/>
      <c r="F1823" s="56"/>
      <c r="G1823" s="56"/>
      <c r="H1823" s="1365" t="s">
        <v>141</v>
      </c>
      <c r="I1823" s="1366" t="s">
        <v>140</v>
      </c>
      <c r="J1823" s="1364"/>
      <c r="K1823" s="127"/>
    </row>
    <row r="1824" spans="1:11" ht="24" customHeight="1" x14ac:dyDescent="0.2">
      <c r="A1824" s="55"/>
      <c r="B1824" s="127"/>
      <c r="C1824" s="56"/>
      <c r="D1824" s="127"/>
      <c r="E1824" s="1361"/>
      <c r="F1824" s="56"/>
      <c r="G1824" s="56"/>
      <c r="H1824" s="1365"/>
      <c r="I1824" s="1366"/>
      <c r="J1824" s="1364"/>
      <c r="K1824" s="127"/>
    </row>
    <row r="1825" spans="1:10" ht="24" customHeight="1" x14ac:dyDescent="0.2">
      <c r="A1825" s="55"/>
      <c r="B1825" s="127"/>
      <c r="C1825" s="56"/>
      <c r="D1825" s="127"/>
      <c r="E1825" s="1361"/>
      <c r="F1825" s="56"/>
      <c r="G1825" s="56"/>
      <c r="H1825" s="1365"/>
      <c r="I1825" s="1366"/>
      <c r="J1825" s="1364"/>
    </row>
    <row r="1826" spans="1:10" ht="24" customHeight="1" x14ac:dyDescent="0.2">
      <c r="A1826" s="55"/>
      <c r="B1826" s="127"/>
      <c r="C1826" s="56"/>
      <c r="D1826" s="127"/>
      <c r="E1826" s="1361"/>
      <c r="F1826" s="56"/>
      <c r="G1826" s="56"/>
      <c r="H1826" s="1365"/>
      <c r="I1826" s="1366"/>
      <c r="J1826" s="1364"/>
    </row>
    <row r="1827" spans="1:10" ht="24" customHeight="1" x14ac:dyDescent="0.2">
      <c r="A1827" s="55"/>
      <c r="B1827" s="127"/>
      <c r="C1827" s="56"/>
      <c r="D1827" s="127"/>
      <c r="E1827" s="1361"/>
      <c r="F1827" s="56"/>
      <c r="G1827" s="56"/>
      <c r="H1827" s="1367"/>
      <c r="I1827" s="1366"/>
      <c r="J1827" s="1364"/>
    </row>
    <row r="1828" spans="1:10" ht="24" customHeight="1" x14ac:dyDescent="0.2">
      <c r="A1828" s="55"/>
      <c r="B1828" s="127"/>
      <c r="C1828" s="56"/>
      <c r="D1828" s="127"/>
      <c r="E1828" s="1361"/>
      <c r="F1828" s="56"/>
      <c r="G1828" s="56"/>
      <c r="H1828" s="1367"/>
      <c r="I1828" s="1366"/>
      <c r="J1828" s="1364"/>
    </row>
    <row r="1829" spans="1:10" ht="24" customHeight="1" x14ac:dyDescent="0.2">
      <c r="A1829" s="55"/>
      <c r="B1829" s="127"/>
      <c r="C1829" s="56"/>
      <c r="D1829" s="127"/>
      <c r="E1829" s="1361"/>
      <c r="F1829" s="56"/>
      <c r="G1829" s="56"/>
      <c r="H1829" s="1367"/>
      <c r="I1829" s="1366"/>
      <c r="J1829" s="1364"/>
    </row>
    <row r="1830" spans="1:10" ht="24" customHeight="1" x14ac:dyDescent="0.2">
      <c r="A1830" s="55"/>
      <c r="B1830" s="127"/>
      <c r="C1830" s="56"/>
      <c r="D1830" s="127"/>
      <c r="E1830" s="1361"/>
      <c r="F1830" s="56"/>
      <c r="G1830" s="56"/>
      <c r="H1830" s="1367"/>
      <c r="I1830" s="1366"/>
      <c r="J1830" s="1364"/>
    </row>
    <row r="1831" spans="1:10" ht="24" customHeight="1" x14ac:dyDescent="0.2">
      <c r="A1831" s="55"/>
      <c r="B1831" s="127"/>
      <c r="C1831" s="56"/>
      <c r="D1831" s="127"/>
      <c r="E1831" s="1361"/>
      <c r="F1831" s="56"/>
      <c r="G1831" s="56"/>
      <c r="H1831" s="1367"/>
      <c r="I1831" s="1366"/>
      <c r="J1831" s="1364"/>
    </row>
    <row r="1832" spans="1:10" ht="24" customHeight="1" x14ac:dyDescent="0.2">
      <c r="A1832" s="55"/>
      <c r="B1832" s="127" t="s">
        <v>160</v>
      </c>
      <c r="C1832" s="56"/>
      <c r="D1832" s="127"/>
      <c r="E1832" s="1361"/>
      <c r="F1832" s="56"/>
      <c r="G1832" s="56"/>
      <c r="H1832" s="109"/>
      <c r="I1832" s="107"/>
      <c r="J1832" s="1364"/>
    </row>
    <row r="1833" spans="1:10" ht="24" customHeight="1" x14ac:dyDescent="0.2">
      <c r="A1833" s="55"/>
      <c r="B1833" s="127" t="s">
        <v>160</v>
      </c>
      <c r="C1833" s="56"/>
      <c r="D1833" s="127"/>
      <c r="E1833" s="1361"/>
      <c r="F1833" s="56"/>
      <c r="G1833" s="56"/>
      <c r="H1833" s="109"/>
      <c r="I1833" s="107"/>
      <c r="J1833" s="1364"/>
    </row>
    <row r="1834" spans="1:10" ht="24" customHeight="1" x14ac:dyDescent="0.2">
      <c r="A1834" s="55"/>
      <c r="B1834" s="127" t="s">
        <v>160</v>
      </c>
      <c r="C1834" s="56"/>
      <c r="D1834" s="127" t="s">
        <v>160</v>
      </c>
      <c r="E1834" s="1361"/>
      <c r="F1834" s="56"/>
      <c r="G1834" s="56"/>
      <c r="H1834" s="109"/>
      <c r="I1834" s="107"/>
      <c r="J1834" s="1364"/>
    </row>
    <row r="1835" spans="1:10" ht="24" customHeight="1" x14ac:dyDescent="0.2">
      <c r="A1835" s="55"/>
      <c r="B1835" s="127" t="s">
        <v>160</v>
      </c>
      <c r="C1835" s="56"/>
      <c r="D1835" s="127" t="s">
        <v>160</v>
      </c>
      <c r="E1835" s="1361"/>
      <c r="F1835" s="56"/>
      <c r="G1835" s="56"/>
      <c r="H1835" s="109"/>
      <c r="I1835" s="107"/>
      <c r="J1835" s="1364"/>
    </row>
    <row r="1836" spans="1:10" ht="24" customHeight="1" x14ac:dyDescent="0.2">
      <c r="A1836" s="55"/>
      <c r="B1836" s="127" t="s">
        <v>160</v>
      </c>
      <c r="C1836" s="56"/>
      <c r="D1836" s="127"/>
      <c r="E1836" s="1361"/>
      <c r="F1836" s="56"/>
      <c r="G1836" s="56"/>
      <c r="H1836" s="109"/>
      <c r="I1836" s="107"/>
      <c r="J1836" s="1364"/>
    </row>
    <row r="1837" spans="1:10" ht="24" customHeight="1" x14ac:dyDescent="0.2">
      <c r="A1837" s="55"/>
      <c r="B1837" s="127" t="s">
        <v>160</v>
      </c>
      <c r="C1837" s="56"/>
      <c r="D1837" s="127" t="s">
        <v>160</v>
      </c>
      <c r="E1837" s="1361"/>
      <c r="F1837" s="56"/>
      <c r="G1837" s="56"/>
      <c r="H1837" s="109"/>
      <c r="I1837" s="107"/>
      <c r="J1837" s="1364"/>
    </row>
    <row r="1838" spans="1:10" ht="24" customHeight="1" x14ac:dyDescent="0.2">
      <c r="A1838" s="55"/>
      <c r="B1838" s="127" t="s">
        <v>160</v>
      </c>
      <c r="C1838" s="56"/>
      <c r="D1838" s="127" t="s">
        <v>160</v>
      </c>
      <c r="E1838" s="1362"/>
      <c r="F1838" s="56"/>
      <c r="G1838" s="56"/>
      <c r="H1838" s="110"/>
      <c r="I1838" s="108"/>
      <c r="J1838" s="1364"/>
    </row>
    <row r="1839" spans="1:10" ht="24" customHeight="1" thickBot="1" x14ac:dyDescent="0.25">
      <c r="A1839" s="55"/>
      <c r="B1839" s="127" t="s">
        <v>160</v>
      </c>
      <c r="C1839" s="101"/>
      <c r="D1839" s="1339" t="s">
        <v>160</v>
      </c>
      <c r="E1839" s="1339"/>
      <c r="F1839" s="1339"/>
      <c r="G1839" s="101">
        <f>SUM(G1816:G1838)</f>
        <v>0</v>
      </c>
      <c r="H1839" s="106"/>
      <c r="I1839" s="106"/>
      <c r="J1839" s="102"/>
    </row>
    <row r="1840" spans="1:10" ht="24" customHeight="1" thickTop="1" x14ac:dyDescent="0.2">
      <c r="A1840" s="1340" t="s">
        <v>132</v>
      </c>
      <c r="B1840" s="1340"/>
      <c r="C1840" s="1340"/>
      <c r="D1840" s="1340"/>
      <c r="E1840" s="1340"/>
      <c r="F1840" s="1340"/>
      <c r="G1840" s="1340"/>
      <c r="H1840" s="1340"/>
      <c r="I1840" s="1340"/>
      <c r="J1840" s="1340"/>
    </row>
    <row r="1841" spans="1:11" ht="24" customHeight="1" x14ac:dyDescent="0.2">
      <c r="A1841" s="1341" t="s">
        <v>133</v>
      </c>
      <c r="B1841" s="1341"/>
      <c r="C1841" s="1341"/>
      <c r="D1841" s="1341"/>
      <c r="E1841" s="50"/>
    </row>
    <row r="1842" spans="1:11" ht="24" customHeight="1" x14ac:dyDescent="0.2">
      <c r="A1842" s="2" t="s">
        <v>22</v>
      </c>
      <c r="B1842" s="97"/>
      <c r="D1842" s="1342" t="s">
        <v>134</v>
      </c>
      <c r="E1842" s="1342"/>
      <c r="F1842" s="1325" t="s">
        <v>108</v>
      </c>
      <c r="G1842" s="1325"/>
      <c r="H1842" s="1359"/>
      <c r="I1842" s="1359"/>
      <c r="J1842" s="1359"/>
    </row>
    <row r="1843" spans="1:11" ht="24" customHeight="1" x14ac:dyDescent="0.25">
      <c r="A1843" s="97"/>
      <c r="B1843" s="1338" t="s">
        <v>288</v>
      </c>
      <c r="C1843" s="1338"/>
      <c r="D1843" s="1338"/>
      <c r="E1843" s="220"/>
      <c r="F1843" s="220"/>
    </row>
    <row r="1844" spans="1:11" ht="24" customHeight="1" x14ac:dyDescent="0.2">
      <c r="A1844" s="50"/>
      <c r="B1844" s="50" t="s">
        <v>135</v>
      </c>
      <c r="C1844" s="1341"/>
      <c r="D1844" s="1341"/>
      <c r="E1844" s="1341"/>
      <c r="F1844" s="1368" t="s">
        <v>116</v>
      </c>
      <c r="G1844" s="1368"/>
      <c r="H1844" s="1341"/>
      <c r="I1844" s="1341"/>
      <c r="J1844" s="1341"/>
    </row>
    <row r="1845" spans="1:11" ht="24" customHeight="1" x14ac:dyDescent="0.2">
      <c r="A1845" s="50"/>
      <c r="B1845" s="50" t="s">
        <v>136</v>
      </c>
      <c r="C1845" s="1341"/>
      <c r="D1845" s="1341"/>
      <c r="E1845" s="1341"/>
      <c r="F1845" s="1368" t="s">
        <v>157</v>
      </c>
      <c r="G1845" s="1368"/>
      <c r="H1845" s="1341"/>
      <c r="I1845" s="1341"/>
      <c r="J1845" s="1341"/>
    </row>
    <row r="1846" spans="1:11" ht="24" customHeight="1" thickBot="1" x14ac:dyDescent="0.25">
      <c r="B1846" s="206" t="s">
        <v>261</v>
      </c>
      <c r="C1846" s="1352"/>
      <c r="D1846" s="1352"/>
      <c r="E1846" s="1352"/>
      <c r="F1846" s="1352"/>
      <c r="G1846" s="1352"/>
    </row>
    <row r="1847" spans="1:11" ht="24" customHeight="1" thickTop="1" x14ac:dyDescent="0.2">
      <c r="A1847" s="1353" t="s">
        <v>131</v>
      </c>
      <c r="B1847" s="1354"/>
      <c r="C1847" s="1354"/>
      <c r="D1847" s="1355"/>
      <c r="E1847" s="103" t="s">
        <v>123</v>
      </c>
      <c r="F1847" s="1343" t="s">
        <v>126</v>
      </c>
      <c r="G1847" s="1343"/>
      <c r="H1847" s="1344" t="s">
        <v>130</v>
      </c>
      <c r="I1847" s="1345"/>
      <c r="J1847" s="1346"/>
    </row>
    <row r="1848" spans="1:11" ht="24" customHeight="1" x14ac:dyDescent="0.2">
      <c r="A1848" s="1356"/>
      <c r="B1848" s="1357"/>
      <c r="C1848" s="1357"/>
      <c r="D1848" s="1358"/>
      <c r="E1848" s="104" t="s">
        <v>124</v>
      </c>
      <c r="F1848" s="1350" t="s">
        <v>127</v>
      </c>
      <c r="G1848" s="1351"/>
      <c r="H1848" s="1347"/>
      <c r="I1848" s="1348"/>
      <c r="J1848" s="1349"/>
    </row>
    <row r="1849" spans="1:11" ht="24" customHeight="1" thickBot="1" x14ac:dyDescent="0.25">
      <c r="A1849" s="170" t="s">
        <v>99</v>
      </c>
      <c r="B1849" s="169" t="s">
        <v>100</v>
      </c>
      <c r="C1849" s="169" t="s">
        <v>101</v>
      </c>
      <c r="D1849" s="169" t="s">
        <v>100</v>
      </c>
      <c r="E1849" s="104" t="s">
        <v>125</v>
      </c>
      <c r="F1849" s="169" t="s">
        <v>128</v>
      </c>
      <c r="G1849" s="169" t="s">
        <v>129</v>
      </c>
      <c r="H1849" s="1347"/>
      <c r="I1849" s="1348"/>
      <c r="J1849" s="1349"/>
    </row>
    <row r="1850" spans="1:11" ht="24" customHeight="1" x14ac:dyDescent="0.2">
      <c r="A1850" s="214"/>
      <c r="B1850" s="215"/>
      <c r="C1850" s="219"/>
      <c r="D1850" s="215"/>
      <c r="E1850" s="1360" t="s">
        <v>137</v>
      </c>
      <c r="F1850" s="216"/>
      <c r="G1850" s="216"/>
      <c r="H1850" s="217"/>
      <c r="I1850" s="218"/>
      <c r="J1850" s="1363" t="s">
        <v>139</v>
      </c>
      <c r="K1850" s="127"/>
    </row>
    <row r="1851" spans="1:11" ht="24" customHeight="1" x14ac:dyDescent="0.2">
      <c r="A1851" s="55"/>
      <c r="B1851" s="127"/>
      <c r="C1851" s="56"/>
      <c r="D1851" s="127"/>
      <c r="E1851" s="1361"/>
      <c r="F1851" s="56"/>
      <c r="G1851" s="56"/>
      <c r="H1851" s="109"/>
      <c r="I1851" s="107"/>
      <c r="J1851" s="1364"/>
      <c r="K1851" s="127"/>
    </row>
    <row r="1852" spans="1:11" ht="24" customHeight="1" x14ac:dyDescent="0.2">
      <c r="A1852" s="55"/>
      <c r="B1852" s="127"/>
      <c r="C1852" s="56"/>
      <c r="D1852" s="127"/>
      <c r="E1852" s="1361"/>
      <c r="F1852" s="56"/>
      <c r="G1852" s="56"/>
      <c r="H1852" s="109"/>
      <c r="I1852" s="107"/>
      <c r="J1852" s="1364"/>
      <c r="K1852" s="127"/>
    </row>
    <row r="1853" spans="1:11" ht="24" customHeight="1" x14ac:dyDescent="0.2">
      <c r="A1853" s="55"/>
      <c r="B1853" s="127"/>
      <c r="C1853" s="56"/>
      <c r="D1853" s="127"/>
      <c r="E1853" s="1361"/>
      <c r="F1853" s="56"/>
      <c r="G1853" s="56"/>
      <c r="H1853" s="109"/>
      <c r="I1853" s="107"/>
      <c r="J1853" s="1364"/>
      <c r="K1853" s="127"/>
    </row>
    <row r="1854" spans="1:11" ht="24" customHeight="1" x14ac:dyDescent="0.2">
      <c r="A1854" s="55"/>
      <c r="B1854" s="127"/>
      <c r="C1854" s="56"/>
      <c r="D1854" s="127"/>
      <c r="E1854" s="1361"/>
      <c r="F1854" s="56"/>
      <c r="G1854" s="56"/>
      <c r="H1854" s="109"/>
      <c r="I1854" s="107"/>
      <c r="J1854" s="1364"/>
      <c r="K1854" s="127"/>
    </row>
    <row r="1855" spans="1:11" ht="24" customHeight="1" x14ac:dyDescent="0.2">
      <c r="A1855" s="55"/>
      <c r="B1855" s="127"/>
      <c r="C1855" s="56"/>
      <c r="D1855" s="127"/>
      <c r="E1855" s="1361"/>
      <c r="F1855" s="56"/>
      <c r="G1855" s="56"/>
      <c r="H1855" s="109"/>
      <c r="I1855" s="107"/>
      <c r="J1855" s="1364"/>
      <c r="K1855" s="127"/>
    </row>
    <row r="1856" spans="1:11" ht="24" customHeight="1" x14ac:dyDescent="0.2">
      <c r="A1856" s="55"/>
      <c r="B1856" s="127"/>
      <c r="C1856" s="56"/>
      <c r="D1856" s="127"/>
      <c r="E1856" s="1361"/>
      <c r="F1856" s="56"/>
      <c r="G1856" s="56"/>
      <c r="H1856" s="109"/>
      <c r="I1856" s="107"/>
      <c r="J1856" s="1364"/>
      <c r="K1856" s="127"/>
    </row>
    <row r="1857" spans="1:11" ht="24" customHeight="1" x14ac:dyDescent="0.2">
      <c r="A1857" s="55"/>
      <c r="B1857" s="127"/>
      <c r="C1857" s="56"/>
      <c r="D1857" s="127"/>
      <c r="E1857" s="1361"/>
      <c r="F1857" s="56"/>
      <c r="G1857" s="56"/>
      <c r="H1857" s="1365" t="s">
        <v>141</v>
      </c>
      <c r="I1857" s="1366" t="s">
        <v>140</v>
      </c>
      <c r="J1857" s="1364"/>
      <c r="K1857" s="127"/>
    </row>
    <row r="1858" spans="1:11" ht="24" customHeight="1" x14ac:dyDescent="0.2">
      <c r="A1858" s="55"/>
      <c r="B1858" s="127"/>
      <c r="C1858" s="56"/>
      <c r="D1858" s="127"/>
      <c r="E1858" s="1361"/>
      <c r="F1858" s="56"/>
      <c r="G1858" s="56"/>
      <c r="H1858" s="1365"/>
      <c r="I1858" s="1366"/>
      <c r="J1858" s="1364"/>
      <c r="K1858" s="127"/>
    </row>
    <row r="1859" spans="1:11" ht="24" customHeight="1" x14ac:dyDescent="0.2">
      <c r="A1859" s="55"/>
      <c r="B1859" s="127"/>
      <c r="C1859" s="56"/>
      <c r="D1859" s="127"/>
      <c r="E1859" s="1361"/>
      <c r="F1859" s="56"/>
      <c r="G1859" s="56"/>
      <c r="H1859" s="1365"/>
      <c r="I1859" s="1366"/>
      <c r="J1859" s="1364"/>
    </row>
    <row r="1860" spans="1:11" ht="24" customHeight="1" x14ac:dyDescent="0.2">
      <c r="A1860" s="55"/>
      <c r="B1860" s="127"/>
      <c r="C1860" s="56"/>
      <c r="D1860" s="127"/>
      <c r="E1860" s="1361"/>
      <c r="F1860" s="56"/>
      <c r="G1860" s="56"/>
      <c r="H1860" s="1365"/>
      <c r="I1860" s="1366"/>
      <c r="J1860" s="1364"/>
    </row>
    <row r="1861" spans="1:11" ht="24" customHeight="1" x14ac:dyDescent="0.2">
      <c r="A1861" s="55"/>
      <c r="B1861" s="127"/>
      <c r="C1861" s="56"/>
      <c r="D1861" s="127"/>
      <c r="E1861" s="1361"/>
      <c r="F1861" s="56"/>
      <c r="G1861" s="56"/>
      <c r="H1861" s="1367"/>
      <c r="I1861" s="1366"/>
      <c r="J1861" s="1364"/>
    </row>
    <row r="1862" spans="1:11" ht="24" customHeight="1" x14ac:dyDescent="0.2">
      <c r="A1862" s="55"/>
      <c r="B1862" s="127"/>
      <c r="C1862" s="56"/>
      <c r="D1862" s="127"/>
      <c r="E1862" s="1361"/>
      <c r="F1862" s="56"/>
      <c r="G1862" s="56"/>
      <c r="H1862" s="1367"/>
      <c r="I1862" s="1366"/>
      <c r="J1862" s="1364"/>
    </row>
    <row r="1863" spans="1:11" ht="24" customHeight="1" x14ac:dyDescent="0.2">
      <c r="A1863" s="55"/>
      <c r="B1863" s="127"/>
      <c r="C1863" s="56"/>
      <c r="D1863" s="127"/>
      <c r="E1863" s="1361"/>
      <c r="F1863" s="56"/>
      <c r="G1863" s="56"/>
      <c r="H1863" s="1367"/>
      <c r="I1863" s="1366"/>
      <c r="J1863" s="1364"/>
    </row>
    <row r="1864" spans="1:11" ht="24" customHeight="1" x14ac:dyDescent="0.2">
      <c r="A1864" s="55"/>
      <c r="B1864" s="127"/>
      <c r="C1864" s="56"/>
      <c r="D1864" s="127"/>
      <c r="E1864" s="1361"/>
      <c r="F1864" s="56"/>
      <c r="G1864" s="56"/>
      <c r="H1864" s="1367"/>
      <c r="I1864" s="1366"/>
      <c r="J1864" s="1364"/>
    </row>
    <row r="1865" spans="1:11" ht="24" customHeight="1" x14ac:dyDescent="0.2">
      <c r="A1865" s="55"/>
      <c r="B1865" s="127"/>
      <c r="C1865" s="56"/>
      <c r="D1865" s="127"/>
      <c r="E1865" s="1361"/>
      <c r="F1865" s="56"/>
      <c r="G1865" s="56"/>
      <c r="H1865" s="1367"/>
      <c r="I1865" s="1366"/>
      <c r="J1865" s="1364"/>
    </row>
    <row r="1866" spans="1:11" ht="24" customHeight="1" x14ac:dyDescent="0.2">
      <c r="A1866" s="55"/>
      <c r="B1866" s="127"/>
      <c r="C1866" s="56"/>
      <c r="D1866" s="127"/>
      <c r="E1866" s="1361"/>
      <c r="F1866" s="56"/>
      <c r="G1866" s="56"/>
      <c r="H1866" s="109"/>
      <c r="I1866" s="107"/>
      <c r="J1866" s="1364"/>
    </row>
    <row r="1867" spans="1:11" ht="24" customHeight="1" x14ac:dyDescent="0.2">
      <c r="A1867" s="55"/>
      <c r="B1867" s="127"/>
      <c r="C1867" s="56"/>
      <c r="D1867" s="127"/>
      <c r="E1867" s="1361"/>
      <c r="F1867" s="56"/>
      <c r="G1867" s="56"/>
      <c r="H1867" s="109"/>
      <c r="I1867" s="107"/>
      <c r="J1867" s="1364"/>
    </row>
    <row r="1868" spans="1:11" ht="24" customHeight="1" x14ac:dyDescent="0.2">
      <c r="A1868" s="55"/>
      <c r="B1868" s="127" t="s">
        <v>160</v>
      </c>
      <c r="C1868" s="56"/>
      <c r="D1868" s="127" t="s">
        <v>160</v>
      </c>
      <c r="E1868" s="1361"/>
      <c r="F1868" s="56"/>
      <c r="G1868" s="56"/>
      <c r="H1868" s="109"/>
      <c r="I1868" s="107"/>
      <c r="J1868" s="1364"/>
    </row>
    <row r="1869" spans="1:11" ht="24" customHeight="1" x14ac:dyDescent="0.2">
      <c r="A1869" s="55"/>
      <c r="B1869" s="127" t="s">
        <v>160</v>
      </c>
      <c r="C1869" s="56"/>
      <c r="D1869" s="127" t="s">
        <v>160</v>
      </c>
      <c r="E1869" s="1361"/>
      <c r="F1869" s="56"/>
      <c r="G1869" s="56"/>
      <c r="H1869" s="109"/>
      <c r="I1869" s="107"/>
      <c r="J1869" s="1364"/>
    </row>
    <row r="1870" spans="1:11" ht="24" customHeight="1" x14ac:dyDescent="0.2">
      <c r="A1870" s="55"/>
      <c r="B1870" s="127" t="s">
        <v>160</v>
      </c>
      <c r="C1870" s="56"/>
      <c r="D1870" s="127"/>
      <c r="E1870" s="1361"/>
      <c r="F1870" s="56"/>
      <c r="G1870" s="56"/>
      <c r="H1870" s="109"/>
      <c r="I1870" s="107"/>
      <c r="J1870" s="1364"/>
    </row>
    <row r="1871" spans="1:11" ht="24" customHeight="1" x14ac:dyDescent="0.2">
      <c r="A1871" s="55"/>
      <c r="B1871" s="127" t="s">
        <v>160</v>
      </c>
      <c r="C1871" s="56"/>
      <c r="D1871" s="127" t="s">
        <v>160</v>
      </c>
      <c r="E1871" s="1361"/>
      <c r="F1871" s="56"/>
      <c r="G1871" s="56"/>
      <c r="H1871" s="109"/>
      <c r="I1871" s="107"/>
      <c r="J1871" s="1364"/>
    </row>
    <row r="1872" spans="1:11" ht="24" customHeight="1" x14ac:dyDescent="0.2">
      <c r="A1872" s="55"/>
      <c r="B1872" s="127" t="s">
        <v>160</v>
      </c>
      <c r="C1872" s="56"/>
      <c r="D1872" s="127" t="s">
        <v>160</v>
      </c>
      <c r="E1872" s="1362"/>
      <c r="F1872" s="56"/>
      <c r="G1872" s="56"/>
      <c r="H1872" s="110"/>
      <c r="I1872" s="108"/>
      <c r="J1872" s="1364"/>
    </row>
    <row r="1873" spans="1:11" ht="24" customHeight="1" thickBot="1" x14ac:dyDescent="0.25">
      <c r="A1873" s="55"/>
      <c r="B1873" s="127" t="s">
        <v>160</v>
      </c>
      <c r="C1873" s="101"/>
      <c r="D1873" s="1339" t="s">
        <v>160</v>
      </c>
      <c r="E1873" s="1339"/>
      <c r="F1873" s="1339"/>
      <c r="G1873" s="101">
        <f>SUM(G1850:G1872)</f>
        <v>0</v>
      </c>
      <c r="H1873" s="106"/>
      <c r="I1873" s="106"/>
      <c r="J1873" s="102"/>
    </row>
    <row r="1874" spans="1:11" ht="24" customHeight="1" thickTop="1" x14ac:dyDescent="0.2">
      <c r="A1874" s="1340" t="s">
        <v>132</v>
      </c>
      <c r="B1874" s="1340"/>
      <c r="C1874" s="1340"/>
      <c r="D1874" s="1340"/>
      <c r="E1874" s="1340"/>
      <c r="F1874" s="1340"/>
      <c r="G1874" s="1340"/>
      <c r="H1874" s="1340"/>
      <c r="I1874" s="1340"/>
      <c r="J1874" s="1340"/>
    </row>
    <row r="1875" spans="1:11" ht="24" customHeight="1" x14ac:dyDescent="0.2">
      <c r="A1875" s="1341" t="s">
        <v>133</v>
      </c>
      <c r="B1875" s="1341"/>
      <c r="C1875" s="1341"/>
      <c r="D1875" s="1341"/>
      <c r="E1875" s="50"/>
    </row>
    <row r="1876" spans="1:11" ht="24" customHeight="1" x14ac:dyDescent="0.2">
      <c r="A1876" s="2" t="s">
        <v>22</v>
      </c>
      <c r="B1876" s="97"/>
      <c r="D1876" s="1342" t="s">
        <v>134</v>
      </c>
      <c r="E1876" s="1342"/>
      <c r="F1876" s="1325" t="s">
        <v>108</v>
      </c>
      <c r="G1876" s="1325"/>
      <c r="H1876" s="1359"/>
      <c r="I1876" s="1359"/>
      <c r="J1876" s="1359"/>
    </row>
    <row r="1877" spans="1:11" ht="24" customHeight="1" x14ac:dyDescent="0.25">
      <c r="A1877" s="97"/>
      <c r="B1877" s="1338" t="s">
        <v>288</v>
      </c>
      <c r="C1877" s="1338"/>
      <c r="D1877" s="1338"/>
      <c r="E1877" s="220"/>
      <c r="F1877" s="220"/>
    </row>
    <row r="1878" spans="1:11" ht="24" customHeight="1" x14ac:dyDescent="0.2">
      <c r="A1878" s="50"/>
      <c r="B1878" s="50" t="s">
        <v>135</v>
      </c>
      <c r="C1878" s="1341"/>
      <c r="D1878" s="1341"/>
      <c r="E1878" s="1341"/>
      <c r="F1878" s="1368" t="s">
        <v>116</v>
      </c>
      <c r="G1878" s="1368"/>
      <c r="H1878" s="1341"/>
      <c r="I1878" s="1341"/>
      <c r="J1878" s="1341"/>
    </row>
    <row r="1879" spans="1:11" ht="24" customHeight="1" x14ac:dyDescent="0.2">
      <c r="A1879" s="50"/>
      <c r="B1879" s="50" t="s">
        <v>136</v>
      </c>
      <c r="C1879" s="1341"/>
      <c r="D1879" s="1341"/>
      <c r="E1879" s="1341"/>
      <c r="F1879" s="1368" t="s">
        <v>157</v>
      </c>
      <c r="G1879" s="1368"/>
      <c r="H1879" s="1341"/>
      <c r="I1879" s="1341"/>
      <c r="J1879" s="1341"/>
    </row>
    <row r="1880" spans="1:11" ht="24" customHeight="1" thickBot="1" x14ac:dyDescent="0.25">
      <c r="B1880" s="206" t="s">
        <v>261</v>
      </c>
      <c r="C1880" s="1352"/>
      <c r="D1880" s="1352"/>
      <c r="E1880" s="1352"/>
      <c r="F1880" s="1352"/>
      <c r="G1880" s="1352"/>
    </row>
    <row r="1881" spans="1:11" ht="24" customHeight="1" thickTop="1" x14ac:dyDescent="0.2">
      <c r="A1881" s="1353" t="s">
        <v>131</v>
      </c>
      <c r="B1881" s="1354"/>
      <c r="C1881" s="1354"/>
      <c r="D1881" s="1355"/>
      <c r="E1881" s="103" t="s">
        <v>123</v>
      </c>
      <c r="F1881" s="1343" t="s">
        <v>126</v>
      </c>
      <c r="G1881" s="1343"/>
      <c r="H1881" s="1344" t="s">
        <v>130</v>
      </c>
      <c r="I1881" s="1345"/>
      <c r="J1881" s="1346"/>
    </row>
    <row r="1882" spans="1:11" ht="24" customHeight="1" x14ac:dyDescent="0.2">
      <c r="A1882" s="1356"/>
      <c r="B1882" s="1357"/>
      <c r="C1882" s="1357"/>
      <c r="D1882" s="1358"/>
      <c r="E1882" s="104" t="s">
        <v>124</v>
      </c>
      <c r="F1882" s="1350" t="s">
        <v>127</v>
      </c>
      <c r="G1882" s="1351"/>
      <c r="H1882" s="1347"/>
      <c r="I1882" s="1348"/>
      <c r="J1882" s="1349"/>
    </row>
    <row r="1883" spans="1:11" ht="24" customHeight="1" thickBot="1" x14ac:dyDescent="0.25">
      <c r="A1883" s="170" t="s">
        <v>99</v>
      </c>
      <c r="B1883" s="169" t="s">
        <v>100</v>
      </c>
      <c r="C1883" s="169" t="s">
        <v>101</v>
      </c>
      <c r="D1883" s="169" t="s">
        <v>100</v>
      </c>
      <c r="E1883" s="104" t="s">
        <v>125</v>
      </c>
      <c r="F1883" s="169" t="s">
        <v>128</v>
      </c>
      <c r="G1883" s="169" t="s">
        <v>129</v>
      </c>
      <c r="H1883" s="1347"/>
      <c r="I1883" s="1348"/>
      <c r="J1883" s="1349"/>
    </row>
    <row r="1884" spans="1:11" ht="24" customHeight="1" x14ac:dyDescent="0.2">
      <c r="A1884" s="214"/>
      <c r="B1884" s="215"/>
      <c r="C1884" s="219"/>
      <c r="D1884" s="215"/>
      <c r="E1884" s="1360" t="s">
        <v>137</v>
      </c>
      <c r="F1884" s="216"/>
      <c r="G1884" s="216"/>
      <c r="H1884" s="217"/>
      <c r="I1884" s="218"/>
      <c r="J1884" s="1363" t="s">
        <v>139</v>
      </c>
      <c r="K1884" s="127"/>
    </row>
    <row r="1885" spans="1:11" ht="24" customHeight="1" x14ac:dyDescent="0.2">
      <c r="A1885" s="55"/>
      <c r="B1885" s="127"/>
      <c r="C1885" s="56"/>
      <c r="D1885" s="127"/>
      <c r="E1885" s="1361"/>
      <c r="F1885" s="56"/>
      <c r="G1885" s="56"/>
      <c r="H1885" s="109"/>
      <c r="I1885" s="107"/>
      <c r="J1885" s="1364"/>
      <c r="K1885" s="127"/>
    </row>
    <row r="1886" spans="1:11" ht="24" customHeight="1" x14ac:dyDescent="0.2">
      <c r="A1886" s="55"/>
      <c r="B1886" s="127"/>
      <c r="C1886" s="56"/>
      <c r="D1886" s="127"/>
      <c r="E1886" s="1361"/>
      <c r="F1886" s="56"/>
      <c r="G1886" s="56"/>
      <c r="H1886" s="109"/>
      <c r="I1886" s="107"/>
      <c r="J1886" s="1364"/>
      <c r="K1886" s="127"/>
    </row>
    <row r="1887" spans="1:11" ht="24" customHeight="1" x14ac:dyDescent="0.2">
      <c r="A1887" s="55"/>
      <c r="B1887" s="127"/>
      <c r="C1887" s="56"/>
      <c r="D1887" s="127"/>
      <c r="E1887" s="1361"/>
      <c r="F1887" s="56"/>
      <c r="G1887" s="56"/>
      <c r="H1887" s="109"/>
      <c r="I1887" s="107"/>
      <c r="J1887" s="1364"/>
      <c r="K1887" s="127"/>
    </row>
    <row r="1888" spans="1:11" ht="24" customHeight="1" x14ac:dyDescent="0.2">
      <c r="A1888" s="55"/>
      <c r="B1888" s="127"/>
      <c r="C1888" s="56"/>
      <c r="D1888" s="127"/>
      <c r="E1888" s="1361"/>
      <c r="F1888" s="56"/>
      <c r="G1888" s="56"/>
      <c r="H1888" s="109"/>
      <c r="I1888" s="107"/>
      <c r="J1888" s="1364"/>
      <c r="K1888" s="127"/>
    </row>
    <row r="1889" spans="1:11" ht="24" customHeight="1" x14ac:dyDescent="0.2">
      <c r="A1889" s="55"/>
      <c r="B1889" s="127"/>
      <c r="C1889" s="56"/>
      <c r="D1889" s="127"/>
      <c r="E1889" s="1361"/>
      <c r="F1889" s="56"/>
      <c r="G1889" s="56"/>
      <c r="H1889" s="109"/>
      <c r="I1889" s="107"/>
      <c r="J1889" s="1364"/>
      <c r="K1889" s="127"/>
    </row>
    <row r="1890" spans="1:11" ht="24" customHeight="1" x14ac:dyDescent="0.2">
      <c r="A1890" s="55"/>
      <c r="B1890" s="127"/>
      <c r="C1890" s="56"/>
      <c r="D1890" s="127"/>
      <c r="E1890" s="1361"/>
      <c r="F1890" s="56"/>
      <c r="G1890" s="56"/>
      <c r="H1890" s="109"/>
      <c r="I1890" s="107"/>
      <c r="J1890" s="1364"/>
      <c r="K1890" s="127"/>
    </row>
    <row r="1891" spans="1:11" ht="24" customHeight="1" x14ac:dyDescent="0.2">
      <c r="A1891" s="55"/>
      <c r="B1891" s="127"/>
      <c r="C1891" s="56"/>
      <c r="D1891" s="127"/>
      <c r="E1891" s="1361"/>
      <c r="F1891" s="56"/>
      <c r="G1891" s="56"/>
      <c r="H1891" s="1365" t="s">
        <v>141</v>
      </c>
      <c r="I1891" s="1366" t="s">
        <v>140</v>
      </c>
      <c r="J1891" s="1364"/>
      <c r="K1891" s="127"/>
    </row>
    <row r="1892" spans="1:11" ht="24" customHeight="1" x14ac:dyDescent="0.2">
      <c r="A1892" s="55"/>
      <c r="B1892" s="127"/>
      <c r="C1892" s="56"/>
      <c r="D1892" s="127"/>
      <c r="E1892" s="1361"/>
      <c r="F1892" s="56"/>
      <c r="G1892" s="56"/>
      <c r="H1892" s="1365"/>
      <c r="I1892" s="1366"/>
      <c r="J1892" s="1364"/>
      <c r="K1892" s="127"/>
    </row>
    <row r="1893" spans="1:11" ht="24" customHeight="1" x14ac:dyDescent="0.2">
      <c r="A1893" s="55"/>
      <c r="B1893" s="127"/>
      <c r="C1893" s="56"/>
      <c r="D1893" s="127"/>
      <c r="E1893" s="1361"/>
      <c r="F1893" s="56"/>
      <c r="G1893" s="56"/>
      <c r="H1893" s="1365"/>
      <c r="I1893" s="1366"/>
      <c r="J1893" s="1364"/>
    </row>
    <row r="1894" spans="1:11" ht="24" customHeight="1" x14ac:dyDescent="0.2">
      <c r="A1894" s="55"/>
      <c r="B1894" s="127"/>
      <c r="C1894" s="56"/>
      <c r="D1894" s="127"/>
      <c r="E1894" s="1361"/>
      <c r="F1894" s="56"/>
      <c r="G1894" s="56"/>
      <c r="H1894" s="1365"/>
      <c r="I1894" s="1366"/>
      <c r="J1894" s="1364"/>
    </row>
    <row r="1895" spans="1:11" ht="24" customHeight="1" x14ac:dyDescent="0.2">
      <c r="A1895" s="55"/>
      <c r="B1895" s="127"/>
      <c r="C1895" s="56"/>
      <c r="D1895" s="127"/>
      <c r="E1895" s="1361"/>
      <c r="F1895" s="56"/>
      <c r="G1895" s="56"/>
      <c r="H1895" s="1367"/>
      <c r="I1895" s="1366"/>
      <c r="J1895" s="1364"/>
    </row>
    <row r="1896" spans="1:11" ht="24" customHeight="1" x14ac:dyDescent="0.2">
      <c r="A1896" s="55"/>
      <c r="B1896" s="127"/>
      <c r="C1896" s="56"/>
      <c r="D1896" s="127"/>
      <c r="E1896" s="1361"/>
      <c r="F1896" s="56"/>
      <c r="G1896" s="56"/>
      <c r="H1896" s="1367"/>
      <c r="I1896" s="1366"/>
      <c r="J1896" s="1364"/>
    </row>
    <row r="1897" spans="1:11" ht="24" customHeight="1" x14ac:dyDescent="0.2">
      <c r="A1897" s="55"/>
      <c r="B1897" s="127"/>
      <c r="C1897" s="56"/>
      <c r="D1897" s="127"/>
      <c r="E1897" s="1361"/>
      <c r="F1897" s="56"/>
      <c r="G1897" s="56"/>
      <c r="H1897" s="1367"/>
      <c r="I1897" s="1366"/>
      <c r="J1897" s="1364"/>
    </row>
    <row r="1898" spans="1:11" ht="24" customHeight="1" x14ac:dyDescent="0.2">
      <c r="A1898" s="55"/>
      <c r="B1898" s="127"/>
      <c r="C1898" s="56"/>
      <c r="D1898" s="127"/>
      <c r="E1898" s="1361"/>
      <c r="F1898" s="56"/>
      <c r="G1898" s="56"/>
      <c r="H1898" s="1367"/>
      <c r="I1898" s="1366"/>
      <c r="J1898" s="1364"/>
    </row>
    <row r="1899" spans="1:11" ht="24" customHeight="1" x14ac:dyDescent="0.2">
      <c r="A1899" s="55"/>
      <c r="B1899" s="127"/>
      <c r="C1899" s="56"/>
      <c r="D1899" s="127"/>
      <c r="E1899" s="1361"/>
      <c r="F1899" s="56"/>
      <c r="G1899" s="56"/>
      <c r="H1899" s="1367"/>
      <c r="I1899" s="1366"/>
      <c r="J1899" s="1364"/>
    </row>
    <row r="1900" spans="1:11" ht="24" customHeight="1" x14ac:dyDescent="0.2">
      <c r="A1900" s="55"/>
      <c r="B1900" s="127" t="s">
        <v>160</v>
      </c>
      <c r="C1900" s="56"/>
      <c r="D1900" s="127"/>
      <c r="E1900" s="1361"/>
      <c r="F1900" s="56"/>
      <c r="G1900" s="56"/>
      <c r="H1900" s="109"/>
      <c r="I1900" s="107"/>
      <c r="J1900" s="1364"/>
    </row>
    <row r="1901" spans="1:11" ht="24" customHeight="1" x14ac:dyDescent="0.2">
      <c r="A1901" s="55"/>
      <c r="B1901" s="127" t="s">
        <v>160</v>
      </c>
      <c r="C1901" s="56"/>
      <c r="D1901" s="127"/>
      <c r="E1901" s="1361"/>
      <c r="F1901" s="56"/>
      <c r="G1901" s="56"/>
      <c r="H1901" s="109"/>
      <c r="I1901" s="107"/>
      <c r="J1901" s="1364"/>
    </row>
    <row r="1902" spans="1:11" ht="24" customHeight="1" x14ac:dyDescent="0.2">
      <c r="A1902" s="55"/>
      <c r="B1902" s="127" t="s">
        <v>160</v>
      </c>
      <c r="C1902" s="56"/>
      <c r="D1902" s="127" t="s">
        <v>160</v>
      </c>
      <c r="E1902" s="1361"/>
      <c r="F1902" s="56"/>
      <c r="G1902" s="56"/>
      <c r="H1902" s="109"/>
      <c r="I1902" s="107"/>
      <c r="J1902" s="1364"/>
    </row>
    <row r="1903" spans="1:11" ht="24" customHeight="1" x14ac:dyDescent="0.2">
      <c r="A1903" s="55"/>
      <c r="B1903" s="127" t="s">
        <v>160</v>
      </c>
      <c r="C1903" s="56"/>
      <c r="D1903" s="127" t="s">
        <v>160</v>
      </c>
      <c r="E1903" s="1361"/>
      <c r="F1903" s="56"/>
      <c r="G1903" s="56"/>
      <c r="H1903" s="109"/>
      <c r="I1903" s="107"/>
      <c r="J1903" s="1364"/>
    </row>
    <row r="1904" spans="1:11" ht="24" customHeight="1" x14ac:dyDescent="0.2">
      <c r="A1904" s="55"/>
      <c r="B1904" s="127" t="s">
        <v>160</v>
      </c>
      <c r="C1904" s="56"/>
      <c r="D1904" s="127"/>
      <c r="E1904" s="1361"/>
      <c r="F1904" s="56"/>
      <c r="G1904" s="56"/>
      <c r="H1904" s="109"/>
      <c r="I1904" s="107"/>
      <c r="J1904" s="1364"/>
    </row>
    <row r="1905" spans="1:11" ht="24" customHeight="1" x14ac:dyDescent="0.2">
      <c r="A1905" s="55"/>
      <c r="B1905" s="127" t="s">
        <v>160</v>
      </c>
      <c r="C1905" s="56"/>
      <c r="D1905" s="127" t="s">
        <v>160</v>
      </c>
      <c r="E1905" s="1361"/>
      <c r="F1905" s="56"/>
      <c r="G1905" s="56"/>
      <c r="H1905" s="109"/>
      <c r="I1905" s="107"/>
      <c r="J1905" s="1364"/>
    </row>
    <row r="1906" spans="1:11" ht="24" customHeight="1" x14ac:dyDescent="0.2">
      <c r="A1906" s="55"/>
      <c r="B1906" s="127" t="s">
        <v>160</v>
      </c>
      <c r="C1906" s="56"/>
      <c r="D1906" s="127" t="s">
        <v>160</v>
      </c>
      <c r="E1906" s="1362"/>
      <c r="F1906" s="56"/>
      <c r="G1906" s="56"/>
      <c r="H1906" s="110"/>
      <c r="I1906" s="108"/>
      <c r="J1906" s="1364"/>
    </row>
    <row r="1907" spans="1:11" ht="24" customHeight="1" thickBot="1" x14ac:dyDescent="0.25">
      <c r="A1907" s="55"/>
      <c r="B1907" s="127" t="s">
        <v>160</v>
      </c>
      <c r="C1907" s="101"/>
      <c r="D1907" s="1339" t="s">
        <v>160</v>
      </c>
      <c r="E1907" s="1339"/>
      <c r="F1907" s="1339"/>
      <c r="G1907" s="101">
        <f>SUM(G1884:G1906)</f>
        <v>0</v>
      </c>
      <c r="H1907" s="106"/>
      <c r="I1907" s="106"/>
      <c r="J1907" s="102"/>
    </row>
    <row r="1908" spans="1:11" ht="24" customHeight="1" thickTop="1" x14ac:dyDescent="0.2">
      <c r="A1908" s="1340" t="s">
        <v>132</v>
      </c>
      <c r="B1908" s="1340"/>
      <c r="C1908" s="1340"/>
      <c r="D1908" s="1340"/>
      <c r="E1908" s="1340"/>
      <c r="F1908" s="1340"/>
      <c r="G1908" s="1340"/>
      <c r="H1908" s="1340"/>
      <c r="I1908" s="1340"/>
      <c r="J1908" s="1340"/>
    </row>
    <row r="1909" spans="1:11" ht="24" customHeight="1" x14ac:dyDescent="0.2">
      <c r="A1909" s="1341" t="s">
        <v>133</v>
      </c>
      <c r="B1909" s="1341"/>
      <c r="C1909" s="1341"/>
      <c r="D1909" s="1341"/>
      <c r="E1909" s="50"/>
    </row>
    <row r="1910" spans="1:11" ht="24" customHeight="1" x14ac:dyDescent="0.2">
      <c r="A1910" s="2" t="s">
        <v>22</v>
      </c>
      <c r="B1910" s="97"/>
      <c r="D1910" s="1342" t="s">
        <v>134</v>
      </c>
      <c r="E1910" s="1342"/>
      <c r="F1910" s="1325" t="s">
        <v>108</v>
      </c>
      <c r="G1910" s="1325"/>
      <c r="H1910" s="1359"/>
      <c r="I1910" s="1359"/>
      <c r="J1910" s="1359"/>
    </row>
    <row r="1911" spans="1:11" ht="24" customHeight="1" x14ac:dyDescent="0.25">
      <c r="A1911" s="97"/>
      <c r="B1911" s="1338" t="s">
        <v>288</v>
      </c>
      <c r="C1911" s="1338"/>
      <c r="D1911" s="1338"/>
      <c r="E1911" s="220"/>
      <c r="F1911" s="220"/>
    </row>
    <row r="1912" spans="1:11" ht="24" customHeight="1" x14ac:dyDescent="0.2">
      <c r="A1912" s="50"/>
      <c r="B1912" s="50" t="s">
        <v>135</v>
      </c>
      <c r="C1912" s="1341"/>
      <c r="D1912" s="1341"/>
      <c r="E1912" s="1341"/>
      <c r="F1912" s="1368" t="s">
        <v>116</v>
      </c>
      <c r="G1912" s="1368"/>
      <c r="H1912" s="1341"/>
      <c r="I1912" s="1341"/>
      <c r="J1912" s="1341"/>
    </row>
    <row r="1913" spans="1:11" ht="24" customHeight="1" x14ac:dyDescent="0.2">
      <c r="A1913" s="50"/>
      <c r="B1913" s="50" t="s">
        <v>136</v>
      </c>
      <c r="C1913" s="1341"/>
      <c r="D1913" s="1341"/>
      <c r="E1913" s="1341"/>
      <c r="F1913" s="1368" t="s">
        <v>157</v>
      </c>
      <c r="G1913" s="1368"/>
      <c r="H1913" s="1341"/>
      <c r="I1913" s="1341"/>
      <c r="J1913" s="1341"/>
    </row>
    <row r="1914" spans="1:11" ht="24" customHeight="1" thickBot="1" x14ac:dyDescent="0.25">
      <c r="B1914" s="206" t="s">
        <v>261</v>
      </c>
      <c r="C1914" s="1352"/>
      <c r="D1914" s="1352"/>
      <c r="E1914" s="1352"/>
      <c r="F1914" s="1352"/>
      <c r="G1914" s="1352"/>
    </row>
    <row r="1915" spans="1:11" ht="24" customHeight="1" thickTop="1" x14ac:dyDescent="0.2">
      <c r="A1915" s="1353" t="s">
        <v>131</v>
      </c>
      <c r="B1915" s="1354"/>
      <c r="C1915" s="1354"/>
      <c r="D1915" s="1355"/>
      <c r="E1915" s="103" t="s">
        <v>123</v>
      </c>
      <c r="F1915" s="1343" t="s">
        <v>126</v>
      </c>
      <c r="G1915" s="1343"/>
      <c r="H1915" s="1344" t="s">
        <v>130</v>
      </c>
      <c r="I1915" s="1345"/>
      <c r="J1915" s="1346"/>
    </row>
    <row r="1916" spans="1:11" ht="24" customHeight="1" x14ac:dyDescent="0.2">
      <c r="A1916" s="1356"/>
      <c r="B1916" s="1357"/>
      <c r="C1916" s="1357"/>
      <c r="D1916" s="1358"/>
      <c r="E1916" s="104" t="s">
        <v>124</v>
      </c>
      <c r="F1916" s="1350" t="s">
        <v>127</v>
      </c>
      <c r="G1916" s="1351"/>
      <c r="H1916" s="1347"/>
      <c r="I1916" s="1348"/>
      <c r="J1916" s="1349"/>
    </row>
    <row r="1917" spans="1:11" ht="24" customHeight="1" thickBot="1" x14ac:dyDescent="0.25">
      <c r="A1917" s="170" t="s">
        <v>99</v>
      </c>
      <c r="B1917" s="169" t="s">
        <v>100</v>
      </c>
      <c r="C1917" s="169" t="s">
        <v>101</v>
      </c>
      <c r="D1917" s="169" t="s">
        <v>100</v>
      </c>
      <c r="E1917" s="104" t="s">
        <v>125</v>
      </c>
      <c r="F1917" s="169" t="s">
        <v>128</v>
      </c>
      <c r="G1917" s="169" t="s">
        <v>129</v>
      </c>
      <c r="H1917" s="1347"/>
      <c r="I1917" s="1348"/>
      <c r="J1917" s="1349"/>
    </row>
    <row r="1918" spans="1:11" ht="24" customHeight="1" x14ac:dyDescent="0.2">
      <c r="A1918" s="214"/>
      <c r="B1918" s="215"/>
      <c r="C1918" s="219"/>
      <c r="D1918" s="215"/>
      <c r="E1918" s="1360" t="s">
        <v>137</v>
      </c>
      <c r="F1918" s="216"/>
      <c r="G1918" s="216"/>
      <c r="H1918" s="217"/>
      <c r="I1918" s="218"/>
      <c r="J1918" s="1363" t="s">
        <v>139</v>
      </c>
      <c r="K1918" s="127"/>
    </row>
    <row r="1919" spans="1:11" ht="24" customHeight="1" x14ac:dyDescent="0.2">
      <c r="A1919" s="55"/>
      <c r="B1919" s="127"/>
      <c r="C1919" s="56"/>
      <c r="D1919" s="127"/>
      <c r="E1919" s="1361"/>
      <c r="F1919" s="56"/>
      <c r="G1919" s="56"/>
      <c r="H1919" s="109"/>
      <c r="I1919" s="107"/>
      <c r="J1919" s="1364"/>
      <c r="K1919" s="127"/>
    </row>
    <row r="1920" spans="1:11" ht="24" customHeight="1" x14ac:dyDescent="0.2">
      <c r="A1920" s="55"/>
      <c r="B1920" s="127"/>
      <c r="C1920" s="56"/>
      <c r="D1920" s="127"/>
      <c r="E1920" s="1361"/>
      <c r="F1920" s="56"/>
      <c r="G1920" s="56"/>
      <c r="H1920" s="109"/>
      <c r="I1920" s="107"/>
      <c r="J1920" s="1364"/>
      <c r="K1920" s="127"/>
    </row>
    <row r="1921" spans="1:11" ht="24" customHeight="1" x14ac:dyDescent="0.2">
      <c r="A1921" s="55"/>
      <c r="B1921" s="127"/>
      <c r="C1921" s="56"/>
      <c r="D1921" s="127"/>
      <c r="E1921" s="1361"/>
      <c r="F1921" s="56"/>
      <c r="G1921" s="56"/>
      <c r="H1921" s="109"/>
      <c r="I1921" s="107"/>
      <c r="J1921" s="1364"/>
      <c r="K1921" s="127"/>
    </row>
    <row r="1922" spans="1:11" ht="24" customHeight="1" x14ac:dyDescent="0.2">
      <c r="A1922" s="55"/>
      <c r="B1922" s="127"/>
      <c r="C1922" s="56"/>
      <c r="D1922" s="127"/>
      <c r="E1922" s="1361"/>
      <c r="F1922" s="56"/>
      <c r="G1922" s="56"/>
      <c r="H1922" s="109"/>
      <c r="I1922" s="107"/>
      <c r="J1922" s="1364"/>
      <c r="K1922" s="127"/>
    </row>
    <row r="1923" spans="1:11" ht="24" customHeight="1" x14ac:dyDescent="0.2">
      <c r="A1923" s="55"/>
      <c r="B1923" s="127"/>
      <c r="C1923" s="56"/>
      <c r="D1923" s="127"/>
      <c r="E1923" s="1361"/>
      <c r="F1923" s="56"/>
      <c r="G1923" s="56"/>
      <c r="H1923" s="109"/>
      <c r="I1923" s="107"/>
      <c r="J1923" s="1364"/>
      <c r="K1923" s="127"/>
    </row>
    <row r="1924" spans="1:11" ht="24" customHeight="1" x14ac:dyDescent="0.2">
      <c r="A1924" s="55"/>
      <c r="B1924" s="127"/>
      <c r="C1924" s="56"/>
      <c r="D1924" s="127"/>
      <c r="E1924" s="1361"/>
      <c r="F1924" s="56"/>
      <c r="G1924" s="56"/>
      <c r="H1924" s="109"/>
      <c r="I1924" s="107"/>
      <c r="J1924" s="1364"/>
      <c r="K1924" s="127"/>
    </row>
    <row r="1925" spans="1:11" ht="24" customHeight="1" x14ac:dyDescent="0.2">
      <c r="A1925" s="55"/>
      <c r="B1925" s="127"/>
      <c r="C1925" s="56"/>
      <c r="D1925" s="127"/>
      <c r="E1925" s="1361"/>
      <c r="F1925" s="56"/>
      <c r="G1925" s="56"/>
      <c r="H1925" s="1365" t="s">
        <v>141</v>
      </c>
      <c r="I1925" s="1366" t="s">
        <v>140</v>
      </c>
      <c r="J1925" s="1364"/>
      <c r="K1925" s="127"/>
    </row>
    <row r="1926" spans="1:11" ht="24" customHeight="1" x14ac:dyDescent="0.2">
      <c r="A1926" s="55"/>
      <c r="B1926" s="127"/>
      <c r="C1926" s="56"/>
      <c r="D1926" s="127"/>
      <c r="E1926" s="1361"/>
      <c r="F1926" s="56"/>
      <c r="G1926" s="56"/>
      <c r="H1926" s="1365"/>
      <c r="I1926" s="1366"/>
      <c r="J1926" s="1364"/>
      <c r="K1926" s="127"/>
    </row>
    <row r="1927" spans="1:11" ht="24" customHeight="1" x14ac:dyDescent="0.2">
      <c r="A1927" s="55"/>
      <c r="B1927" s="127"/>
      <c r="C1927" s="56"/>
      <c r="D1927" s="127"/>
      <c r="E1927" s="1361"/>
      <c r="F1927" s="56"/>
      <c r="G1927" s="56"/>
      <c r="H1927" s="1365"/>
      <c r="I1927" s="1366"/>
      <c r="J1927" s="1364"/>
    </row>
    <row r="1928" spans="1:11" ht="24" customHeight="1" x14ac:dyDescent="0.2">
      <c r="A1928" s="55"/>
      <c r="B1928" s="127"/>
      <c r="C1928" s="56"/>
      <c r="D1928" s="127"/>
      <c r="E1928" s="1361"/>
      <c r="F1928" s="56"/>
      <c r="G1928" s="56"/>
      <c r="H1928" s="1365"/>
      <c r="I1928" s="1366"/>
      <c r="J1928" s="1364"/>
    </row>
    <row r="1929" spans="1:11" ht="24" customHeight="1" x14ac:dyDescent="0.2">
      <c r="A1929" s="55"/>
      <c r="B1929" s="127"/>
      <c r="C1929" s="56"/>
      <c r="D1929" s="127"/>
      <c r="E1929" s="1361"/>
      <c r="F1929" s="56"/>
      <c r="G1929" s="56"/>
      <c r="H1929" s="1367"/>
      <c r="I1929" s="1366"/>
      <c r="J1929" s="1364"/>
    </row>
    <row r="1930" spans="1:11" ht="24" customHeight="1" x14ac:dyDescent="0.2">
      <c r="A1930" s="55"/>
      <c r="B1930" s="127"/>
      <c r="C1930" s="56"/>
      <c r="D1930" s="127"/>
      <c r="E1930" s="1361"/>
      <c r="F1930" s="56"/>
      <c r="G1930" s="56"/>
      <c r="H1930" s="1367"/>
      <c r="I1930" s="1366"/>
      <c r="J1930" s="1364"/>
    </row>
    <row r="1931" spans="1:11" ht="24" customHeight="1" x14ac:dyDescent="0.2">
      <c r="A1931" s="55"/>
      <c r="B1931" s="127"/>
      <c r="C1931" s="56"/>
      <c r="D1931" s="127"/>
      <c r="E1931" s="1361"/>
      <c r="F1931" s="56"/>
      <c r="G1931" s="56"/>
      <c r="H1931" s="1367"/>
      <c r="I1931" s="1366"/>
      <c r="J1931" s="1364"/>
    </row>
    <row r="1932" spans="1:11" ht="24" customHeight="1" x14ac:dyDescent="0.2">
      <c r="A1932" s="55"/>
      <c r="B1932" s="127"/>
      <c r="C1932" s="56"/>
      <c r="D1932" s="127"/>
      <c r="E1932" s="1361"/>
      <c r="F1932" s="56"/>
      <c r="G1932" s="56"/>
      <c r="H1932" s="1367"/>
      <c r="I1932" s="1366"/>
      <c r="J1932" s="1364"/>
    </row>
    <row r="1933" spans="1:11" ht="24" customHeight="1" x14ac:dyDescent="0.2">
      <c r="A1933" s="55"/>
      <c r="B1933" s="127"/>
      <c r="C1933" s="56"/>
      <c r="D1933" s="127"/>
      <c r="E1933" s="1361"/>
      <c r="F1933" s="56"/>
      <c r="G1933" s="56"/>
      <c r="H1933" s="1367"/>
      <c r="I1933" s="1366"/>
      <c r="J1933" s="1364"/>
    </row>
    <row r="1934" spans="1:11" ht="24" customHeight="1" x14ac:dyDescent="0.2">
      <c r="A1934" s="55"/>
      <c r="B1934" s="127"/>
      <c r="C1934" s="56"/>
      <c r="D1934" s="127"/>
      <c r="E1934" s="1361"/>
      <c r="F1934" s="56"/>
      <c r="G1934" s="56"/>
      <c r="H1934" s="109"/>
      <c r="I1934" s="107"/>
      <c r="J1934" s="1364"/>
    </row>
    <row r="1935" spans="1:11" ht="24" customHeight="1" x14ac:dyDescent="0.2">
      <c r="A1935" s="55"/>
      <c r="B1935" s="127"/>
      <c r="C1935" s="56"/>
      <c r="D1935" s="127"/>
      <c r="E1935" s="1361"/>
      <c r="F1935" s="56"/>
      <c r="G1935" s="56"/>
      <c r="H1935" s="109"/>
      <c r="I1935" s="107"/>
      <c r="J1935" s="1364"/>
    </row>
    <row r="1936" spans="1:11" ht="24" customHeight="1" x14ac:dyDescent="0.2">
      <c r="A1936" s="55"/>
      <c r="B1936" s="127" t="s">
        <v>160</v>
      </c>
      <c r="C1936" s="56"/>
      <c r="D1936" s="127" t="s">
        <v>160</v>
      </c>
      <c r="E1936" s="1361"/>
      <c r="F1936" s="56"/>
      <c r="G1936" s="56"/>
      <c r="H1936" s="109"/>
      <c r="I1936" s="107"/>
      <c r="J1936" s="1364"/>
    </row>
    <row r="1937" spans="1:11" ht="24" customHeight="1" x14ac:dyDescent="0.2">
      <c r="A1937" s="55"/>
      <c r="B1937" s="127" t="s">
        <v>160</v>
      </c>
      <c r="C1937" s="56"/>
      <c r="D1937" s="127" t="s">
        <v>160</v>
      </c>
      <c r="E1937" s="1361"/>
      <c r="F1937" s="56"/>
      <c r="G1937" s="56"/>
      <c r="H1937" s="109"/>
      <c r="I1937" s="107"/>
      <c r="J1937" s="1364"/>
    </row>
    <row r="1938" spans="1:11" ht="24" customHeight="1" x14ac:dyDescent="0.2">
      <c r="A1938" s="55"/>
      <c r="B1938" s="127" t="s">
        <v>160</v>
      </c>
      <c r="C1938" s="56"/>
      <c r="D1938" s="127"/>
      <c r="E1938" s="1361"/>
      <c r="F1938" s="56"/>
      <c r="G1938" s="56"/>
      <c r="H1938" s="109"/>
      <c r="I1938" s="107"/>
      <c r="J1938" s="1364"/>
    </row>
    <row r="1939" spans="1:11" ht="24" customHeight="1" x14ac:dyDescent="0.2">
      <c r="A1939" s="55"/>
      <c r="B1939" s="127" t="s">
        <v>160</v>
      </c>
      <c r="C1939" s="56"/>
      <c r="D1939" s="127" t="s">
        <v>160</v>
      </c>
      <c r="E1939" s="1361"/>
      <c r="F1939" s="56"/>
      <c r="G1939" s="56"/>
      <c r="H1939" s="109"/>
      <c r="I1939" s="107"/>
      <c r="J1939" s="1364"/>
    </row>
    <row r="1940" spans="1:11" ht="24" customHeight="1" x14ac:dyDescent="0.2">
      <c r="A1940" s="55"/>
      <c r="B1940" s="127" t="s">
        <v>160</v>
      </c>
      <c r="C1940" s="56"/>
      <c r="D1940" s="127" t="s">
        <v>160</v>
      </c>
      <c r="E1940" s="1362"/>
      <c r="F1940" s="56"/>
      <c r="G1940" s="56"/>
      <c r="H1940" s="110"/>
      <c r="I1940" s="108"/>
      <c r="J1940" s="1364"/>
    </row>
    <row r="1941" spans="1:11" ht="24" customHeight="1" thickBot="1" x14ac:dyDescent="0.25">
      <c r="A1941" s="55"/>
      <c r="B1941" s="127" t="s">
        <v>160</v>
      </c>
      <c r="C1941" s="101"/>
      <c r="D1941" s="1339" t="s">
        <v>160</v>
      </c>
      <c r="E1941" s="1339"/>
      <c r="F1941" s="1339"/>
      <c r="G1941" s="101">
        <f>SUM(G1918:G1940)</f>
        <v>0</v>
      </c>
      <c r="H1941" s="106"/>
      <c r="I1941" s="106"/>
      <c r="J1941" s="102"/>
    </row>
    <row r="1942" spans="1:11" ht="24" customHeight="1" thickTop="1" x14ac:dyDescent="0.2">
      <c r="A1942" s="1340" t="s">
        <v>132</v>
      </c>
      <c r="B1942" s="1340"/>
      <c r="C1942" s="1340"/>
      <c r="D1942" s="1340"/>
      <c r="E1942" s="1340"/>
      <c r="F1942" s="1340"/>
      <c r="G1942" s="1340"/>
      <c r="H1942" s="1340"/>
      <c r="I1942" s="1340"/>
      <c r="J1942" s="1340"/>
    </row>
    <row r="1943" spans="1:11" ht="24" customHeight="1" x14ac:dyDescent="0.2">
      <c r="A1943" s="1341" t="s">
        <v>133</v>
      </c>
      <c r="B1943" s="1341"/>
      <c r="C1943" s="1341"/>
      <c r="D1943" s="1341"/>
      <c r="E1943" s="50"/>
    </row>
    <row r="1944" spans="1:11" ht="24" customHeight="1" x14ac:dyDescent="0.2">
      <c r="A1944" s="2" t="s">
        <v>22</v>
      </c>
      <c r="B1944" s="97"/>
      <c r="D1944" s="1342" t="s">
        <v>134</v>
      </c>
      <c r="E1944" s="1342"/>
      <c r="F1944" s="1325" t="s">
        <v>108</v>
      </c>
      <c r="G1944" s="1325"/>
      <c r="H1944" s="1359"/>
      <c r="I1944" s="1359"/>
      <c r="J1944" s="1359"/>
    </row>
    <row r="1945" spans="1:11" ht="24" customHeight="1" x14ac:dyDescent="0.25">
      <c r="A1945" s="97"/>
      <c r="B1945" s="1338" t="s">
        <v>288</v>
      </c>
      <c r="C1945" s="1338"/>
      <c r="D1945" s="1338"/>
      <c r="E1945" s="220"/>
      <c r="F1945" s="220"/>
    </row>
    <row r="1946" spans="1:11" ht="24" customHeight="1" x14ac:dyDescent="0.2">
      <c r="A1946" s="50"/>
      <c r="B1946" s="50" t="s">
        <v>135</v>
      </c>
      <c r="C1946" s="1341"/>
      <c r="D1946" s="1341"/>
      <c r="E1946" s="1341"/>
      <c r="F1946" s="1368" t="s">
        <v>116</v>
      </c>
      <c r="G1946" s="1368"/>
      <c r="H1946" s="1341"/>
      <c r="I1946" s="1341"/>
      <c r="J1946" s="1341"/>
    </row>
    <row r="1947" spans="1:11" ht="24" customHeight="1" x14ac:dyDescent="0.2">
      <c r="A1947" s="50"/>
      <c r="B1947" s="50" t="s">
        <v>136</v>
      </c>
      <c r="C1947" s="1341"/>
      <c r="D1947" s="1341"/>
      <c r="E1947" s="1341"/>
      <c r="F1947" s="1368" t="s">
        <v>157</v>
      </c>
      <c r="G1947" s="1368"/>
      <c r="H1947" s="1341"/>
      <c r="I1947" s="1341"/>
      <c r="J1947" s="1341"/>
    </row>
    <row r="1948" spans="1:11" ht="24" customHeight="1" thickBot="1" x14ac:dyDescent="0.25">
      <c r="B1948" s="206" t="s">
        <v>261</v>
      </c>
      <c r="C1948" s="1352"/>
      <c r="D1948" s="1352"/>
      <c r="E1948" s="1352"/>
      <c r="F1948" s="1352"/>
      <c r="G1948" s="1352"/>
    </row>
    <row r="1949" spans="1:11" ht="24" customHeight="1" thickTop="1" x14ac:dyDescent="0.2">
      <c r="A1949" s="1353" t="s">
        <v>131</v>
      </c>
      <c r="B1949" s="1354"/>
      <c r="C1949" s="1354"/>
      <c r="D1949" s="1355"/>
      <c r="E1949" s="103" t="s">
        <v>123</v>
      </c>
      <c r="F1949" s="1343" t="s">
        <v>126</v>
      </c>
      <c r="G1949" s="1343"/>
      <c r="H1949" s="1344" t="s">
        <v>130</v>
      </c>
      <c r="I1949" s="1345"/>
      <c r="J1949" s="1346"/>
    </row>
    <row r="1950" spans="1:11" ht="24" customHeight="1" x14ac:dyDescent="0.2">
      <c r="A1950" s="1356"/>
      <c r="B1950" s="1357"/>
      <c r="C1950" s="1357"/>
      <c r="D1950" s="1358"/>
      <c r="E1950" s="104" t="s">
        <v>124</v>
      </c>
      <c r="F1950" s="1350" t="s">
        <v>127</v>
      </c>
      <c r="G1950" s="1351"/>
      <c r="H1950" s="1347"/>
      <c r="I1950" s="1348"/>
      <c r="J1950" s="1349"/>
    </row>
    <row r="1951" spans="1:11" ht="24" customHeight="1" thickBot="1" x14ac:dyDescent="0.25">
      <c r="A1951" s="170" t="s">
        <v>99</v>
      </c>
      <c r="B1951" s="169" t="s">
        <v>100</v>
      </c>
      <c r="C1951" s="169" t="s">
        <v>101</v>
      </c>
      <c r="D1951" s="169" t="s">
        <v>100</v>
      </c>
      <c r="E1951" s="104" t="s">
        <v>125</v>
      </c>
      <c r="F1951" s="169" t="s">
        <v>128</v>
      </c>
      <c r="G1951" s="169" t="s">
        <v>129</v>
      </c>
      <c r="H1951" s="1347"/>
      <c r="I1951" s="1348"/>
      <c r="J1951" s="1349"/>
    </row>
    <row r="1952" spans="1:11" ht="24" customHeight="1" x14ac:dyDescent="0.2">
      <c r="A1952" s="214"/>
      <c r="B1952" s="215"/>
      <c r="C1952" s="219"/>
      <c r="D1952" s="215"/>
      <c r="E1952" s="1360" t="s">
        <v>137</v>
      </c>
      <c r="F1952" s="216"/>
      <c r="G1952" s="216"/>
      <c r="H1952" s="217"/>
      <c r="I1952" s="218"/>
      <c r="J1952" s="1363" t="s">
        <v>139</v>
      </c>
      <c r="K1952" s="127"/>
    </row>
    <row r="1953" spans="1:11" ht="24" customHeight="1" x14ac:dyDescent="0.2">
      <c r="A1953" s="55"/>
      <c r="B1953" s="127"/>
      <c r="C1953" s="56"/>
      <c r="D1953" s="127"/>
      <c r="E1953" s="1361"/>
      <c r="F1953" s="56"/>
      <c r="G1953" s="56"/>
      <c r="H1953" s="109"/>
      <c r="I1953" s="107"/>
      <c r="J1953" s="1364"/>
      <c r="K1953" s="127"/>
    </row>
    <row r="1954" spans="1:11" ht="24" customHeight="1" x14ac:dyDescent="0.2">
      <c r="A1954" s="55"/>
      <c r="B1954" s="127"/>
      <c r="C1954" s="56"/>
      <c r="D1954" s="127"/>
      <c r="E1954" s="1361"/>
      <c r="F1954" s="56"/>
      <c r="G1954" s="56"/>
      <c r="H1954" s="109"/>
      <c r="I1954" s="107"/>
      <c r="J1954" s="1364"/>
      <c r="K1954" s="127"/>
    </row>
    <row r="1955" spans="1:11" ht="24" customHeight="1" x14ac:dyDescent="0.2">
      <c r="A1955" s="55"/>
      <c r="B1955" s="127"/>
      <c r="C1955" s="56"/>
      <c r="D1955" s="127"/>
      <c r="E1955" s="1361"/>
      <c r="F1955" s="56"/>
      <c r="G1955" s="56"/>
      <c r="H1955" s="109"/>
      <c r="I1955" s="107"/>
      <c r="J1955" s="1364"/>
      <c r="K1955" s="127"/>
    </row>
    <row r="1956" spans="1:11" ht="24" customHeight="1" x14ac:dyDescent="0.2">
      <c r="A1956" s="55"/>
      <c r="B1956" s="127"/>
      <c r="C1956" s="56"/>
      <c r="D1956" s="127"/>
      <c r="E1956" s="1361"/>
      <c r="F1956" s="56"/>
      <c r="G1956" s="56"/>
      <c r="H1956" s="109"/>
      <c r="I1956" s="107"/>
      <c r="J1956" s="1364"/>
      <c r="K1956" s="127"/>
    </row>
    <row r="1957" spans="1:11" ht="24" customHeight="1" x14ac:dyDescent="0.2">
      <c r="A1957" s="55"/>
      <c r="B1957" s="127"/>
      <c r="C1957" s="56"/>
      <c r="D1957" s="127"/>
      <c r="E1957" s="1361"/>
      <c r="F1957" s="56"/>
      <c r="G1957" s="56"/>
      <c r="H1957" s="109"/>
      <c r="I1957" s="107"/>
      <c r="J1957" s="1364"/>
      <c r="K1957" s="127"/>
    </row>
    <row r="1958" spans="1:11" ht="24" customHeight="1" x14ac:dyDescent="0.2">
      <c r="A1958" s="55"/>
      <c r="B1958" s="127"/>
      <c r="C1958" s="56"/>
      <c r="D1958" s="127"/>
      <c r="E1958" s="1361"/>
      <c r="F1958" s="56"/>
      <c r="G1958" s="56"/>
      <c r="H1958" s="109"/>
      <c r="I1958" s="107"/>
      <c r="J1958" s="1364"/>
      <c r="K1958" s="127"/>
    </row>
    <row r="1959" spans="1:11" ht="24" customHeight="1" x14ac:dyDescent="0.2">
      <c r="A1959" s="55"/>
      <c r="B1959" s="127"/>
      <c r="C1959" s="56"/>
      <c r="D1959" s="127"/>
      <c r="E1959" s="1361"/>
      <c r="F1959" s="56"/>
      <c r="G1959" s="56"/>
      <c r="H1959" s="1365" t="s">
        <v>141</v>
      </c>
      <c r="I1959" s="1366" t="s">
        <v>140</v>
      </c>
      <c r="J1959" s="1364"/>
      <c r="K1959" s="127"/>
    </row>
    <row r="1960" spans="1:11" ht="24" customHeight="1" x14ac:dyDescent="0.2">
      <c r="A1960" s="55"/>
      <c r="B1960" s="127"/>
      <c r="C1960" s="56"/>
      <c r="D1960" s="127"/>
      <c r="E1960" s="1361"/>
      <c r="F1960" s="56"/>
      <c r="G1960" s="56"/>
      <c r="H1960" s="1365"/>
      <c r="I1960" s="1366"/>
      <c r="J1960" s="1364"/>
      <c r="K1960" s="127"/>
    </row>
    <row r="1961" spans="1:11" ht="24" customHeight="1" x14ac:dyDescent="0.2">
      <c r="A1961" s="55"/>
      <c r="B1961" s="127"/>
      <c r="C1961" s="56"/>
      <c r="D1961" s="127"/>
      <c r="E1961" s="1361"/>
      <c r="F1961" s="56"/>
      <c r="G1961" s="56"/>
      <c r="H1961" s="1365"/>
      <c r="I1961" s="1366"/>
      <c r="J1961" s="1364"/>
    </row>
    <row r="1962" spans="1:11" ht="24" customHeight="1" x14ac:dyDescent="0.2">
      <c r="A1962" s="55"/>
      <c r="B1962" s="127"/>
      <c r="C1962" s="56"/>
      <c r="D1962" s="127"/>
      <c r="E1962" s="1361"/>
      <c r="F1962" s="56"/>
      <c r="G1962" s="56"/>
      <c r="H1962" s="1365"/>
      <c r="I1962" s="1366"/>
      <c r="J1962" s="1364"/>
    </row>
    <row r="1963" spans="1:11" ht="24" customHeight="1" x14ac:dyDescent="0.2">
      <c r="A1963" s="55"/>
      <c r="B1963" s="127"/>
      <c r="C1963" s="56"/>
      <c r="D1963" s="127"/>
      <c r="E1963" s="1361"/>
      <c r="F1963" s="56"/>
      <c r="G1963" s="56"/>
      <c r="H1963" s="1367"/>
      <c r="I1963" s="1366"/>
      <c r="J1963" s="1364"/>
    </row>
    <row r="1964" spans="1:11" ht="24" customHeight="1" x14ac:dyDescent="0.2">
      <c r="A1964" s="55"/>
      <c r="B1964" s="127"/>
      <c r="C1964" s="56"/>
      <c r="D1964" s="127"/>
      <c r="E1964" s="1361"/>
      <c r="F1964" s="56"/>
      <c r="G1964" s="56"/>
      <c r="H1964" s="1367"/>
      <c r="I1964" s="1366"/>
      <c r="J1964" s="1364"/>
    </row>
    <row r="1965" spans="1:11" ht="24" customHeight="1" x14ac:dyDescent="0.2">
      <c r="A1965" s="55"/>
      <c r="B1965" s="127"/>
      <c r="C1965" s="56"/>
      <c r="D1965" s="127"/>
      <c r="E1965" s="1361"/>
      <c r="F1965" s="56"/>
      <c r="G1965" s="56"/>
      <c r="H1965" s="1367"/>
      <c r="I1965" s="1366"/>
      <c r="J1965" s="1364"/>
    </row>
    <row r="1966" spans="1:11" ht="24" customHeight="1" x14ac:dyDescent="0.2">
      <c r="A1966" s="55"/>
      <c r="B1966" s="127"/>
      <c r="C1966" s="56"/>
      <c r="D1966" s="127"/>
      <c r="E1966" s="1361"/>
      <c r="F1966" s="56"/>
      <c r="G1966" s="56"/>
      <c r="H1966" s="1367"/>
      <c r="I1966" s="1366"/>
      <c r="J1966" s="1364"/>
    </row>
    <row r="1967" spans="1:11" ht="24" customHeight="1" x14ac:dyDescent="0.2">
      <c r="A1967" s="55"/>
      <c r="B1967" s="127"/>
      <c r="C1967" s="56"/>
      <c r="D1967" s="127"/>
      <c r="E1967" s="1361"/>
      <c r="F1967" s="56"/>
      <c r="G1967" s="56"/>
      <c r="H1967" s="1367"/>
      <c r="I1967" s="1366"/>
      <c r="J1967" s="1364"/>
    </row>
    <row r="1968" spans="1:11" ht="24" customHeight="1" x14ac:dyDescent="0.2">
      <c r="A1968" s="55"/>
      <c r="B1968" s="127" t="s">
        <v>160</v>
      </c>
      <c r="C1968" s="56"/>
      <c r="D1968" s="127"/>
      <c r="E1968" s="1361"/>
      <c r="F1968" s="56"/>
      <c r="G1968" s="56"/>
      <c r="H1968" s="109"/>
      <c r="I1968" s="107"/>
      <c r="J1968" s="1364"/>
    </row>
    <row r="1969" spans="1:10" ht="24" customHeight="1" x14ac:dyDescent="0.2">
      <c r="A1969" s="55"/>
      <c r="B1969" s="127" t="s">
        <v>160</v>
      </c>
      <c r="C1969" s="56"/>
      <c r="D1969" s="127"/>
      <c r="E1969" s="1361"/>
      <c r="F1969" s="56"/>
      <c r="G1969" s="56"/>
      <c r="H1969" s="109"/>
      <c r="I1969" s="107"/>
      <c r="J1969" s="1364"/>
    </row>
    <row r="1970" spans="1:10" ht="24" customHeight="1" x14ac:dyDescent="0.2">
      <c r="A1970" s="55"/>
      <c r="B1970" s="127" t="s">
        <v>160</v>
      </c>
      <c r="C1970" s="56"/>
      <c r="D1970" s="127" t="s">
        <v>160</v>
      </c>
      <c r="E1970" s="1361"/>
      <c r="F1970" s="56"/>
      <c r="G1970" s="56"/>
      <c r="H1970" s="109"/>
      <c r="I1970" s="107"/>
      <c r="J1970" s="1364"/>
    </row>
    <row r="1971" spans="1:10" ht="24" customHeight="1" x14ac:dyDescent="0.2">
      <c r="A1971" s="55"/>
      <c r="B1971" s="127" t="s">
        <v>160</v>
      </c>
      <c r="C1971" s="56"/>
      <c r="D1971" s="127" t="s">
        <v>160</v>
      </c>
      <c r="E1971" s="1361"/>
      <c r="F1971" s="56"/>
      <c r="G1971" s="56"/>
      <c r="H1971" s="109"/>
      <c r="I1971" s="107"/>
      <c r="J1971" s="1364"/>
    </row>
    <row r="1972" spans="1:10" ht="24" customHeight="1" x14ac:dyDescent="0.2">
      <c r="A1972" s="55"/>
      <c r="B1972" s="127" t="s">
        <v>160</v>
      </c>
      <c r="C1972" s="56"/>
      <c r="D1972" s="127"/>
      <c r="E1972" s="1361"/>
      <c r="F1972" s="56"/>
      <c r="G1972" s="56"/>
      <c r="H1972" s="109"/>
      <c r="I1972" s="107"/>
      <c r="J1972" s="1364"/>
    </row>
    <row r="1973" spans="1:10" ht="24" customHeight="1" x14ac:dyDescent="0.2">
      <c r="A1973" s="55"/>
      <c r="B1973" s="127" t="s">
        <v>160</v>
      </c>
      <c r="C1973" s="56"/>
      <c r="D1973" s="127" t="s">
        <v>160</v>
      </c>
      <c r="E1973" s="1361"/>
      <c r="F1973" s="56"/>
      <c r="G1973" s="56"/>
      <c r="H1973" s="109"/>
      <c r="I1973" s="107"/>
      <c r="J1973" s="1364"/>
    </row>
    <row r="1974" spans="1:10" ht="24" customHeight="1" x14ac:dyDescent="0.2">
      <c r="A1974" s="55"/>
      <c r="B1974" s="127" t="s">
        <v>160</v>
      </c>
      <c r="C1974" s="56"/>
      <c r="D1974" s="127" t="s">
        <v>160</v>
      </c>
      <c r="E1974" s="1362"/>
      <c r="F1974" s="56"/>
      <c r="G1974" s="56"/>
      <c r="H1974" s="110"/>
      <c r="I1974" s="108"/>
      <c r="J1974" s="1364"/>
    </row>
    <row r="1975" spans="1:10" ht="24" customHeight="1" thickBot="1" x14ac:dyDescent="0.25">
      <c r="A1975" s="55"/>
      <c r="B1975" s="127" t="s">
        <v>160</v>
      </c>
      <c r="C1975" s="101"/>
      <c r="D1975" s="1339" t="s">
        <v>160</v>
      </c>
      <c r="E1975" s="1339"/>
      <c r="F1975" s="1339"/>
      <c r="G1975" s="101">
        <f>SUM(G1952:G1974)</f>
        <v>0</v>
      </c>
      <c r="H1975" s="106"/>
      <c r="I1975" s="106"/>
      <c r="J1975" s="102"/>
    </row>
    <row r="1976" spans="1:10" ht="24" customHeight="1" thickTop="1" x14ac:dyDescent="0.2">
      <c r="A1976" s="1340" t="s">
        <v>132</v>
      </c>
      <c r="B1976" s="1340"/>
      <c r="C1976" s="1340"/>
      <c r="D1976" s="1340"/>
      <c r="E1976" s="1340"/>
      <c r="F1976" s="1340"/>
      <c r="G1976" s="1340"/>
      <c r="H1976" s="1340"/>
      <c r="I1976" s="1340"/>
      <c r="J1976" s="1340"/>
    </row>
    <row r="1977" spans="1:10" ht="24" customHeight="1" x14ac:dyDescent="0.2">
      <c r="A1977" s="1341" t="s">
        <v>133</v>
      </c>
      <c r="B1977" s="1341"/>
      <c r="C1977" s="1341"/>
      <c r="D1977" s="1341"/>
      <c r="E1977" s="50"/>
    </row>
    <row r="1978" spans="1:10" ht="24" customHeight="1" x14ac:dyDescent="0.2">
      <c r="A1978" s="2" t="s">
        <v>22</v>
      </c>
      <c r="B1978" s="97"/>
      <c r="D1978" s="1342" t="s">
        <v>134</v>
      </c>
      <c r="E1978" s="1342"/>
      <c r="F1978" s="1325" t="s">
        <v>108</v>
      </c>
      <c r="G1978" s="1325"/>
      <c r="H1978" s="1359"/>
      <c r="I1978" s="1359"/>
      <c r="J1978" s="1359"/>
    </row>
    <row r="1979" spans="1:10" ht="24" customHeight="1" x14ac:dyDescent="0.25">
      <c r="A1979" s="97"/>
      <c r="B1979" s="1338" t="s">
        <v>288</v>
      </c>
      <c r="C1979" s="1338"/>
      <c r="D1979" s="1338"/>
      <c r="E1979" s="220"/>
      <c r="F1979" s="220"/>
    </row>
    <row r="1980" spans="1:10" ht="24" customHeight="1" x14ac:dyDescent="0.2">
      <c r="A1980" s="50"/>
      <c r="B1980" s="50" t="s">
        <v>135</v>
      </c>
      <c r="C1980" s="1341"/>
      <c r="D1980" s="1341"/>
      <c r="E1980" s="1341"/>
      <c r="F1980" s="1368" t="s">
        <v>116</v>
      </c>
      <c r="G1980" s="1368"/>
      <c r="H1980" s="1341"/>
      <c r="I1980" s="1341"/>
      <c r="J1980" s="1341"/>
    </row>
    <row r="1981" spans="1:10" ht="24" customHeight="1" x14ac:dyDescent="0.2">
      <c r="A1981" s="50"/>
      <c r="B1981" s="50" t="s">
        <v>136</v>
      </c>
      <c r="C1981" s="1341"/>
      <c r="D1981" s="1341"/>
      <c r="E1981" s="1341"/>
      <c r="F1981" s="1368" t="s">
        <v>157</v>
      </c>
      <c r="G1981" s="1368"/>
      <c r="H1981" s="1341"/>
      <c r="I1981" s="1341"/>
      <c r="J1981" s="1341"/>
    </row>
    <row r="1982" spans="1:10" ht="24" customHeight="1" thickBot="1" x14ac:dyDescent="0.25">
      <c r="B1982" s="206" t="s">
        <v>261</v>
      </c>
      <c r="C1982" s="1352"/>
      <c r="D1982" s="1352"/>
      <c r="E1982" s="1352"/>
      <c r="F1982" s="1352"/>
      <c r="G1982" s="1352"/>
    </row>
    <row r="1983" spans="1:10" ht="24" customHeight="1" thickTop="1" x14ac:dyDescent="0.2">
      <c r="A1983" s="1353" t="s">
        <v>131</v>
      </c>
      <c r="B1983" s="1354"/>
      <c r="C1983" s="1354"/>
      <c r="D1983" s="1355"/>
      <c r="E1983" s="103" t="s">
        <v>123</v>
      </c>
      <c r="F1983" s="1343" t="s">
        <v>126</v>
      </c>
      <c r="G1983" s="1343"/>
      <c r="H1983" s="1344" t="s">
        <v>130</v>
      </c>
      <c r="I1983" s="1345"/>
      <c r="J1983" s="1346"/>
    </row>
    <row r="1984" spans="1:10" ht="24" customHeight="1" x14ac:dyDescent="0.2">
      <c r="A1984" s="1356"/>
      <c r="B1984" s="1357"/>
      <c r="C1984" s="1357"/>
      <c r="D1984" s="1358"/>
      <c r="E1984" s="104" t="s">
        <v>124</v>
      </c>
      <c r="F1984" s="1350" t="s">
        <v>127</v>
      </c>
      <c r="G1984" s="1351"/>
      <c r="H1984" s="1347"/>
      <c r="I1984" s="1348"/>
      <c r="J1984" s="1349"/>
    </row>
    <row r="1985" spans="1:11" ht="24" customHeight="1" thickBot="1" x14ac:dyDescent="0.25">
      <c r="A1985" s="170" t="s">
        <v>99</v>
      </c>
      <c r="B1985" s="169" t="s">
        <v>100</v>
      </c>
      <c r="C1985" s="169" t="s">
        <v>101</v>
      </c>
      <c r="D1985" s="169" t="s">
        <v>100</v>
      </c>
      <c r="E1985" s="104" t="s">
        <v>125</v>
      </c>
      <c r="F1985" s="169" t="s">
        <v>128</v>
      </c>
      <c r="G1985" s="169" t="s">
        <v>129</v>
      </c>
      <c r="H1985" s="1347"/>
      <c r="I1985" s="1348"/>
      <c r="J1985" s="1349"/>
    </row>
    <row r="1986" spans="1:11" ht="24" customHeight="1" x14ac:dyDescent="0.2">
      <c r="A1986" s="214"/>
      <c r="B1986" s="215"/>
      <c r="C1986" s="219"/>
      <c r="D1986" s="215"/>
      <c r="E1986" s="1360" t="s">
        <v>137</v>
      </c>
      <c r="F1986" s="216"/>
      <c r="G1986" s="216"/>
      <c r="H1986" s="217"/>
      <c r="I1986" s="218"/>
      <c r="J1986" s="1363" t="s">
        <v>139</v>
      </c>
      <c r="K1986" s="127"/>
    </row>
    <row r="1987" spans="1:11" ht="24" customHeight="1" x14ac:dyDescent="0.2">
      <c r="A1987" s="55"/>
      <c r="B1987" s="127"/>
      <c r="C1987" s="56"/>
      <c r="D1987" s="127"/>
      <c r="E1987" s="1361"/>
      <c r="F1987" s="56"/>
      <c r="G1987" s="56"/>
      <c r="H1987" s="109"/>
      <c r="I1987" s="107"/>
      <c r="J1987" s="1364"/>
      <c r="K1987" s="127"/>
    </row>
    <row r="1988" spans="1:11" ht="24" customHeight="1" x14ac:dyDescent="0.2">
      <c r="A1988" s="55"/>
      <c r="B1988" s="127"/>
      <c r="C1988" s="56"/>
      <c r="D1988" s="127"/>
      <c r="E1988" s="1361"/>
      <c r="F1988" s="56"/>
      <c r="G1988" s="56"/>
      <c r="H1988" s="109"/>
      <c r="I1988" s="107"/>
      <c r="J1988" s="1364"/>
      <c r="K1988" s="127"/>
    </row>
    <row r="1989" spans="1:11" ht="24" customHeight="1" x14ac:dyDescent="0.2">
      <c r="A1989" s="55"/>
      <c r="B1989" s="127"/>
      <c r="C1989" s="56"/>
      <c r="D1989" s="127"/>
      <c r="E1989" s="1361"/>
      <c r="F1989" s="56"/>
      <c r="G1989" s="56"/>
      <c r="H1989" s="109"/>
      <c r="I1989" s="107"/>
      <c r="J1989" s="1364"/>
      <c r="K1989" s="127"/>
    </row>
    <row r="1990" spans="1:11" ht="24" customHeight="1" x14ac:dyDescent="0.2">
      <c r="A1990" s="55"/>
      <c r="B1990" s="127"/>
      <c r="C1990" s="56"/>
      <c r="D1990" s="127"/>
      <c r="E1990" s="1361"/>
      <c r="F1990" s="56"/>
      <c r="G1990" s="56"/>
      <c r="H1990" s="109"/>
      <c r="I1990" s="107"/>
      <c r="J1990" s="1364"/>
      <c r="K1990" s="127"/>
    </row>
    <row r="1991" spans="1:11" ht="24" customHeight="1" x14ac:dyDescent="0.2">
      <c r="A1991" s="55"/>
      <c r="B1991" s="127"/>
      <c r="C1991" s="56"/>
      <c r="D1991" s="127"/>
      <c r="E1991" s="1361"/>
      <c r="F1991" s="56"/>
      <c r="G1991" s="56"/>
      <c r="H1991" s="109"/>
      <c r="I1991" s="107"/>
      <c r="J1991" s="1364"/>
      <c r="K1991" s="127"/>
    </row>
    <row r="1992" spans="1:11" ht="24" customHeight="1" x14ac:dyDescent="0.2">
      <c r="A1992" s="55"/>
      <c r="B1992" s="127"/>
      <c r="C1992" s="56"/>
      <c r="D1992" s="127"/>
      <c r="E1992" s="1361"/>
      <c r="F1992" s="56"/>
      <c r="G1992" s="56"/>
      <c r="H1992" s="109"/>
      <c r="I1992" s="107"/>
      <c r="J1992" s="1364"/>
      <c r="K1992" s="127"/>
    </row>
    <row r="1993" spans="1:11" ht="24" customHeight="1" x14ac:dyDescent="0.2">
      <c r="A1993" s="55"/>
      <c r="B1993" s="127"/>
      <c r="C1993" s="56"/>
      <c r="D1993" s="127"/>
      <c r="E1993" s="1361"/>
      <c r="F1993" s="56"/>
      <c r="G1993" s="56"/>
      <c r="H1993" s="1365" t="s">
        <v>141</v>
      </c>
      <c r="I1993" s="1366" t="s">
        <v>140</v>
      </c>
      <c r="J1993" s="1364"/>
      <c r="K1993" s="127"/>
    </row>
    <row r="1994" spans="1:11" ht="24" customHeight="1" x14ac:dyDescent="0.2">
      <c r="A1994" s="55"/>
      <c r="B1994" s="127"/>
      <c r="C1994" s="56"/>
      <c r="D1994" s="127"/>
      <c r="E1994" s="1361"/>
      <c r="F1994" s="56"/>
      <c r="G1994" s="56"/>
      <c r="H1994" s="1365"/>
      <c r="I1994" s="1366"/>
      <c r="J1994" s="1364"/>
      <c r="K1994" s="127"/>
    </row>
    <row r="1995" spans="1:11" ht="24" customHeight="1" x14ac:dyDescent="0.2">
      <c r="A1995" s="55"/>
      <c r="B1995" s="127"/>
      <c r="C1995" s="56"/>
      <c r="D1995" s="127"/>
      <c r="E1995" s="1361"/>
      <c r="F1995" s="56"/>
      <c r="G1995" s="56"/>
      <c r="H1995" s="1365"/>
      <c r="I1995" s="1366"/>
      <c r="J1995" s="1364"/>
    </row>
    <row r="1996" spans="1:11" ht="24" customHeight="1" x14ac:dyDescent="0.2">
      <c r="A1996" s="55"/>
      <c r="B1996" s="127"/>
      <c r="C1996" s="56"/>
      <c r="D1996" s="127"/>
      <c r="E1996" s="1361"/>
      <c r="F1996" s="56"/>
      <c r="G1996" s="56"/>
      <c r="H1996" s="1365"/>
      <c r="I1996" s="1366"/>
      <c r="J1996" s="1364"/>
    </row>
    <row r="1997" spans="1:11" ht="24" customHeight="1" x14ac:dyDescent="0.2">
      <c r="A1997" s="55"/>
      <c r="B1997" s="127"/>
      <c r="C1997" s="56"/>
      <c r="D1997" s="127"/>
      <c r="E1997" s="1361"/>
      <c r="F1997" s="56"/>
      <c r="G1997" s="56"/>
      <c r="H1997" s="1367"/>
      <c r="I1997" s="1366"/>
      <c r="J1997" s="1364"/>
    </row>
    <row r="1998" spans="1:11" ht="24" customHeight="1" x14ac:dyDescent="0.2">
      <c r="A1998" s="55"/>
      <c r="B1998" s="127"/>
      <c r="C1998" s="56"/>
      <c r="D1998" s="127"/>
      <c r="E1998" s="1361"/>
      <c r="F1998" s="56"/>
      <c r="G1998" s="56"/>
      <c r="H1998" s="1367"/>
      <c r="I1998" s="1366"/>
      <c r="J1998" s="1364"/>
    </row>
    <row r="1999" spans="1:11" ht="24" customHeight="1" x14ac:dyDescent="0.2">
      <c r="A1999" s="55"/>
      <c r="B1999" s="127"/>
      <c r="C1999" s="56"/>
      <c r="D1999" s="127"/>
      <c r="E1999" s="1361"/>
      <c r="F1999" s="56"/>
      <c r="G1999" s="56"/>
      <c r="H1999" s="1367"/>
      <c r="I1999" s="1366"/>
      <c r="J1999" s="1364"/>
    </row>
    <row r="2000" spans="1:11" ht="24" customHeight="1" x14ac:dyDescent="0.2">
      <c r="A2000" s="55"/>
      <c r="B2000" s="127"/>
      <c r="C2000" s="56"/>
      <c r="D2000" s="127"/>
      <c r="E2000" s="1361"/>
      <c r="F2000" s="56"/>
      <c r="G2000" s="56"/>
      <c r="H2000" s="1367"/>
      <c r="I2000" s="1366"/>
      <c r="J2000" s="1364"/>
    </row>
    <row r="2001" spans="1:10" ht="24" customHeight="1" x14ac:dyDescent="0.2">
      <c r="A2001" s="55"/>
      <c r="B2001" s="127"/>
      <c r="C2001" s="56"/>
      <c r="D2001" s="127"/>
      <c r="E2001" s="1361"/>
      <c r="F2001" s="56"/>
      <c r="G2001" s="56"/>
      <c r="H2001" s="1367"/>
      <c r="I2001" s="1366"/>
      <c r="J2001" s="1364"/>
    </row>
    <row r="2002" spans="1:10" ht="24" customHeight="1" x14ac:dyDescent="0.2">
      <c r="A2002" s="55"/>
      <c r="B2002" s="127"/>
      <c r="C2002" s="56"/>
      <c r="D2002" s="127"/>
      <c r="E2002" s="1361"/>
      <c r="F2002" s="56"/>
      <c r="G2002" s="56"/>
      <c r="H2002" s="109"/>
      <c r="I2002" s="107"/>
      <c r="J2002" s="1364"/>
    </row>
    <row r="2003" spans="1:10" ht="24" customHeight="1" x14ac:dyDescent="0.2">
      <c r="A2003" s="55"/>
      <c r="B2003" s="127"/>
      <c r="C2003" s="56"/>
      <c r="D2003" s="127"/>
      <c r="E2003" s="1361"/>
      <c r="F2003" s="56"/>
      <c r="G2003" s="56"/>
      <c r="H2003" s="109"/>
      <c r="I2003" s="107"/>
      <c r="J2003" s="1364"/>
    </row>
    <row r="2004" spans="1:10" ht="24" customHeight="1" x14ac:dyDescent="0.2">
      <c r="A2004" s="55"/>
      <c r="B2004" s="127" t="s">
        <v>160</v>
      </c>
      <c r="C2004" s="56"/>
      <c r="D2004" s="127" t="s">
        <v>160</v>
      </c>
      <c r="E2004" s="1361"/>
      <c r="F2004" s="56"/>
      <c r="G2004" s="56"/>
      <c r="H2004" s="109"/>
      <c r="I2004" s="107"/>
      <c r="J2004" s="1364"/>
    </row>
    <row r="2005" spans="1:10" ht="24" customHeight="1" x14ac:dyDescent="0.2">
      <c r="A2005" s="55"/>
      <c r="B2005" s="127" t="s">
        <v>160</v>
      </c>
      <c r="C2005" s="56"/>
      <c r="D2005" s="127" t="s">
        <v>160</v>
      </c>
      <c r="E2005" s="1361"/>
      <c r="F2005" s="56"/>
      <c r="G2005" s="56"/>
      <c r="H2005" s="109"/>
      <c r="I2005" s="107"/>
      <c r="J2005" s="1364"/>
    </row>
    <row r="2006" spans="1:10" ht="24" customHeight="1" x14ac:dyDescent="0.2">
      <c r="A2006" s="55"/>
      <c r="B2006" s="127" t="s">
        <v>160</v>
      </c>
      <c r="C2006" s="56"/>
      <c r="D2006" s="127"/>
      <c r="E2006" s="1361"/>
      <c r="F2006" s="56"/>
      <c r="G2006" s="56"/>
      <c r="H2006" s="109"/>
      <c r="I2006" s="107"/>
      <c r="J2006" s="1364"/>
    </row>
    <row r="2007" spans="1:10" ht="24" customHeight="1" x14ac:dyDescent="0.2">
      <c r="A2007" s="55"/>
      <c r="B2007" s="127" t="s">
        <v>160</v>
      </c>
      <c r="C2007" s="56"/>
      <c r="D2007" s="127" t="s">
        <v>160</v>
      </c>
      <c r="E2007" s="1361"/>
      <c r="F2007" s="56"/>
      <c r="G2007" s="56"/>
      <c r="H2007" s="109"/>
      <c r="I2007" s="107"/>
      <c r="J2007" s="1364"/>
    </row>
    <row r="2008" spans="1:10" ht="24" customHeight="1" x14ac:dyDescent="0.2">
      <c r="A2008" s="55"/>
      <c r="B2008" s="127" t="s">
        <v>160</v>
      </c>
      <c r="C2008" s="56"/>
      <c r="D2008" s="127" t="s">
        <v>160</v>
      </c>
      <c r="E2008" s="1362"/>
      <c r="F2008" s="56"/>
      <c r="G2008" s="56"/>
      <c r="H2008" s="110"/>
      <c r="I2008" s="108"/>
      <c r="J2008" s="1364"/>
    </row>
    <row r="2009" spans="1:10" ht="24" customHeight="1" thickBot="1" x14ac:dyDescent="0.25">
      <c r="A2009" s="55"/>
      <c r="B2009" s="127" t="s">
        <v>160</v>
      </c>
      <c r="C2009" s="101"/>
      <c r="D2009" s="1339" t="s">
        <v>160</v>
      </c>
      <c r="E2009" s="1339"/>
      <c r="F2009" s="1339"/>
      <c r="G2009" s="101">
        <f>SUM(G1986:G2008)</f>
        <v>0</v>
      </c>
      <c r="H2009" s="106"/>
      <c r="I2009" s="106"/>
      <c r="J2009" s="102"/>
    </row>
    <row r="2010" spans="1:10" ht="24" customHeight="1" thickTop="1" x14ac:dyDescent="0.2">
      <c r="A2010" s="1340" t="s">
        <v>132</v>
      </c>
      <c r="B2010" s="1340"/>
      <c r="C2010" s="1340"/>
      <c r="D2010" s="1340"/>
      <c r="E2010" s="1340"/>
      <c r="F2010" s="1340"/>
      <c r="G2010" s="1340"/>
      <c r="H2010" s="1340"/>
      <c r="I2010" s="1340"/>
      <c r="J2010" s="1340"/>
    </row>
    <row r="2011" spans="1:10" ht="24" customHeight="1" x14ac:dyDescent="0.2">
      <c r="A2011" s="1341" t="s">
        <v>133</v>
      </c>
      <c r="B2011" s="1341"/>
      <c r="C2011" s="1341"/>
      <c r="D2011" s="1341"/>
      <c r="E2011" s="50"/>
    </row>
    <row r="2012" spans="1:10" ht="24" customHeight="1" x14ac:dyDescent="0.2">
      <c r="A2012" s="2" t="s">
        <v>22</v>
      </c>
      <c r="B2012" s="97"/>
      <c r="D2012" s="1342" t="s">
        <v>134</v>
      </c>
      <c r="E2012" s="1342"/>
      <c r="F2012" s="1325" t="s">
        <v>108</v>
      </c>
      <c r="G2012" s="1325"/>
      <c r="H2012" s="1359"/>
      <c r="I2012" s="1359"/>
      <c r="J2012" s="1359"/>
    </row>
    <row r="2013" spans="1:10" ht="24" customHeight="1" x14ac:dyDescent="0.25">
      <c r="A2013" s="97"/>
      <c r="B2013" s="1338" t="s">
        <v>288</v>
      </c>
      <c r="C2013" s="1338"/>
      <c r="D2013" s="1338"/>
      <c r="E2013" s="220"/>
      <c r="F2013" s="220"/>
    </row>
    <row r="2014" spans="1:10" ht="24" customHeight="1" x14ac:dyDescent="0.2">
      <c r="A2014" s="50"/>
      <c r="B2014" s="50" t="s">
        <v>135</v>
      </c>
      <c r="C2014" s="1341"/>
      <c r="D2014" s="1341"/>
      <c r="E2014" s="1341"/>
      <c r="F2014" s="1368" t="s">
        <v>116</v>
      </c>
      <c r="G2014" s="1368"/>
      <c r="H2014" s="1341"/>
      <c r="I2014" s="1341"/>
      <c r="J2014" s="1341"/>
    </row>
    <row r="2015" spans="1:10" ht="24" customHeight="1" x14ac:dyDescent="0.2">
      <c r="A2015" s="50"/>
      <c r="B2015" s="50" t="s">
        <v>136</v>
      </c>
      <c r="C2015" s="1341"/>
      <c r="D2015" s="1341"/>
      <c r="E2015" s="1341"/>
      <c r="F2015" s="1368" t="s">
        <v>157</v>
      </c>
      <c r="G2015" s="1368"/>
      <c r="H2015" s="1341"/>
      <c r="I2015" s="1341"/>
      <c r="J2015" s="1341"/>
    </row>
    <row r="2016" spans="1:10" ht="24" customHeight="1" thickBot="1" x14ac:dyDescent="0.25">
      <c r="B2016" s="206" t="s">
        <v>261</v>
      </c>
      <c r="C2016" s="1352"/>
      <c r="D2016" s="1352"/>
      <c r="E2016" s="1352"/>
      <c r="F2016" s="1352"/>
      <c r="G2016" s="1352"/>
    </row>
    <row r="2017" spans="1:11" ht="24" customHeight="1" thickTop="1" x14ac:dyDescent="0.2">
      <c r="A2017" s="1353" t="s">
        <v>131</v>
      </c>
      <c r="B2017" s="1354"/>
      <c r="C2017" s="1354"/>
      <c r="D2017" s="1355"/>
      <c r="E2017" s="103" t="s">
        <v>123</v>
      </c>
      <c r="F2017" s="1343" t="s">
        <v>126</v>
      </c>
      <c r="G2017" s="1343"/>
      <c r="H2017" s="1344" t="s">
        <v>130</v>
      </c>
      <c r="I2017" s="1345"/>
      <c r="J2017" s="1346"/>
    </row>
    <row r="2018" spans="1:11" ht="24" customHeight="1" x14ac:dyDescent="0.2">
      <c r="A2018" s="1356"/>
      <c r="B2018" s="1357"/>
      <c r="C2018" s="1357"/>
      <c r="D2018" s="1358"/>
      <c r="E2018" s="104" t="s">
        <v>124</v>
      </c>
      <c r="F2018" s="1350" t="s">
        <v>127</v>
      </c>
      <c r="G2018" s="1351"/>
      <c r="H2018" s="1347"/>
      <c r="I2018" s="1348"/>
      <c r="J2018" s="1349"/>
    </row>
    <row r="2019" spans="1:11" ht="24" customHeight="1" thickBot="1" x14ac:dyDescent="0.25">
      <c r="A2019" s="170" t="s">
        <v>99</v>
      </c>
      <c r="B2019" s="169" t="s">
        <v>100</v>
      </c>
      <c r="C2019" s="169" t="s">
        <v>101</v>
      </c>
      <c r="D2019" s="169" t="s">
        <v>100</v>
      </c>
      <c r="E2019" s="104" t="s">
        <v>125</v>
      </c>
      <c r="F2019" s="169" t="s">
        <v>128</v>
      </c>
      <c r="G2019" s="169" t="s">
        <v>129</v>
      </c>
      <c r="H2019" s="1347"/>
      <c r="I2019" s="1348"/>
      <c r="J2019" s="1349"/>
    </row>
    <row r="2020" spans="1:11" ht="24" customHeight="1" x14ac:dyDescent="0.2">
      <c r="A2020" s="214"/>
      <c r="B2020" s="215"/>
      <c r="C2020" s="219"/>
      <c r="D2020" s="215"/>
      <c r="E2020" s="1360" t="s">
        <v>137</v>
      </c>
      <c r="F2020" s="216"/>
      <c r="G2020" s="216"/>
      <c r="H2020" s="217"/>
      <c r="I2020" s="218"/>
      <c r="J2020" s="1363" t="s">
        <v>139</v>
      </c>
      <c r="K2020" s="127"/>
    </row>
    <row r="2021" spans="1:11" ht="24" customHeight="1" x14ac:dyDescent="0.2">
      <c r="A2021" s="55"/>
      <c r="B2021" s="127"/>
      <c r="C2021" s="56"/>
      <c r="D2021" s="127"/>
      <c r="E2021" s="1361"/>
      <c r="F2021" s="56"/>
      <c r="G2021" s="56"/>
      <c r="H2021" s="109"/>
      <c r="I2021" s="107"/>
      <c r="J2021" s="1364"/>
      <c r="K2021" s="127"/>
    </row>
    <row r="2022" spans="1:11" ht="24" customHeight="1" x14ac:dyDescent="0.2">
      <c r="A2022" s="55"/>
      <c r="B2022" s="127"/>
      <c r="C2022" s="56"/>
      <c r="D2022" s="127"/>
      <c r="E2022" s="1361"/>
      <c r="F2022" s="56"/>
      <c r="G2022" s="56"/>
      <c r="H2022" s="109"/>
      <c r="I2022" s="107"/>
      <c r="J2022" s="1364"/>
      <c r="K2022" s="127"/>
    </row>
    <row r="2023" spans="1:11" ht="24" customHeight="1" x14ac:dyDescent="0.2">
      <c r="A2023" s="55"/>
      <c r="B2023" s="127"/>
      <c r="C2023" s="56"/>
      <c r="D2023" s="127"/>
      <c r="E2023" s="1361"/>
      <c r="F2023" s="56"/>
      <c r="G2023" s="56"/>
      <c r="H2023" s="109"/>
      <c r="I2023" s="107"/>
      <c r="J2023" s="1364"/>
      <c r="K2023" s="127"/>
    </row>
    <row r="2024" spans="1:11" ht="24" customHeight="1" x14ac:dyDescent="0.2">
      <c r="A2024" s="55"/>
      <c r="B2024" s="127"/>
      <c r="C2024" s="56"/>
      <c r="D2024" s="127"/>
      <c r="E2024" s="1361"/>
      <c r="F2024" s="56"/>
      <c r="G2024" s="56"/>
      <c r="H2024" s="109"/>
      <c r="I2024" s="107"/>
      <c r="J2024" s="1364"/>
      <c r="K2024" s="127"/>
    </row>
    <row r="2025" spans="1:11" ht="24" customHeight="1" x14ac:dyDescent="0.2">
      <c r="A2025" s="55"/>
      <c r="B2025" s="127"/>
      <c r="C2025" s="56"/>
      <c r="D2025" s="127"/>
      <c r="E2025" s="1361"/>
      <c r="F2025" s="56"/>
      <c r="G2025" s="56"/>
      <c r="H2025" s="109"/>
      <c r="I2025" s="107"/>
      <c r="J2025" s="1364"/>
      <c r="K2025" s="127"/>
    </row>
    <row r="2026" spans="1:11" ht="24" customHeight="1" x14ac:dyDescent="0.2">
      <c r="A2026" s="55"/>
      <c r="B2026" s="127"/>
      <c r="C2026" s="56"/>
      <c r="D2026" s="127"/>
      <c r="E2026" s="1361"/>
      <c r="F2026" s="56"/>
      <c r="G2026" s="56"/>
      <c r="H2026" s="109"/>
      <c r="I2026" s="107"/>
      <c r="J2026" s="1364"/>
      <c r="K2026" s="127"/>
    </row>
    <row r="2027" spans="1:11" ht="24" customHeight="1" x14ac:dyDescent="0.2">
      <c r="A2027" s="55"/>
      <c r="B2027" s="127"/>
      <c r="C2027" s="56"/>
      <c r="D2027" s="127"/>
      <c r="E2027" s="1361"/>
      <c r="F2027" s="56"/>
      <c r="G2027" s="56"/>
      <c r="H2027" s="1365" t="s">
        <v>141</v>
      </c>
      <c r="I2027" s="1366" t="s">
        <v>140</v>
      </c>
      <c r="J2027" s="1364"/>
      <c r="K2027" s="127"/>
    </row>
    <row r="2028" spans="1:11" ht="24" customHeight="1" x14ac:dyDescent="0.2">
      <c r="A2028" s="55"/>
      <c r="B2028" s="127"/>
      <c r="C2028" s="56"/>
      <c r="D2028" s="127"/>
      <c r="E2028" s="1361"/>
      <c r="F2028" s="56"/>
      <c r="G2028" s="56"/>
      <c r="H2028" s="1365"/>
      <c r="I2028" s="1366"/>
      <c r="J2028" s="1364"/>
      <c r="K2028" s="127"/>
    </row>
    <row r="2029" spans="1:11" ht="24" customHeight="1" x14ac:dyDescent="0.2">
      <c r="A2029" s="55"/>
      <c r="B2029" s="127"/>
      <c r="C2029" s="56"/>
      <c r="D2029" s="127"/>
      <c r="E2029" s="1361"/>
      <c r="F2029" s="56"/>
      <c r="G2029" s="56"/>
      <c r="H2029" s="1365"/>
      <c r="I2029" s="1366"/>
      <c r="J2029" s="1364"/>
    </row>
    <row r="2030" spans="1:11" ht="24" customHeight="1" x14ac:dyDescent="0.2">
      <c r="A2030" s="55"/>
      <c r="B2030" s="127"/>
      <c r="C2030" s="56"/>
      <c r="D2030" s="127"/>
      <c r="E2030" s="1361"/>
      <c r="F2030" s="56"/>
      <c r="G2030" s="56"/>
      <c r="H2030" s="1365"/>
      <c r="I2030" s="1366"/>
      <c r="J2030" s="1364"/>
    </row>
    <row r="2031" spans="1:11" ht="24" customHeight="1" x14ac:dyDescent="0.2">
      <c r="A2031" s="55"/>
      <c r="B2031" s="127"/>
      <c r="C2031" s="56"/>
      <c r="D2031" s="127"/>
      <c r="E2031" s="1361"/>
      <c r="F2031" s="56"/>
      <c r="G2031" s="56"/>
      <c r="H2031" s="1367"/>
      <c r="I2031" s="1366"/>
      <c r="J2031" s="1364"/>
    </row>
    <row r="2032" spans="1:11" ht="24" customHeight="1" x14ac:dyDescent="0.2">
      <c r="A2032" s="55"/>
      <c r="B2032" s="127"/>
      <c r="C2032" s="56"/>
      <c r="D2032" s="127"/>
      <c r="E2032" s="1361"/>
      <c r="F2032" s="56"/>
      <c r="G2032" s="56"/>
      <c r="H2032" s="1367"/>
      <c r="I2032" s="1366"/>
      <c r="J2032" s="1364"/>
    </row>
    <row r="2033" spans="1:10" ht="24" customHeight="1" x14ac:dyDescent="0.2">
      <c r="A2033" s="55"/>
      <c r="B2033" s="127"/>
      <c r="C2033" s="56"/>
      <c r="D2033" s="127"/>
      <c r="E2033" s="1361"/>
      <c r="F2033" s="56"/>
      <c r="G2033" s="56"/>
      <c r="H2033" s="1367"/>
      <c r="I2033" s="1366"/>
      <c r="J2033" s="1364"/>
    </row>
    <row r="2034" spans="1:10" ht="24" customHeight="1" x14ac:dyDescent="0.2">
      <c r="A2034" s="55"/>
      <c r="B2034" s="127"/>
      <c r="C2034" s="56"/>
      <c r="D2034" s="127"/>
      <c r="E2034" s="1361"/>
      <c r="F2034" s="56"/>
      <c r="G2034" s="56"/>
      <c r="H2034" s="1367"/>
      <c r="I2034" s="1366"/>
      <c r="J2034" s="1364"/>
    </row>
    <row r="2035" spans="1:10" ht="24" customHeight="1" x14ac:dyDescent="0.2">
      <c r="A2035" s="55"/>
      <c r="B2035" s="127"/>
      <c r="C2035" s="56"/>
      <c r="D2035" s="127"/>
      <c r="E2035" s="1361"/>
      <c r="F2035" s="56"/>
      <c r="G2035" s="56"/>
      <c r="H2035" s="1367"/>
      <c r="I2035" s="1366"/>
      <c r="J2035" s="1364"/>
    </row>
    <row r="2036" spans="1:10" ht="24" customHeight="1" x14ac:dyDescent="0.2">
      <c r="A2036" s="55"/>
      <c r="B2036" s="127" t="s">
        <v>160</v>
      </c>
      <c r="C2036" s="56"/>
      <c r="D2036" s="127"/>
      <c r="E2036" s="1361"/>
      <c r="F2036" s="56"/>
      <c r="G2036" s="56"/>
      <c r="H2036" s="109"/>
      <c r="I2036" s="107"/>
      <c r="J2036" s="1364"/>
    </row>
    <row r="2037" spans="1:10" ht="24" customHeight="1" x14ac:dyDescent="0.2">
      <c r="A2037" s="55"/>
      <c r="B2037" s="127" t="s">
        <v>160</v>
      </c>
      <c r="C2037" s="56"/>
      <c r="D2037" s="127"/>
      <c r="E2037" s="1361"/>
      <c r="F2037" s="56"/>
      <c r="G2037" s="56"/>
      <c r="H2037" s="109"/>
      <c r="I2037" s="107"/>
      <c r="J2037" s="1364"/>
    </row>
    <row r="2038" spans="1:10" ht="24" customHeight="1" x14ac:dyDescent="0.2">
      <c r="A2038" s="55"/>
      <c r="B2038" s="127" t="s">
        <v>160</v>
      </c>
      <c r="C2038" s="56"/>
      <c r="D2038" s="127" t="s">
        <v>160</v>
      </c>
      <c r="E2038" s="1361"/>
      <c r="F2038" s="56"/>
      <c r="G2038" s="56"/>
      <c r="H2038" s="109"/>
      <c r="I2038" s="107"/>
      <c r="J2038" s="1364"/>
    </row>
    <row r="2039" spans="1:10" ht="24" customHeight="1" x14ac:dyDescent="0.2">
      <c r="A2039" s="55"/>
      <c r="B2039" s="127" t="s">
        <v>160</v>
      </c>
      <c r="C2039" s="56"/>
      <c r="D2039" s="127" t="s">
        <v>160</v>
      </c>
      <c r="E2039" s="1361"/>
      <c r="F2039" s="56"/>
      <c r="G2039" s="56"/>
      <c r="H2039" s="109"/>
      <c r="I2039" s="107"/>
      <c r="J2039" s="1364"/>
    </row>
    <row r="2040" spans="1:10" ht="24" customHeight="1" x14ac:dyDescent="0.2">
      <c r="A2040" s="55"/>
      <c r="B2040" s="127" t="s">
        <v>160</v>
      </c>
      <c r="C2040" s="56"/>
      <c r="D2040" s="127"/>
      <c r="E2040" s="1361"/>
      <c r="F2040" s="56"/>
      <c r="G2040" s="56"/>
      <c r="H2040" s="109"/>
      <c r="I2040" s="107"/>
      <c r="J2040" s="1364"/>
    </row>
    <row r="2041" spans="1:10" ht="24" customHeight="1" x14ac:dyDescent="0.2">
      <c r="A2041" s="55"/>
      <c r="B2041" s="127" t="s">
        <v>160</v>
      </c>
      <c r="C2041" s="56"/>
      <c r="D2041" s="127" t="s">
        <v>160</v>
      </c>
      <c r="E2041" s="1361"/>
      <c r="F2041" s="56"/>
      <c r="G2041" s="56"/>
      <c r="H2041" s="109"/>
      <c r="I2041" s="107"/>
      <c r="J2041" s="1364"/>
    </row>
    <row r="2042" spans="1:10" ht="24" customHeight="1" x14ac:dyDescent="0.2">
      <c r="A2042" s="55"/>
      <c r="B2042" s="127" t="s">
        <v>160</v>
      </c>
      <c r="C2042" s="56"/>
      <c r="D2042" s="127" t="s">
        <v>160</v>
      </c>
      <c r="E2042" s="1362"/>
      <c r="F2042" s="56"/>
      <c r="G2042" s="56"/>
      <c r="H2042" s="110"/>
      <c r="I2042" s="108"/>
      <c r="J2042" s="1364"/>
    </row>
    <row r="2043" spans="1:10" ht="24" customHeight="1" thickBot="1" x14ac:dyDescent="0.25">
      <c r="A2043" s="55"/>
      <c r="B2043" s="127" t="s">
        <v>160</v>
      </c>
      <c r="C2043" s="101"/>
      <c r="D2043" s="1339" t="s">
        <v>160</v>
      </c>
      <c r="E2043" s="1339"/>
      <c r="F2043" s="1339"/>
      <c r="G2043" s="101">
        <f>SUM(G2020:G2042)</f>
        <v>0</v>
      </c>
      <c r="H2043" s="106"/>
      <c r="I2043" s="106"/>
      <c r="J2043" s="102"/>
    </row>
    <row r="2044" spans="1:10" ht="24" customHeight="1" thickTop="1" x14ac:dyDescent="0.2">
      <c r="A2044" s="1340" t="s">
        <v>132</v>
      </c>
      <c r="B2044" s="1340"/>
      <c r="C2044" s="1340"/>
      <c r="D2044" s="1340"/>
      <c r="E2044" s="1340"/>
      <c r="F2044" s="1340"/>
      <c r="G2044" s="1340"/>
      <c r="H2044" s="1340"/>
      <c r="I2044" s="1340"/>
      <c r="J2044" s="1340"/>
    </row>
    <row r="2045" spans="1:10" ht="24" customHeight="1" x14ac:dyDescent="0.2">
      <c r="A2045" s="1341" t="s">
        <v>133</v>
      </c>
      <c r="B2045" s="1341"/>
      <c r="C2045" s="1341"/>
      <c r="D2045" s="1341"/>
      <c r="E2045" s="50"/>
    </row>
    <row r="2046" spans="1:10" ht="24" customHeight="1" x14ac:dyDescent="0.2">
      <c r="A2046" s="2" t="s">
        <v>22</v>
      </c>
      <c r="B2046" s="97"/>
      <c r="D2046" s="1342" t="s">
        <v>134</v>
      </c>
      <c r="E2046" s="1342"/>
      <c r="F2046" s="1325" t="s">
        <v>108</v>
      </c>
      <c r="G2046" s="1325"/>
      <c r="H2046" s="1359"/>
      <c r="I2046" s="1359"/>
      <c r="J2046" s="1359"/>
    </row>
    <row r="2047" spans="1:10" ht="24" customHeight="1" x14ac:dyDescent="0.25">
      <c r="A2047" s="97"/>
      <c r="B2047" s="1338" t="s">
        <v>288</v>
      </c>
      <c r="C2047" s="1338"/>
      <c r="D2047" s="1338"/>
      <c r="E2047" s="220"/>
      <c r="F2047" s="220"/>
    </row>
  </sheetData>
  <mergeCells count="1445">
    <mergeCell ref="H1334:J1334"/>
    <mergeCell ref="E1306:E1328"/>
    <mergeCell ref="D1329:F1329"/>
    <mergeCell ref="A1330:J1330"/>
    <mergeCell ref="A1331:D1331"/>
    <mergeCell ref="D1332:E1332"/>
    <mergeCell ref="F1332:G1332"/>
    <mergeCell ref="B1333:D1333"/>
    <mergeCell ref="C1334:E1334"/>
    <mergeCell ref="F1334:G1334"/>
    <mergeCell ref="A1303:D1304"/>
    <mergeCell ref="F1303:G1303"/>
    <mergeCell ref="H1303:J1305"/>
    <mergeCell ref="F1304:G1304"/>
    <mergeCell ref="H1332:J1332"/>
    <mergeCell ref="J1306:J1328"/>
    <mergeCell ref="H1313:H1316"/>
    <mergeCell ref="I1313:I1316"/>
    <mergeCell ref="H1317:H1321"/>
    <mergeCell ref="I1317:I1321"/>
    <mergeCell ref="D1261:F1261"/>
    <mergeCell ref="A1262:J1262"/>
    <mergeCell ref="D1264:E1264"/>
    <mergeCell ref="F1264:G1264"/>
    <mergeCell ref="H1264:J1264"/>
    <mergeCell ref="E1238:E1260"/>
    <mergeCell ref="A1263:D1263"/>
    <mergeCell ref="H1235:J1237"/>
    <mergeCell ref="F1236:G1236"/>
    <mergeCell ref="A1296:J1296"/>
    <mergeCell ref="A1297:D1297"/>
    <mergeCell ref="C1301:E1301"/>
    <mergeCell ref="F1301:G1301"/>
    <mergeCell ref="H1301:J1301"/>
    <mergeCell ref="B1299:D1299"/>
    <mergeCell ref="C1300:E1300"/>
    <mergeCell ref="C1302:G1302"/>
    <mergeCell ref="H1269:J1271"/>
    <mergeCell ref="F1270:G1270"/>
    <mergeCell ref="H1300:J1300"/>
    <mergeCell ref="D1298:E1298"/>
    <mergeCell ref="F1298:G1298"/>
    <mergeCell ref="H1298:J1298"/>
    <mergeCell ref="F1300:G1300"/>
    <mergeCell ref="E1272:E1294"/>
    <mergeCell ref="D1295:F1295"/>
    <mergeCell ref="H1279:H1282"/>
    <mergeCell ref="I1279:I1282"/>
    <mergeCell ref="J1272:J1294"/>
    <mergeCell ref="H1283:H1287"/>
    <mergeCell ref="I1283:I1287"/>
    <mergeCell ref="C1268:G1268"/>
    <mergeCell ref="A1269:D1270"/>
    <mergeCell ref="F1269:G1269"/>
    <mergeCell ref="H1249:H1253"/>
    <mergeCell ref="B1231:D1231"/>
    <mergeCell ref="C1232:E1232"/>
    <mergeCell ref="F1232:G1232"/>
    <mergeCell ref="H1232:J1232"/>
    <mergeCell ref="C1233:E1233"/>
    <mergeCell ref="F1233:G1233"/>
    <mergeCell ref="H1233:J1233"/>
    <mergeCell ref="C1234:G1234"/>
    <mergeCell ref="A1235:D1236"/>
    <mergeCell ref="H1215:H1219"/>
    <mergeCell ref="A1229:D1229"/>
    <mergeCell ref="H1245:H1248"/>
    <mergeCell ref="I1245:I1248"/>
    <mergeCell ref="D1227:F1227"/>
    <mergeCell ref="D1230:E1230"/>
    <mergeCell ref="F1230:G1230"/>
    <mergeCell ref="H1230:J1230"/>
    <mergeCell ref="A1228:J1228"/>
    <mergeCell ref="F1235:G1235"/>
    <mergeCell ref="C1266:E1266"/>
    <mergeCell ref="F1266:G1266"/>
    <mergeCell ref="H1266:J1266"/>
    <mergeCell ref="C1267:E1267"/>
    <mergeCell ref="F1267:G1267"/>
    <mergeCell ref="H1267:J1267"/>
    <mergeCell ref="B1265:D1265"/>
    <mergeCell ref="J1238:J1260"/>
    <mergeCell ref="I1249:I1253"/>
    <mergeCell ref="C1200:G1200"/>
    <mergeCell ref="A1201:D1202"/>
    <mergeCell ref="F1201:G1201"/>
    <mergeCell ref="H1211:H1214"/>
    <mergeCell ref="H1201:J1203"/>
    <mergeCell ref="F1202:G1202"/>
    <mergeCell ref="E1204:E1226"/>
    <mergeCell ref="J1204:J1226"/>
    <mergeCell ref="I1215:I1219"/>
    <mergeCell ref="I1211:I1214"/>
    <mergeCell ref="C1199:E1199"/>
    <mergeCell ref="F1199:G1199"/>
    <mergeCell ref="H1199:J1199"/>
    <mergeCell ref="F1196:G1196"/>
    <mergeCell ref="H1196:J1196"/>
    <mergeCell ref="B1197:D1197"/>
    <mergeCell ref="C1198:E1198"/>
    <mergeCell ref="F1198:G1198"/>
    <mergeCell ref="H1198:J1198"/>
    <mergeCell ref="D1196:E1196"/>
    <mergeCell ref="D1193:F1193"/>
    <mergeCell ref="A1194:J1194"/>
    <mergeCell ref="A1195:D1195"/>
    <mergeCell ref="E1170:E1192"/>
    <mergeCell ref="J1170:J1192"/>
    <mergeCell ref="H1181:H1185"/>
    <mergeCell ref="I1181:I1185"/>
    <mergeCell ref="H1177:H1180"/>
    <mergeCell ref="I1177:I1180"/>
    <mergeCell ref="I1147:I1151"/>
    <mergeCell ref="D1159:F1159"/>
    <mergeCell ref="A1160:J1160"/>
    <mergeCell ref="H1143:H1146"/>
    <mergeCell ref="I1143:I1146"/>
    <mergeCell ref="E1136:E1158"/>
    <mergeCell ref="H1167:J1169"/>
    <mergeCell ref="F1168:G1168"/>
    <mergeCell ref="D1162:E1162"/>
    <mergeCell ref="H1164:J1164"/>
    <mergeCell ref="C1165:E1165"/>
    <mergeCell ref="F1165:G1165"/>
    <mergeCell ref="H1165:J1165"/>
    <mergeCell ref="B1163:D1163"/>
    <mergeCell ref="C1164:E1164"/>
    <mergeCell ref="F1164:G1164"/>
    <mergeCell ref="C1166:G1166"/>
    <mergeCell ref="A1167:D1168"/>
    <mergeCell ref="F1167:G1167"/>
    <mergeCell ref="F1162:G1162"/>
    <mergeCell ref="H1162:J1162"/>
    <mergeCell ref="C1132:G1132"/>
    <mergeCell ref="A1133:D1134"/>
    <mergeCell ref="F1133:G1133"/>
    <mergeCell ref="H1133:J1135"/>
    <mergeCell ref="F1134:G1134"/>
    <mergeCell ref="A1161:D1161"/>
    <mergeCell ref="H1147:H1151"/>
    <mergeCell ref="B1129:D1129"/>
    <mergeCell ref="C1130:E1130"/>
    <mergeCell ref="F1130:G1130"/>
    <mergeCell ref="H1130:J1130"/>
    <mergeCell ref="C1131:E1131"/>
    <mergeCell ref="F1131:G1131"/>
    <mergeCell ref="H1131:J1131"/>
    <mergeCell ref="J1136:J1158"/>
    <mergeCell ref="I1113:I1117"/>
    <mergeCell ref="A1127:D1127"/>
    <mergeCell ref="D1128:E1128"/>
    <mergeCell ref="F1128:G1128"/>
    <mergeCell ref="H1128:J1128"/>
    <mergeCell ref="A1126:J1126"/>
    <mergeCell ref="H1113:H1117"/>
    <mergeCell ref="D1125:F1125"/>
    <mergeCell ref="E1102:E1124"/>
    <mergeCell ref="J1102:J1124"/>
    <mergeCell ref="H1109:H1112"/>
    <mergeCell ref="I1109:I1112"/>
    <mergeCell ref="B1095:D1095"/>
    <mergeCell ref="C1096:E1096"/>
    <mergeCell ref="C1097:E1097"/>
    <mergeCell ref="F1097:G1097"/>
    <mergeCell ref="F1096:G1096"/>
    <mergeCell ref="H1097:J1097"/>
    <mergeCell ref="F1100:G1100"/>
    <mergeCell ref="C1098:G1098"/>
    <mergeCell ref="A1099:D1100"/>
    <mergeCell ref="F1099:G1099"/>
    <mergeCell ref="H1099:J1101"/>
    <mergeCell ref="F1065:G1065"/>
    <mergeCell ref="H1065:J1067"/>
    <mergeCell ref="F1066:G1066"/>
    <mergeCell ref="H1079:H1083"/>
    <mergeCell ref="I1079:I1083"/>
    <mergeCell ref="E1068:E1090"/>
    <mergeCell ref="H1062:J1062"/>
    <mergeCell ref="C1064:G1064"/>
    <mergeCell ref="A1065:D1066"/>
    <mergeCell ref="H1096:J1096"/>
    <mergeCell ref="D1094:E1094"/>
    <mergeCell ref="F1094:G1094"/>
    <mergeCell ref="H1094:J1094"/>
    <mergeCell ref="C1063:E1063"/>
    <mergeCell ref="F1063:G1063"/>
    <mergeCell ref="H1063:J1063"/>
    <mergeCell ref="D1057:F1057"/>
    <mergeCell ref="A1058:J1058"/>
    <mergeCell ref="A1059:D1059"/>
    <mergeCell ref="H1075:H1078"/>
    <mergeCell ref="I1075:I1078"/>
    <mergeCell ref="J1068:J1090"/>
    <mergeCell ref="B1061:D1061"/>
    <mergeCell ref="D1060:E1060"/>
    <mergeCell ref="C1062:E1062"/>
    <mergeCell ref="F1062:G1062"/>
    <mergeCell ref="F1060:G1060"/>
    <mergeCell ref="H1060:J1060"/>
    <mergeCell ref="D1091:F1091"/>
    <mergeCell ref="A1092:J1092"/>
    <mergeCell ref="A1093:D1093"/>
    <mergeCell ref="A997:D998"/>
    <mergeCell ref="F997:G997"/>
    <mergeCell ref="H997:J999"/>
    <mergeCell ref="D1023:F1023"/>
    <mergeCell ref="A1024:J1024"/>
    <mergeCell ref="H1011:H1015"/>
    <mergeCell ref="F1029:G1029"/>
    <mergeCell ref="D1026:E1026"/>
    <mergeCell ref="F1026:G1026"/>
    <mergeCell ref="H1026:J1026"/>
    <mergeCell ref="A1025:D1025"/>
    <mergeCell ref="C1030:G1030"/>
    <mergeCell ref="A1031:D1032"/>
    <mergeCell ref="F1031:G1031"/>
    <mergeCell ref="H1031:J1033"/>
    <mergeCell ref="F1032:G1032"/>
    <mergeCell ref="E1034:E1056"/>
    <mergeCell ref="H1041:H1044"/>
    <mergeCell ref="I1041:I1044"/>
    <mergeCell ref="H1045:H1049"/>
    <mergeCell ref="B1027:D1027"/>
    <mergeCell ref="C1028:E1028"/>
    <mergeCell ref="F1028:G1028"/>
    <mergeCell ref="H1028:J1028"/>
    <mergeCell ref="C1029:E1029"/>
    <mergeCell ref="H1029:J1029"/>
    <mergeCell ref="J1034:J1056"/>
    <mergeCell ref="I1045:I1049"/>
    <mergeCell ref="A991:D991"/>
    <mergeCell ref="H1007:H1010"/>
    <mergeCell ref="I1007:I1010"/>
    <mergeCell ref="B993:D993"/>
    <mergeCell ref="C994:E994"/>
    <mergeCell ref="F994:G994"/>
    <mergeCell ref="H994:J994"/>
    <mergeCell ref="D992:E992"/>
    <mergeCell ref="C995:E995"/>
    <mergeCell ref="F995:G995"/>
    <mergeCell ref="H977:H981"/>
    <mergeCell ref="D989:F989"/>
    <mergeCell ref="I977:I981"/>
    <mergeCell ref="I973:I976"/>
    <mergeCell ref="H960:J960"/>
    <mergeCell ref="A990:J990"/>
    <mergeCell ref="F992:G992"/>
    <mergeCell ref="H992:J992"/>
    <mergeCell ref="C962:G962"/>
    <mergeCell ref="A963:D964"/>
    <mergeCell ref="F963:G963"/>
    <mergeCell ref="H973:H976"/>
    <mergeCell ref="H963:J965"/>
    <mergeCell ref="F964:G964"/>
    <mergeCell ref="E966:E988"/>
    <mergeCell ref="J966:J988"/>
    <mergeCell ref="H995:J995"/>
    <mergeCell ref="F998:G998"/>
    <mergeCell ref="E1000:E1022"/>
    <mergeCell ref="J1000:J1022"/>
    <mergeCell ref="I1011:I1015"/>
    <mergeCell ref="C996:G996"/>
    <mergeCell ref="I943:I947"/>
    <mergeCell ref="D955:F955"/>
    <mergeCell ref="A956:J956"/>
    <mergeCell ref="C961:E961"/>
    <mergeCell ref="F961:G961"/>
    <mergeCell ref="H961:J961"/>
    <mergeCell ref="A957:D957"/>
    <mergeCell ref="B959:D959"/>
    <mergeCell ref="C960:E960"/>
    <mergeCell ref="F960:G960"/>
    <mergeCell ref="D958:E958"/>
    <mergeCell ref="F958:G958"/>
    <mergeCell ref="H958:J958"/>
    <mergeCell ref="C928:G928"/>
    <mergeCell ref="A929:D930"/>
    <mergeCell ref="F929:G929"/>
    <mergeCell ref="H929:J931"/>
    <mergeCell ref="F930:G930"/>
    <mergeCell ref="E932:E954"/>
    <mergeCell ref="J932:J954"/>
    <mergeCell ref="H939:H942"/>
    <mergeCell ref="I939:I942"/>
    <mergeCell ref="H943:H947"/>
    <mergeCell ref="B925:D925"/>
    <mergeCell ref="C926:E926"/>
    <mergeCell ref="F926:G926"/>
    <mergeCell ref="H926:J926"/>
    <mergeCell ref="C927:E927"/>
    <mergeCell ref="F927:G927"/>
    <mergeCell ref="H927:J927"/>
    <mergeCell ref="D921:F921"/>
    <mergeCell ref="A922:J922"/>
    <mergeCell ref="H909:H913"/>
    <mergeCell ref="A923:D923"/>
    <mergeCell ref="F896:G896"/>
    <mergeCell ref="E898:E920"/>
    <mergeCell ref="J898:J920"/>
    <mergeCell ref="I909:I913"/>
    <mergeCell ref="C893:E893"/>
    <mergeCell ref="F893:G893"/>
    <mergeCell ref="H893:J893"/>
    <mergeCell ref="D924:E924"/>
    <mergeCell ref="F924:G924"/>
    <mergeCell ref="H924:J924"/>
    <mergeCell ref="C894:G894"/>
    <mergeCell ref="A895:D896"/>
    <mergeCell ref="F895:G895"/>
    <mergeCell ref="H895:J897"/>
    <mergeCell ref="D887:F887"/>
    <mergeCell ref="A888:J888"/>
    <mergeCell ref="A889:D889"/>
    <mergeCell ref="H905:H908"/>
    <mergeCell ref="I905:I908"/>
    <mergeCell ref="B891:D891"/>
    <mergeCell ref="C892:E892"/>
    <mergeCell ref="F892:G892"/>
    <mergeCell ref="H892:J892"/>
    <mergeCell ref="D890:E890"/>
    <mergeCell ref="F890:G890"/>
    <mergeCell ref="H890:J890"/>
    <mergeCell ref="C860:G860"/>
    <mergeCell ref="A861:D862"/>
    <mergeCell ref="F861:G861"/>
    <mergeCell ref="H861:J863"/>
    <mergeCell ref="F862:G862"/>
    <mergeCell ref="E864:E886"/>
    <mergeCell ref="J864:J886"/>
    <mergeCell ref="H875:H879"/>
    <mergeCell ref="I875:I879"/>
    <mergeCell ref="H871:H874"/>
    <mergeCell ref="I871:I874"/>
    <mergeCell ref="B857:D857"/>
    <mergeCell ref="C858:E858"/>
    <mergeCell ref="F858:G858"/>
    <mergeCell ref="H858:J858"/>
    <mergeCell ref="A855:D855"/>
    <mergeCell ref="C859:E859"/>
    <mergeCell ref="F859:G859"/>
    <mergeCell ref="H859:J859"/>
    <mergeCell ref="D856:E856"/>
    <mergeCell ref="F856:G856"/>
    <mergeCell ref="H856:J856"/>
    <mergeCell ref="E830:E852"/>
    <mergeCell ref="J830:J852"/>
    <mergeCell ref="D853:F853"/>
    <mergeCell ref="A854:J854"/>
    <mergeCell ref="A827:D828"/>
    <mergeCell ref="F827:G827"/>
    <mergeCell ref="H827:J829"/>
    <mergeCell ref="F828:G828"/>
    <mergeCell ref="H837:H840"/>
    <mergeCell ref="I837:I840"/>
    <mergeCell ref="C825:E825"/>
    <mergeCell ref="F825:G825"/>
    <mergeCell ref="H825:J825"/>
    <mergeCell ref="C826:G826"/>
    <mergeCell ref="B823:D823"/>
    <mergeCell ref="C824:E824"/>
    <mergeCell ref="F824:G824"/>
    <mergeCell ref="H824:J824"/>
    <mergeCell ref="H841:H845"/>
    <mergeCell ref="I841:I845"/>
    <mergeCell ref="D819:F819"/>
    <mergeCell ref="A820:J820"/>
    <mergeCell ref="E796:E818"/>
    <mergeCell ref="J796:J818"/>
    <mergeCell ref="H803:H806"/>
    <mergeCell ref="I803:I806"/>
    <mergeCell ref="H807:H811"/>
    <mergeCell ref="I807:I811"/>
    <mergeCell ref="A821:D821"/>
    <mergeCell ref="D822:E822"/>
    <mergeCell ref="F822:G822"/>
    <mergeCell ref="H822:J822"/>
    <mergeCell ref="A11:D12"/>
    <mergeCell ref="E14:E36"/>
    <mergeCell ref="H793:J795"/>
    <mergeCell ref="C792:G792"/>
    <mergeCell ref="A793:D794"/>
    <mergeCell ref="F793:G793"/>
    <mergeCell ref="F794:G794"/>
    <mergeCell ref="H21:H24"/>
    <mergeCell ref="I21:I24"/>
    <mergeCell ref="D37:F37"/>
    <mergeCell ref="C10:G10"/>
    <mergeCell ref="A1:J1"/>
    <mergeCell ref="A4:J4"/>
    <mergeCell ref="A5:J5"/>
    <mergeCell ref="A6:J6"/>
    <mergeCell ref="C7:E7"/>
    <mergeCell ref="H8:J8"/>
    <mergeCell ref="H9:J9"/>
    <mergeCell ref="F9:G9"/>
    <mergeCell ref="C8:E8"/>
    <mergeCell ref="H25:H29"/>
    <mergeCell ref="I25:I29"/>
    <mergeCell ref="J14:J36"/>
    <mergeCell ref="C9:E9"/>
    <mergeCell ref="F8:G8"/>
    <mergeCell ref="F759:G759"/>
    <mergeCell ref="J762:J784"/>
    <mergeCell ref="H769:H772"/>
    <mergeCell ref="I769:I772"/>
    <mergeCell ref="H773:H777"/>
    <mergeCell ref="I773:I777"/>
    <mergeCell ref="H759:J761"/>
    <mergeCell ref="C791:E791"/>
    <mergeCell ref="F791:G791"/>
    <mergeCell ref="E762:E784"/>
    <mergeCell ref="C757:E757"/>
    <mergeCell ref="F757:G757"/>
    <mergeCell ref="F788:G788"/>
    <mergeCell ref="C758:G758"/>
    <mergeCell ref="F760:G760"/>
    <mergeCell ref="B789:D789"/>
    <mergeCell ref="C790:E790"/>
    <mergeCell ref="H791:J791"/>
    <mergeCell ref="H11:J13"/>
    <mergeCell ref="A38:J38"/>
    <mergeCell ref="F11:G11"/>
    <mergeCell ref="A39:D39"/>
    <mergeCell ref="B41:D41"/>
    <mergeCell ref="A759:D760"/>
    <mergeCell ref="F12:G12"/>
    <mergeCell ref="H790:J790"/>
    <mergeCell ref="D785:F785"/>
    <mergeCell ref="A786:J786"/>
    <mergeCell ref="A787:D787"/>
    <mergeCell ref="D788:E788"/>
    <mergeCell ref="F790:G790"/>
    <mergeCell ref="H788:J788"/>
    <mergeCell ref="J728:J750"/>
    <mergeCell ref="I739:I743"/>
    <mergeCell ref="D751:F751"/>
    <mergeCell ref="A752:J752"/>
    <mergeCell ref="A753:D753"/>
    <mergeCell ref="H757:J757"/>
    <mergeCell ref="B755:D755"/>
    <mergeCell ref="C756:E756"/>
    <mergeCell ref="F756:G756"/>
    <mergeCell ref="H756:J756"/>
    <mergeCell ref="H723:J723"/>
    <mergeCell ref="D754:E754"/>
    <mergeCell ref="F754:G754"/>
    <mergeCell ref="H754:J754"/>
    <mergeCell ref="C724:G724"/>
    <mergeCell ref="A725:D726"/>
    <mergeCell ref="F725:G725"/>
    <mergeCell ref="H725:J727"/>
    <mergeCell ref="F726:G726"/>
    <mergeCell ref="E728:E750"/>
    <mergeCell ref="A719:D719"/>
    <mergeCell ref="H735:H738"/>
    <mergeCell ref="I735:I738"/>
    <mergeCell ref="H739:H743"/>
    <mergeCell ref="B721:D721"/>
    <mergeCell ref="C722:E722"/>
    <mergeCell ref="F722:G722"/>
    <mergeCell ref="H722:J722"/>
    <mergeCell ref="C723:E723"/>
    <mergeCell ref="F723:G723"/>
    <mergeCell ref="F689:G689"/>
    <mergeCell ref="H689:J689"/>
    <mergeCell ref="F692:G692"/>
    <mergeCell ref="E694:E716"/>
    <mergeCell ref="J694:J716"/>
    <mergeCell ref="I705:I709"/>
    <mergeCell ref="D720:E720"/>
    <mergeCell ref="F720:G720"/>
    <mergeCell ref="H720:J720"/>
    <mergeCell ref="C690:G690"/>
    <mergeCell ref="A691:D692"/>
    <mergeCell ref="F691:G691"/>
    <mergeCell ref="H691:J693"/>
    <mergeCell ref="D717:F717"/>
    <mergeCell ref="A718:J718"/>
    <mergeCell ref="H705:H709"/>
    <mergeCell ref="A684:J684"/>
    <mergeCell ref="A685:D685"/>
    <mergeCell ref="H701:H704"/>
    <mergeCell ref="I701:I704"/>
    <mergeCell ref="B687:D687"/>
    <mergeCell ref="C688:E688"/>
    <mergeCell ref="F688:G688"/>
    <mergeCell ref="H688:J688"/>
    <mergeCell ref="D686:E686"/>
    <mergeCell ref="C689:E689"/>
    <mergeCell ref="H671:H675"/>
    <mergeCell ref="D683:F683"/>
    <mergeCell ref="I671:I675"/>
    <mergeCell ref="I667:I670"/>
    <mergeCell ref="F686:G686"/>
    <mergeCell ref="H686:J686"/>
    <mergeCell ref="C656:G656"/>
    <mergeCell ref="A657:D658"/>
    <mergeCell ref="F657:G657"/>
    <mergeCell ref="H667:H670"/>
    <mergeCell ref="H657:J659"/>
    <mergeCell ref="F658:G658"/>
    <mergeCell ref="E660:E682"/>
    <mergeCell ref="J660:J682"/>
    <mergeCell ref="D649:F649"/>
    <mergeCell ref="A650:J650"/>
    <mergeCell ref="C655:E655"/>
    <mergeCell ref="F655:G655"/>
    <mergeCell ref="H655:J655"/>
    <mergeCell ref="A651:D651"/>
    <mergeCell ref="B653:D653"/>
    <mergeCell ref="C654:E654"/>
    <mergeCell ref="F654:G654"/>
    <mergeCell ref="H654:J654"/>
    <mergeCell ref="D652:E652"/>
    <mergeCell ref="F652:G652"/>
    <mergeCell ref="H652:J652"/>
    <mergeCell ref="C622:G622"/>
    <mergeCell ref="A623:D624"/>
    <mergeCell ref="F623:G623"/>
    <mergeCell ref="H623:J625"/>
    <mergeCell ref="F624:G624"/>
    <mergeCell ref="E626:E648"/>
    <mergeCell ref="J626:J648"/>
    <mergeCell ref="H637:H641"/>
    <mergeCell ref="B619:D619"/>
    <mergeCell ref="C620:E620"/>
    <mergeCell ref="F620:G620"/>
    <mergeCell ref="H620:J620"/>
    <mergeCell ref="C621:E621"/>
    <mergeCell ref="F621:G621"/>
    <mergeCell ref="H621:J621"/>
    <mergeCell ref="I637:I641"/>
    <mergeCell ref="A617:D617"/>
    <mergeCell ref="H633:H636"/>
    <mergeCell ref="I633:I636"/>
    <mergeCell ref="E592:E614"/>
    <mergeCell ref="J592:J614"/>
    <mergeCell ref="I603:I607"/>
    <mergeCell ref="D615:F615"/>
    <mergeCell ref="D618:E618"/>
    <mergeCell ref="F618:G618"/>
    <mergeCell ref="H618:J618"/>
    <mergeCell ref="C588:G588"/>
    <mergeCell ref="A589:D590"/>
    <mergeCell ref="F589:G589"/>
    <mergeCell ref="H589:J591"/>
    <mergeCell ref="F590:G590"/>
    <mergeCell ref="A616:J616"/>
    <mergeCell ref="H603:H607"/>
    <mergeCell ref="H599:H602"/>
    <mergeCell ref="I599:I602"/>
    <mergeCell ref="B585:D585"/>
    <mergeCell ref="C586:E586"/>
    <mergeCell ref="F586:G586"/>
    <mergeCell ref="H586:J586"/>
    <mergeCell ref="C587:E587"/>
    <mergeCell ref="F587:G587"/>
    <mergeCell ref="H587:J587"/>
    <mergeCell ref="D581:F581"/>
    <mergeCell ref="I569:I573"/>
    <mergeCell ref="I565:I568"/>
    <mergeCell ref="F584:G584"/>
    <mergeCell ref="H584:J584"/>
    <mergeCell ref="A582:J582"/>
    <mergeCell ref="A583:D583"/>
    <mergeCell ref="D584:E584"/>
    <mergeCell ref="C554:G554"/>
    <mergeCell ref="A555:D556"/>
    <mergeCell ref="F555:G555"/>
    <mergeCell ref="H565:H568"/>
    <mergeCell ref="H555:J557"/>
    <mergeCell ref="F556:G556"/>
    <mergeCell ref="E558:E580"/>
    <mergeCell ref="J558:J580"/>
    <mergeCell ref="H569:H573"/>
    <mergeCell ref="D547:F547"/>
    <mergeCell ref="A548:J548"/>
    <mergeCell ref="C553:E553"/>
    <mergeCell ref="F553:G553"/>
    <mergeCell ref="H553:J553"/>
    <mergeCell ref="A549:D549"/>
    <mergeCell ref="B551:D551"/>
    <mergeCell ref="C552:E552"/>
    <mergeCell ref="F552:G552"/>
    <mergeCell ref="H552:J552"/>
    <mergeCell ref="D550:E550"/>
    <mergeCell ref="F550:G550"/>
    <mergeCell ref="H550:J550"/>
    <mergeCell ref="C520:G520"/>
    <mergeCell ref="A521:D522"/>
    <mergeCell ref="F521:G521"/>
    <mergeCell ref="H521:J523"/>
    <mergeCell ref="F522:G522"/>
    <mergeCell ref="E524:E546"/>
    <mergeCell ref="J524:J546"/>
    <mergeCell ref="H535:H539"/>
    <mergeCell ref="B517:D517"/>
    <mergeCell ref="C518:E518"/>
    <mergeCell ref="F518:G518"/>
    <mergeCell ref="H518:J518"/>
    <mergeCell ref="C519:E519"/>
    <mergeCell ref="F519:G519"/>
    <mergeCell ref="H519:J519"/>
    <mergeCell ref="I535:I539"/>
    <mergeCell ref="A515:D515"/>
    <mergeCell ref="H531:H534"/>
    <mergeCell ref="I531:I534"/>
    <mergeCell ref="E490:E512"/>
    <mergeCell ref="J490:J512"/>
    <mergeCell ref="I501:I505"/>
    <mergeCell ref="D513:F513"/>
    <mergeCell ref="D516:E516"/>
    <mergeCell ref="F516:G516"/>
    <mergeCell ref="H516:J516"/>
    <mergeCell ref="C486:G486"/>
    <mergeCell ref="A487:D488"/>
    <mergeCell ref="F487:G487"/>
    <mergeCell ref="H487:J489"/>
    <mergeCell ref="F488:G488"/>
    <mergeCell ref="A514:J514"/>
    <mergeCell ref="H501:H505"/>
    <mergeCell ref="H497:H500"/>
    <mergeCell ref="I497:I500"/>
    <mergeCell ref="B483:D483"/>
    <mergeCell ref="C484:E484"/>
    <mergeCell ref="F484:G484"/>
    <mergeCell ref="H484:J484"/>
    <mergeCell ref="C485:E485"/>
    <mergeCell ref="F485:G485"/>
    <mergeCell ref="H485:J485"/>
    <mergeCell ref="D479:F479"/>
    <mergeCell ref="I467:I471"/>
    <mergeCell ref="I463:I466"/>
    <mergeCell ref="F482:G482"/>
    <mergeCell ref="H482:J482"/>
    <mergeCell ref="A480:J480"/>
    <mergeCell ref="A481:D481"/>
    <mergeCell ref="D482:E482"/>
    <mergeCell ref="C452:G452"/>
    <mergeCell ref="A453:D454"/>
    <mergeCell ref="F453:G453"/>
    <mergeCell ref="H463:H466"/>
    <mergeCell ref="H453:J455"/>
    <mergeCell ref="F454:G454"/>
    <mergeCell ref="E456:E478"/>
    <mergeCell ref="J456:J478"/>
    <mergeCell ref="H467:H471"/>
    <mergeCell ref="D445:F445"/>
    <mergeCell ref="A446:J446"/>
    <mergeCell ref="C451:E451"/>
    <mergeCell ref="F451:G451"/>
    <mergeCell ref="H451:J451"/>
    <mergeCell ref="A447:D447"/>
    <mergeCell ref="B449:D449"/>
    <mergeCell ref="C450:E450"/>
    <mergeCell ref="F450:G450"/>
    <mergeCell ref="H450:J450"/>
    <mergeCell ref="D448:E448"/>
    <mergeCell ref="F448:G448"/>
    <mergeCell ref="H448:J448"/>
    <mergeCell ref="C418:G418"/>
    <mergeCell ref="A419:D420"/>
    <mergeCell ref="F419:G419"/>
    <mergeCell ref="H419:J421"/>
    <mergeCell ref="F420:G420"/>
    <mergeCell ref="E422:E444"/>
    <mergeCell ref="J422:J444"/>
    <mergeCell ref="H433:H437"/>
    <mergeCell ref="B415:D415"/>
    <mergeCell ref="C416:E416"/>
    <mergeCell ref="F416:G416"/>
    <mergeCell ref="H416:J416"/>
    <mergeCell ref="C417:E417"/>
    <mergeCell ref="F417:G417"/>
    <mergeCell ref="H417:J417"/>
    <mergeCell ref="I433:I437"/>
    <mergeCell ref="A413:D413"/>
    <mergeCell ref="H429:H432"/>
    <mergeCell ref="I429:I432"/>
    <mergeCell ref="E388:E410"/>
    <mergeCell ref="J388:J410"/>
    <mergeCell ref="I399:I403"/>
    <mergeCell ref="D411:F411"/>
    <mergeCell ref="D414:E414"/>
    <mergeCell ref="F414:G414"/>
    <mergeCell ref="H414:J414"/>
    <mergeCell ref="C384:G384"/>
    <mergeCell ref="A385:D386"/>
    <mergeCell ref="F385:G385"/>
    <mergeCell ref="H385:J387"/>
    <mergeCell ref="F386:G386"/>
    <mergeCell ref="A412:J412"/>
    <mergeCell ref="H399:H403"/>
    <mergeCell ref="H395:H398"/>
    <mergeCell ref="I395:I398"/>
    <mergeCell ref="B381:D381"/>
    <mergeCell ref="C382:E382"/>
    <mergeCell ref="F382:G382"/>
    <mergeCell ref="H382:J382"/>
    <mergeCell ref="C383:E383"/>
    <mergeCell ref="F383:G383"/>
    <mergeCell ref="H383:J383"/>
    <mergeCell ref="D377:F377"/>
    <mergeCell ref="I365:I369"/>
    <mergeCell ref="I361:I364"/>
    <mergeCell ref="F380:G380"/>
    <mergeCell ref="H380:J380"/>
    <mergeCell ref="A378:J378"/>
    <mergeCell ref="A379:D379"/>
    <mergeCell ref="D380:E380"/>
    <mergeCell ref="C350:G350"/>
    <mergeCell ref="A351:D352"/>
    <mergeCell ref="F351:G351"/>
    <mergeCell ref="H361:H364"/>
    <mergeCell ref="H351:J353"/>
    <mergeCell ref="F352:G352"/>
    <mergeCell ref="E354:E376"/>
    <mergeCell ref="J354:J376"/>
    <mergeCell ref="H365:H369"/>
    <mergeCell ref="D343:F343"/>
    <mergeCell ref="A344:J344"/>
    <mergeCell ref="C349:E349"/>
    <mergeCell ref="F349:G349"/>
    <mergeCell ref="H349:J349"/>
    <mergeCell ref="A345:D345"/>
    <mergeCell ref="B347:D347"/>
    <mergeCell ref="C348:E348"/>
    <mergeCell ref="F348:G348"/>
    <mergeCell ref="H348:J348"/>
    <mergeCell ref="D346:E346"/>
    <mergeCell ref="F346:G346"/>
    <mergeCell ref="H346:J346"/>
    <mergeCell ref="C316:G316"/>
    <mergeCell ref="A317:D318"/>
    <mergeCell ref="F317:G317"/>
    <mergeCell ref="H317:J319"/>
    <mergeCell ref="F318:G318"/>
    <mergeCell ref="E320:E342"/>
    <mergeCell ref="J320:J342"/>
    <mergeCell ref="H331:H335"/>
    <mergeCell ref="B313:D313"/>
    <mergeCell ref="C314:E314"/>
    <mergeCell ref="F314:G314"/>
    <mergeCell ref="H314:J314"/>
    <mergeCell ref="C315:E315"/>
    <mergeCell ref="F315:G315"/>
    <mergeCell ref="H315:J315"/>
    <mergeCell ref="I331:I335"/>
    <mergeCell ref="H297:H301"/>
    <mergeCell ref="A311:D311"/>
    <mergeCell ref="H327:H330"/>
    <mergeCell ref="I327:I330"/>
    <mergeCell ref="E286:E308"/>
    <mergeCell ref="J286:J308"/>
    <mergeCell ref="I297:I301"/>
    <mergeCell ref="D309:F309"/>
    <mergeCell ref="H281:J281"/>
    <mergeCell ref="D312:E312"/>
    <mergeCell ref="F312:G312"/>
    <mergeCell ref="H312:J312"/>
    <mergeCell ref="C282:G282"/>
    <mergeCell ref="A283:D284"/>
    <mergeCell ref="F283:G283"/>
    <mergeCell ref="H283:J285"/>
    <mergeCell ref="F284:G284"/>
    <mergeCell ref="A310:J310"/>
    <mergeCell ref="A277:D277"/>
    <mergeCell ref="H293:H296"/>
    <mergeCell ref="I293:I296"/>
    <mergeCell ref="B279:D279"/>
    <mergeCell ref="C280:E280"/>
    <mergeCell ref="F280:G280"/>
    <mergeCell ref="H280:J280"/>
    <mergeCell ref="D278:E278"/>
    <mergeCell ref="C281:E281"/>
    <mergeCell ref="F281:G281"/>
    <mergeCell ref="H263:H267"/>
    <mergeCell ref="D275:F275"/>
    <mergeCell ref="I263:I267"/>
    <mergeCell ref="I259:I262"/>
    <mergeCell ref="H246:J246"/>
    <mergeCell ref="A276:J276"/>
    <mergeCell ref="F278:G278"/>
    <mergeCell ref="H278:J278"/>
    <mergeCell ref="C248:G248"/>
    <mergeCell ref="A249:D250"/>
    <mergeCell ref="F249:G249"/>
    <mergeCell ref="H259:H262"/>
    <mergeCell ref="H249:J251"/>
    <mergeCell ref="F250:G250"/>
    <mergeCell ref="E252:E274"/>
    <mergeCell ref="J252:J274"/>
    <mergeCell ref="I229:I233"/>
    <mergeCell ref="D241:F241"/>
    <mergeCell ref="A242:J242"/>
    <mergeCell ref="C247:E247"/>
    <mergeCell ref="F247:G247"/>
    <mergeCell ref="H247:J247"/>
    <mergeCell ref="A243:D243"/>
    <mergeCell ref="B245:D245"/>
    <mergeCell ref="C246:E246"/>
    <mergeCell ref="F246:G246"/>
    <mergeCell ref="D244:E244"/>
    <mergeCell ref="F244:G244"/>
    <mergeCell ref="H244:J244"/>
    <mergeCell ref="C214:G214"/>
    <mergeCell ref="A215:D216"/>
    <mergeCell ref="F215:G215"/>
    <mergeCell ref="H215:J217"/>
    <mergeCell ref="F216:G216"/>
    <mergeCell ref="E218:E240"/>
    <mergeCell ref="J218:J240"/>
    <mergeCell ref="H225:H228"/>
    <mergeCell ref="I225:I228"/>
    <mergeCell ref="H229:H233"/>
    <mergeCell ref="B211:D211"/>
    <mergeCell ref="C212:E212"/>
    <mergeCell ref="F212:G212"/>
    <mergeCell ref="H212:J212"/>
    <mergeCell ref="C213:E213"/>
    <mergeCell ref="F213:G213"/>
    <mergeCell ref="H213:J213"/>
    <mergeCell ref="D207:F207"/>
    <mergeCell ref="A208:J208"/>
    <mergeCell ref="H195:H199"/>
    <mergeCell ref="A209:D209"/>
    <mergeCell ref="F182:G182"/>
    <mergeCell ref="E184:E206"/>
    <mergeCell ref="J184:J206"/>
    <mergeCell ref="I195:I199"/>
    <mergeCell ref="C179:E179"/>
    <mergeCell ref="F179:G179"/>
    <mergeCell ref="H179:J179"/>
    <mergeCell ref="D210:E210"/>
    <mergeCell ref="F210:G210"/>
    <mergeCell ref="H210:J210"/>
    <mergeCell ref="C180:G180"/>
    <mergeCell ref="A181:D182"/>
    <mergeCell ref="F181:G181"/>
    <mergeCell ref="H181:J183"/>
    <mergeCell ref="D173:F173"/>
    <mergeCell ref="A174:J174"/>
    <mergeCell ref="A175:D175"/>
    <mergeCell ref="H191:H194"/>
    <mergeCell ref="I191:I194"/>
    <mergeCell ref="B177:D177"/>
    <mergeCell ref="C178:E178"/>
    <mergeCell ref="F178:G178"/>
    <mergeCell ref="H178:J178"/>
    <mergeCell ref="D176:E176"/>
    <mergeCell ref="F176:G176"/>
    <mergeCell ref="H176:J176"/>
    <mergeCell ref="C146:G146"/>
    <mergeCell ref="A147:D148"/>
    <mergeCell ref="F147:G147"/>
    <mergeCell ref="H147:J149"/>
    <mergeCell ref="F148:G148"/>
    <mergeCell ref="E150:E172"/>
    <mergeCell ref="J150:J172"/>
    <mergeCell ref="H161:H165"/>
    <mergeCell ref="I161:I165"/>
    <mergeCell ref="H157:H160"/>
    <mergeCell ref="I157:I160"/>
    <mergeCell ref="B143:D143"/>
    <mergeCell ref="C144:E144"/>
    <mergeCell ref="F144:G144"/>
    <mergeCell ref="H144:J144"/>
    <mergeCell ref="D139:F139"/>
    <mergeCell ref="A140:J140"/>
    <mergeCell ref="A141:D141"/>
    <mergeCell ref="C145:E145"/>
    <mergeCell ref="F145:G145"/>
    <mergeCell ref="H145:J145"/>
    <mergeCell ref="D142:E142"/>
    <mergeCell ref="F142:G142"/>
    <mergeCell ref="H142:J142"/>
    <mergeCell ref="E116:E138"/>
    <mergeCell ref="J116:J138"/>
    <mergeCell ref="H123:H126"/>
    <mergeCell ref="I123:I126"/>
    <mergeCell ref="H127:H131"/>
    <mergeCell ref="I127:I131"/>
    <mergeCell ref="A113:D114"/>
    <mergeCell ref="F113:G113"/>
    <mergeCell ref="H113:J115"/>
    <mergeCell ref="F114:G114"/>
    <mergeCell ref="C111:E111"/>
    <mergeCell ref="F111:G111"/>
    <mergeCell ref="H111:J111"/>
    <mergeCell ref="C112:G112"/>
    <mergeCell ref="B109:D109"/>
    <mergeCell ref="C110:E110"/>
    <mergeCell ref="F110:G110"/>
    <mergeCell ref="H110:J110"/>
    <mergeCell ref="D105:F105"/>
    <mergeCell ref="A106:J106"/>
    <mergeCell ref="A107:D107"/>
    <mergeCell ref="D108:E108"/>
    <mergeCell ref="F108:G108"/>
    <mergeCell ref="H108:J108"/>
    <mergeCell ref="C78:G78"/>
    <mergeCell ref="B75:D75"/>
    <mergeCell ref="E82:E104"/>
    <mergeCell ref="J82:J104"/>
    <mergeCell ref="H89:H92"/>
    <mergeCell ref="I89:I92"/>
    <mergeCell ref="H93:H97"/>
    <mergeCell ref="I93:I97"/>
    <mergeCell ref="A79:D80"/>
    <mergeCell ref="F79:G79"/>
    <mergeCell ref="A73:D73"/>
    <mergeCell ref="D74:E74"/>
    <mergeCell ref="F74:G74"/>
    <mergeCell ref="H74:J74"/>
    <mergeCell ref="C77:E77"/>
    <mergeCell ref="C76:E76"/>
    <mergeCell ref="F76:G76"/>
    <mergeCell ref="H76:J76"/>
    <mergeCell ref="F77:G77"/>
    <mergeCell ref="H77:J77"/>
    <mergeCell ref="H79:J81"/>
    <mergeCell ref="F80:G80"/>
    <mergeCell ref="D40:E40"/>
    <mergeCell ref="C42:E42"/>
    <mergeCell ref="F42:G42"/>
    <mergeCell ref="H42:J42"/>
    <mergeCell ref="F40:G40"/>
    <mergeCell ref="H40:J40"/>
    <mergeCell ref="A45:D46"/>
    <mergeCell ref="C43:E43"/>
    <mergeCell ref="F43:G43"/>
    <mergeCell ref="H43:J43"/>
    <mergeCell ref="C44:G44"/>
    <mergeCell ref="F45:G45"/>
    <mergeCell ref="H45:J47"/>
    <mergeCell ref="F46:G46"/>
    <mergeCell ref="D1363:F1363"/>
    <mergeCell ref="A1364:J1364"/>
    <mergeCell ref="I59:I63"/>
    <mergeCell ref="E48:E70"/>
    <mergeCell ref="J48:J70"/>
    <mergeCell ref="H55:H58"/>
    <mergeCell ref="I55:I58"/>
    <mergeCell ref="H59:H63"/>
    <mergeCell ref="D71:F71"/>
    <mergeCell ref="A72:J72"/>
    <mergeCell ref="A1337:D1338"/>
    <mergeCell ref="F1337:G1337"/>
    <mergeCell ref="H1337:J1339"/>
    <mergeCell ref="F1338:G1338"/>
    <mergeCell ref="C1335:E1335"/>
    <mergeCell ref="F1335:G1335"/>
    <mergeCell ref="H1335:J1335"/>
    <mergeCell ref="C1336:G1336"/>
    <mergeCell ref="E1340:E1362"/>
    <mergeCell ref="J1340:J1362"/>
    <mergeCell ref="H1347:H1350"/>
    <mergeCell ref="I1347:I1350"/>
    <mergeCell ref="H1351:H1355"/>
    <mergeCell ref="I1351:I1355"/>
    <mergeCell ref="B1367:D1367"/>
    <mergeCell ref="C1368:E1368"/>
    <mergeCell ref="F1368:G1368"/>
    <mergeCell ref="H1368:J1368"/>
    <mergeCell ref="A1365:D1365"/>
    <mergeCell ref="D1366:E1366"/>
    <mergeCell ref="F1366:G1366"/>
    <mergeCell ref="H1366:J1366"/>
    <mergeCell ref="C1369:E1369"/>
    <mergeCell ref="F1369:G1369"/>
    <mergeCell ref="H1369:J1369"/>
    <mergeCell ref="C1370:G1370"/>
    <mergeCell ref="E1374:E1396"/>
    <mergeCell ref="J1374:J1396"/>
    <mergeCell ref="H1385:H1389"/>
    <mergeCell ref="I1385:I1389"/>
    <mergeCell ref="H1381:H1384"/>
    <mergeCell ref="I1381:I1384"/>
    <mergeCell ref="A1371:D1372"/>
    <mergeCell ref="F1371:G1371"/>
    <mergeCell ref="H1371:J1373"/>
    <mergeCell ref="F1372:G1372"/>
    <mergeCell ref="H1403:J1403"/>
    <mergeCell ref="B1401:D1401"/>
    <mergeCell ref="C1402:E1402"/>
    <mergeCell ref="F1402:G1402"/>
    <mergeCell ref="C1404:G1404"/>
    <mergeCell ref="D1397:F1397"/>
    <mergeCell ref="A1398:J1398"/>
    <mergeCell ref="A1399:D1399"/>
    <mergeCell ref="D1400:E1400"/>
    <mergeCell ref="F1400:G1400"/>
    <mergeCell ref="H1400:J1400"/>
    <mergeCell ref="H1402:J1402"/>
    <mergeCell ref="C1403:E1403"/>
    <mergeCell ref="F1403:G1403"/>
    <mergeCell ref="E1408:E1430"/>
    <mergeCell ref="J1408:J1430"/>
    <mergeCell ref="H1415:H1418"/>
    <mergeCell ref="I1415:I1418"/>
    <mergeCell ref="H1419:H1423"/>
    <mergeCell ref="I1419:I1423"/>
    <mergeCell ref="C1437:E1437"/>
    <mergeCell ref="F1437:G1437"/>
    <mergeCell ref="A1405:D1406"/>
    <mergeCell ref="F1405:G1405"/>
    <mergeCell ref="H1405:J1407"/>
    <mergeCell ref="F1406:G1406"/>
    <mergeCell ref="H1437:J1437"/>
    <mergeCell ref="B1435:D1435"/>
    <mergeCell ref="C1436:E1436"/>
    <mergeCell ref="F1436:G1436"/>
    <mergeCell ref="H1468:J1468"/>
    <mergeCell ref="C1438:G1438"/>
    <mergeCell ref="D1431:F1431"/>
    <mergeCell ref="A1432:J1432"/>
    <mergeCell ref="A1433:D1433"/>
    <mergeCell ref="D1434:E1434"/>
    <mergeCell ref="F1434:G1434"/>
    <mergeCell ref="H1434:J1434"/>
    <mergeCell ref="H1436:J1436"/>
    <mergeCell ref="E1442:E1464"/>
    <mergeCell ref="J1442:J1464"/>
    <mergeCell ref="H1449:H1452"/>
    <mergeCell ref="I1449:I1452"/>
    <mergeCell ref="H1453:H1457"/>
    <mergeCell ref="I1453:I1457"/>
    <mergeCell ref="C1471:E1471"/>
    <mergeCell ref="F1471:G1471"/>
    <mergeCell ref="A1439:D1440"/>
    <mergeCell ref="F1439:G1439"/>
    <mergeCell ref="H1439:J1441"/>
    <mergeCell ref="F1440:G1440"/>
    <mergeCell ref="H1471:J1471"/>
    <mergeCell ref="B1469:D1469"/>
    <mergeCell ref="C1470:E1470"/>
    <mergeCell ref="F1470:G1470"/>
    <mergeCell ref="H1483:H1486"/>
    <mergeCell ref="I1483:I1486"/>
    <mergeCell ref="H1487:H1491"/>
    <mergeCell ref="I1487:I1491"/>
    <mergeCell ref="C1472:G1472"/>
    <mergeCell ref="D1465:F1465"/>
    <mergeCell ref="A1466:J1466"/>
    <mergeCell ref="A1467:D1467"/>
    <mergeCell ref="D1468:E1468"/>
    <mergeCell ref="F1468:G1468"/>
    <mergeCell ref="A1473:D1474"/>
    <mergeCell ref="F1473:G1473"/>
    <mergeCell ref="H1473:J1475"/>
    <mergeCell ref="F1474:G1474"/>
    <mergeCell ref="H1505:J1505"/>
    <mergeCell ref="B1503:D1503"/>
    <mergeCell ref="C1504:E1504"/>
    <mergeCell ref="F1504:G1504"/>
    <mergeCell ref="E1476:E1498"/>
    <mergeCell ref="J1476:J1498"/>
    <mergeCell ref="H1470:J1470"/>
    <mergeCell ref="C1506:G1506"/>
    <mergeCell ref="D1499:F1499"/>
    <mergeCell ref="A1500:J1500"/>
    <mergeCell ref="A1501:D1501"/>
    <mergeCell ref="D1502:E1502"/>
    <mergeCell ref="F1502:G1502"/>
    <mergeCell ref="H1502:J1502"/>
    <mergeCell ref="H1504:J1504"/>
    <mergeCell ref="C1505:E1505"/>
    <mergeCell ref="F1505:G1505"/>
    <mergeCell ref="H1517:H1520"/>
    <mergeCell ref="I1517:I1520"/>
    <mergeCell ref="H1521:H1525"/>
    <mergeCell ref="I1521:I1525"/>
    <mergeCell ref="H1536:J1536"/>
    <mergeCell ref="H1538:J1538"/>
    <mergeCell ref="A1507:D1508"/>
    <mergeCell ref="F1507:G1507"/>
    <mergeCell ref="H1507:J1509"/>
    <mergeCell ref="F1508:G1508"/>
    <mergeCell ref="H1539:J1539"/>
    <mergeCell ref="B1537:D1537"/>
    <mergeCell ref="C1538:E1538"/>
    <mergeCell ref="F1538:G1538"/>
    <mergeCell ref="E1510:E1532"/>
    <mergeCell ref="J1510:J1532"/>
    <mergeCell ref="C1540:G1540"/>
    <mergeCell ref="D1533:F1533"/>
    <mergeCell ref="A1534:J1534"/>
    <mergeCell ref="A1535:D1535"/>
    <mergeCell ref="D1536:E1536"/>
    <mergeCell ref="F1536:G1536"/>
    <mergeCell ref="C1539:E1539"/>
    <mergeCell ref="F1539:G1539"/>
    <mergeCell ref="E1544:E1566"/>
    <mergeCell ref="J1544:J1566"/>
    <mergeCell ref="H1551:H1554"/>
    <mergeCell ref="I1551:I1554"/>
    <mergeCell ref="H1555:H1559"/>
    <mergeCell ref="I1555:I1559"/>
    <mergeCell ref="C1573:E1573"/>
    <mergeCell ref="F1573:G1573"/>
    <mergeCell ref="A1541:D1542"/>
    <mergeCell ref="F1541:G1541"/>
    <mergeCell ref="H1541:J1543"/>
    <mergeCell ref="F1542:G1542"/>
    <mergeCell ref="H1573:J1573"/>
    <mergeCell ref="B1571:D1571"/>
    <mergeCell ref="C1572:E1572"/>
    <mergeCell ref="F1572:G1572"/>
    <mergeCell ref="H1604:J1604"/>
    <mergeCell ref="H1606:J1606"/>
    <mergeCell ref="C1574:G1574"/>
    <mergeCell ref="D1567:F1567"/>
    <mergeCell ref="A1568:J1568"/>
    <mergeCell ref="A1569:D1569"/>
    <mergeCell ref="D1570:E1570"/>
    <mergeCell ref="F1570:G1570"/>
    <mergeCell ref="H1570:J1570"/>
    <mergeCell ref="H1572:J1572"/>
    <mergeCell ref="E1578:E1600"/>
    <mergeCell ref="J1578:J1600"/>
    <mergeCell ref="H1585:H1588"/>
    <mergeCell ref="I1585:I1588"/>
    <mergeCell ref="H1589:H1593"/>
    <mergeCell ref="I1589:I1593"/>
    <mergeCell ref="C1607:E1607"/>
    <mergeCell ref="F1607:G1607"/>
    <mergeCell ref="A1575:D1576"/>
    <mergeCell ref="F1575:G1575"/>
    <mergeCell ref="H1575:J1577"/>
    <mergeCell ref="F1576:G1576"/>
    <mergeCell ref="H1607:J1607"/>
    <mergeCell ref="B1605:D1605"/>
    <mergeCell ref="C1606:E1606"/>
    <mergeCell ref="F1606:G1606"/>
    <mergeCell ref="H1619:H1622"/>
    <mergeCell ref="I1619:I1622"/>
    <mergeCell ref="H1623:H1627"/>
    <mergeCell ref="I1623:I1627"/>
    <mergeCell ref="C1608:G1608"/>
    <mergeCell ref="D1601:F1601"/>
    <mergeCell ref="A1602:J1602"/>
    <mergeCell ref="A1603:D1603"/>
    <mergeCell ref="D1604:E1604"/>
    <mergeCell ref="F1604:G1604"/>
    <mergeCell ref="A1609:D1610"/>
    <mergeCell ref="F1609:G1609"/>
    <mergeCell ref="H1609:J1611"/>
    <mergeCell ref="F1610:G1610"/>
    <mergeCell ref="H1641:J1641"/>
    <mergeCell ref="B1639:D1639"/>
    <mergeCell ref="C1640:E1640"/>
    <mergeCell ref="F1640:G1640"/>
    <mergeCell ref="E1612:E1634"/>
    <mergeCell ref="J1612:J1634"/>
    <mergeCell ref="C1642:G1642"/>
    <mergeCell ref="D1635:F1635"/>
    <mergeCell ref="A1636:J1636"/>
    <mergeCell ref="A1637:D1637"/>
    <mergeCell ref="D1638:E1638"/>
    <mergeCell ref="F1638:G1638"/>
    <mergeCell ref="H1638:J1638"/>
    <mergeCell ref="H1640:J1640"/>
    <mergeCell ref="C1641:E1641"/>
    <mergeCell ref="F1641:G1641"/>
    <mergeCell ref="H1653:H1656"/>
    <mergeCell ref="I1653:I1656"/>
    <mergeCell ref="H1657:H1661"/>
    <mergeCell ref="I1657:I1661"/>
    <mergeCell ref="H1672:J1672"/>
    <mergeCell ref="H1674:J1674"/>
    <mergeCell ref="A1643:D1644"/>
    <mergeCell ref="F1643:G1643"/>
    <mergeCell ref="H1643:J1645"/>
    <mergeCell ref="F1644:G1644"/>
    <mergeCell ref="H1675:J1675"/>
    <mergeCell ref="B1673:D1673"/>
    <mergeCell ref="C1674:E1674"/>
    <mergeCell ref="F1674:G1674"/>
    <mergeCell ref="E1646:E1668"/>
    <mergeCell ref="J1646:J1668"/>
    <mergeCell ref="C1676:G1676"/>
    <mergeCell ref="D1669:F1669"/>
    <mergeCell ref="A1670:J1670"/>
    <mergeCell ref="A1671:D1671"/>
    <mergeCell ref="D1672:E1672"/>
    <mergeCell ref="F1672:G1672"/>
    <mergeCell ref="C1675:E1675"/>
    <mergeCell ref="F1675:G1675"/>
    <mergeCell ref="E1680:E1702"/>
    <mergeCell ref="J1680:J1702"/>
    <mergeCell ref="H1687:H1690"/>
    <mergeCell ref="I1687:I1690"/>
    <mergeCell ref="H1691:H1695"/>
    <mergeCell ref="I1691:I1695"/>
    <mergeCell ref="C1709:E1709"/>
    <mergeCell ref="F1709:G1709"/>
    <mergeCell ref="A1677:D1678"/>
    <mergeCell ref="F1677:G1677"/>
    <mergeCell ref="H1677:J1679"/>
    <mergeCell ref="F1678:G1678"/>
    <mergeCell ref="H1709:J1709"/>
    <mergeCell ref="B1707:D1707"/>
    <mergeCell ref="C1708:E1708"/>
    <mergeCell ref="F1708:G1708"/>
    <mergeCell ref="H1740:J1740"/>
    <mergeCell ref="C1710:G1710"/>
    <mergeCell ref="D1703:F1703"/>
    <mergeCell ref="A1704:J1704"/>
    <mergeCell ref="A1705:D1705"/>
    <mergeCell ref="D1706:E1706"/>
    <mergeCell ref="F1706:G1706"/>
    <mergeCell ref="H1706:J1706"/>
    <mergeCell ref="H1708:J1708"/>
    <mergeCell ref="E1714:E1736"/>
    <mergeCell ref="J1714:J1736"/>
    <mergeCell ref="H1721:H1724"/>
    <mergeCell ref="I1721:I1724"/>
    <mergeCell ref="H1725:H1729"/>
    <mergeCell ref="I1725:I1729"/>
    <mergeCell ref="C1743:E1743"/>
    <mergeCell ref="F1743:G1743"/>
    <mergeCell ref="A1711:D1712"/>
    <mergeCell ref="F1711:G1711"/>
    <mergeCell ref="H1711:J1713"/>
    <mergeCell ref="F1712:G1712"/>
    <mergeCell ref="H1743:J1743"/>
    <mergeCell ref="B1741:D1741"/>
    <mergeCell ref="C1742:E1742"/>
    <mergeCell ref="F1742:G1742"/>
    <mergeCell ref="H1755:H1758"/>
    <mergeCell ref="I1755:I1758"/>
    <mergeCell ref="H1759:H1763"/>
    <mergeCell ref="I1759:I1763"/>
    <mergeCell ref="C1744:G1744"/>
    <mergeCell ref="D1737:F1737"/>
    <mergeCell ref="A1738:J1738"/>
    <mergeCell ref="A1739:D1739"/>
    <mergeCell ref="D1740:E1740"/>
    <mergeCell ref="F1740:G1740"/>
    <mergeCell ref="A1745:D1746"/>
    <mergeCell ref="F1745:G1745"/>
    <mergeCell ref="H1745:J1747"/>
    <mergeCell ref="F1746:G1746"/>
    <mergeCell ref="H1777:J1777"/>
    <mergeCell ref="B1775:D1775"/>
    <mergeCell ref="C1776:E1776"/>
    <mergeCell ref="F1776:G1776"/>
    <mergeCell ref="E1748:E1770"/>
    <mergeCell ref="J1748:J1770"/>
    <mergeCell ref="H1742:J1742"/>
    <mergeCell ref="C1778:G1778"/>
    <mergeCell ref="D1771:F1771"/>
    <mergeCell ref="A1772:J1772"/>
    <mergeCell ref="A1773:D1773"/>
    <mergeCell ref="D1774:E1774"/>
    <mergeCell ref="F1774:G1774"/>
    <mergeCell ref="H1774:J1774"/>
    <mergeCell ref="H1776:J1776"/>
    <mergeCell ref="C1777:E1777"/>
    <mergeCell ref="F1777:G1777"/>
    <mergeCell ref="H1789:H1792"/>
    <mergeCell ref="I1789:I1792"/>
    <mergeCell ref="H1793:H1797"/>
    <mergeCell ref="I1793:I1797"/>
    <mergeCell ref="H1808:J1808"/>
    <mergeCell ref="H1810:J1810"/>
    <mergeCell ref="A1779:D1780"/>
    <mergeCell ref="F1779:G1779"/>
    <mergeCell ref="H1779:J1781"/>
    <mergeCell ref="F1780:G1780"/>
    <mergeCell ref="H1811:J1811"/>
    <mergeCell ref="B1809:D1809"/>
    <mergeCell ref="C1810:E1810"/>
    <mergeCell ref="F1810:G1810"/>
    <mergeCell ref="E1782:E1804"/>
    <mergeCell ref="J1782:J1804"/>
    <mergeCell ref="C1812:G1812"/>
    <mergeCell ref="D1805:F1805"/>
    <mergeCell ref="A1806:J1806"/>
    <mergeCell ref="A1807:D1807"/>
    <mergeCell ref="D1808:E1808"/>
    <mergeCell ref="F1808:G1808"/>
    <mergeCell ref="C1811:E1811"/>
    <mergeCell ref="F1811:G1811"/>
    <mergeCell ref="E1816:E1838"/>
    <mergeCell ref="J1816:J1838"/>
    <mergeCell ref="H1823:H1826"/>
    <mergeCell ref="I1823:I1826"/>
    <mergeCell ref="H1827:H1831"/>
    <mergeCell ref="I1827:I1831"/>
    <mergeCell ref="C1845:E1845"/>
    <mergeCell ref="F1845:G1845"/>
    <mergeCell ref="A1813:D1814"/>
    <mergeCell ref="F1813:G1813"/>
    <mergeCell ref="H1813:J1815"/>
    <mergeCell ref="F1814:G1814"/>
    <mergeCell ref="H1845:J1845"/>
    <mergeCell ref="B1843:D1843"/>
    <mergeCell ref="C1844:E1844"/>
    <mergeCell ref="F1844:G1844"/>
    <mergeCell ref="H1876:J1876"/>
    <mergeCell ref="H1878:J1878"/>
    <mergeCell ref="C1846:G1846"/>
    <mergeCell ref="D1839:F1839"/>
    <mergeCell ref="A1840:J1840"/>
    <mergeCell ref="A1841:D1841"/>
    <mergeCell ref="D1842:E1842"/>
    <mergeCell ref="F1842:G1842"/>
    <mergeCell ref="H1842:J1842"/>
    <mergeCell ref="H1844:J1844"/>
    <mergeCell ref="E1850:E1872"/>
    <mergeCell ref="J1850:J1872"/>
    <mergeCell ref="H1857:H1860"/>
    <mergeCell ref="I1857:I1860"/>
    <mergeCell ref="H1861:H1865"/>
    <mergeCell ref="I1861:I1865"/>
    <mergeCell ref="C1879:E1879"/>
    <mergeCell ref="F1879:G1879"/>
    <mergeCell ref="A1847:D1848"/>
    <mergeCell ref="F1847:G1847"/>
    <mergeCell ref="H1847:J1849"/>
    <mergeCell ref="F1848:G1848"/>
    <mergeCell ref="H1879:J1879"/>
    <mergeCell ref="B1877:D1877"/>
    <mergeCell ref="C1878:E1878"/>
    <mergeCell ref="F1878:G1878"/>
    <mergeCell ref="H1891:H1894"/>
    <mergeCell ref="I1891:I1894"/>
    <mergeCell ref="H1895:H1899"/>
    <mergeCell ref="I1895:I1899"/>
    <mergeCell ref="C1880:G1880"/>
    <mergeCell ref="D1873:F1873"/>
    <mergeCell ref="A1874:J1874"/>
    <mergeCell ref="A1875:D1875"/>
    <mergeCell ref="D1876:E1876"/>
    <mergeCell ref="F1876:G1876"/>
    <mergeCell ref="A1881:D1882"/>
    <mergeCell ref="F1881:G1881"/>
    <mergeCell ref="H1881:J1883"/>
    <mergeCell ref="F1882:G1882"/>
    <mergeCell ref="H1913:J1913"/>
    <mergeCell ref="B1911:D1911"/>
    <mergeCell ref="C1912:E1912"/>
    <mergeCell ref="F1912:G1912"/>
    <mergeCell ref="E1884:E1906"/>
    <mergeCell ref="J1884:J1906"/>
    <mergeCell ref="C1914:G1914"/>
    <mergeCell ref="D1907:F1907"/>
    <mergeCell ref="A1908:J1908"/>
    <mergeCell ref="A1909:D1909"/>
    <mergeCell ref="D1910:E1910"/>
    <mergeCell ref="F1910:G1910"/>
    <mergeCell ref="H1910:J1910"/>
    <mergeCell ref="H1912:J1912"/>
    <mergeCell ref="C1913:E1913"/>
    <mergeCell ref="F1913:G1913"/>
    <mergeCell ref="E1918:E1940"/>
    <mergeCell ref="J1918:J1940"/>
    <mergeCell ref="H1925:H1928"/>
    <mergeCell ref="I1925:I1928"/>
    <mergeCell ref="H1929:H1933"/>
    <mergeCell ref="I1929:I1933"/>
    <mergeCell ref="A1915:D1916"/>
    <mergeCell ref="F1915:G1915"/>
    <mergeCell ref="H1915:J1917"/>
    <mergeCell ref="F1916:G1916"/>
    <mergeCell ref="C1947:E1947"/>
    <mergeCell ref="F1947:G1947"/>
    <mergeCell ref="H1947:J1947"/>
    <mergeCell ref="B1945:D1945"/>
    <mergeCell ref="C1946:E1946"/>
    <mergeCell ref="F1946:G1946"/>
    <mergeCell ref="C1948:G1948"/>
    <mergeCell ref="D1941:F1941"/>
    <mergeCell ref="A1942:J1942"/>
    <mergeCell ref="A1943:D1943"/>
    <mergeCell ref="D1944:E1944"/>
    <mergeCell ref="F1944:G1944"/>
    <mergeCell ref="H1944:J1944"/>
    <mergeCell ref="H1946:J1946"/>
    <mergeCell ref="A1949:D1950"/>
    <mergeCell ref="F1949:G1949"/>
    <mergeCell ref="H1949:J1951"/>
    <mergeCell ref="F1950:G1950"/>
    <mergeCell ref="D1975:F1975"/>
    <mergeCell ref="A1976:J1976"/>
    <mergeCell ref="E1952:E1974"/>
    <mergeCell ref="J1952:J1974"/>
    <mergeCell ref="B1979:D1979"/>
    <mergeCell ref="C1980:E1980"/>
    <mergeCell ref="F1980:G1980"/>
    <mergeCell ref="H1980:J1980"/>
    <mergeCell ref="H1959:H1962"/>
    <mergeCell ref="I1959:I1962"/>
    <mergeCell ref="H1963:H1967"/>
    <mergeCell ref="I1963:I1967"/>
    <mergeCell ref="A1977:D1977"/>
    <mergeCell ref="D1978:E1978"/>
    <mergeCell ref="H1997:H2001"/>
    <mergeCell ref="I1997:I2001"/>
    <mergeCell ref="C1981:E1981"/>
    <mergeCell ref="F1981:G1981"/>
    <mergeCell ref="H1981:J1981"/>
    <mergeCell ref="C1982:G1982"/>
    <mergeCell ref="H1993:H1996"/>
    <mergeCell ref="I1993:I1996"/>
    <mergeCell ref="F1978:G1978"/>
    <mergeCell ref="H1978:J1978"/>
    <mergeCell ref="D2009:F2009"/>
    <mergeCell ref="A2010:J2010"/>
    <mergeCell ref="A1983:D1984"/>
    <mergeCell ref="F1983:G1983"/>
    <mergeCell ref="H1983:J1985"/>
    <mergeCell ref="F1984:G1984"/>
    <mergeCell ref="E1986:E2008"/>
    <mergeCell ref="J1986:J2008"/>
    <mergeCell ref="C2015:E2015"/>
    <mergeCell ref="F2015:G2015"/>
    <mergeCell ref="H2015:J2015"/>
    <mergeCell ref="A2011:D2011"/>
    <mergeCell ref="D2012:E2012"/>
    <mergeCell ref="F2012:G2012"/>
    <mergeCell ref="H2012:J2012"/>
    <mergeCell ref="F2014:G2014"/>
    <mergeCell ref="H2014:J2014"/>
    <mergeCell ref="B2013:D2013"/>
    <mergeCell ref="C2014:E2014"/>
    <mergeCell ref="B2047:D2047"/>
    <mergeCell ref="D2043:F2043"/>
    <mergeCell ref="A2044:J2044"/>
    <mergeCell ref="A2045:D2045"/>
    <mergeCell ref="D2046:E2046"/>
    <mergeCell ref="F2017:G2017"/>
    <mergeCell ref="H2017:J2019"/>
    <mergeCell ref="F2018:G2018"/>
    <mergeCell ref="C2016:G2016"/>
    <mergeCell ref="A2017:D2018"/>
    <mergeCell ref="F2046:G2046"/>
    <mergeCell ref="H2046:J2046"/>
    <mergeCell ref="E2020:E2042"/>
    <mergeCell ref="J2020:J2042"/>
    <mergeCell ref="H2027:H2030"/>
    <mergeCell ref="I2027:I2030"/>
    <mergeCell ref="H2031:H2035"/>
    <mergeCell ref="I2031:I2035"/>
  </mergeCells>
  <phoneticPr fontId="7" type="noConversion"/>
  <printOptions horizontalCentered="1" verticalCentered="1"/>
  <pageMargins left="0.27559055118110237" right="0.23622047244094491" top="0.51" bottom="0.33" header="0.51181102362204722" footer="0.31496062992125984"/>
  <pageSetup paperSize="9" scale="76" orientation="portrait" horizontalDpi="300" verticalDpi="300" r:id="rId1"/>
  <headerFooter alignWithMargins="0"/>
  <rowBreaks count="59" manualBreakCount="59">
    <brk id="41" max="16383" man="1"/>
    <brk id="75" max="16383" man="1"/>
    <brk id="109" max="16383" man="1"/>
    <brk id="143" max="16383" man="1"/>
    <brk id="177" max="16383" man="1"/>
    <brk id="211" max="16383" man="1"/>
    <brk id="245" max="16383" man="1"/>
    <brk id="279" max="16383" man="1"/>
    <brk id="313" max="16383" man="1"/>
    <brk id="347" max="16383" man="1"/>
    <brk id="381" max="16383" man="1"/>
    <brk id="415" max="16383" man="1"/>
    <brk id="449" max="16383" man="1"/>
    <brk id="483" max="16383" man="1"/>
    <brk id="517" max="16383" man="1"/>
    <brk id="551" max="16383" man="1"/>
    <brk id="585" max="16383" man="1"/>
    <brk id="619" max="16383" man="1"/>
    <brk id="653" max="16383" man="1"/>
    <brk id="687" max="16383" man="1"/>
    <brk id="721" max="16383" man="1"/>
    <brk id="755" max="16383" man="1"/>
    <brk id="789" max="16383" man="1"/>
    <brk id="823" max="16383" man="1"/>
    <brk id="857" max="16383" man="1"/>
    <brk id="891" max="16383" man="1"/>
    <brk id="925" max="16383" man="1"/>
    <brk id="959" max="16383" man="1"/>
    <brk id="993" max="16383" man="1"/>
    <brk id="1027" max="16383" man="1"/>
    <brk id="1061" max="16383" man="1"/>
    <brk id="1095" max="16383" man="1"/>
    <brk id="1129" max="16383" man="1"/>
    <brk id="1163" max="16383" man="1"/>
    <brk id="1197" max="16383" man="1"/>
    <brk id="1231" max="16383" man="1"/>
    <brk id="1265" max="16383" man="1"/>
    <brk id="1299" max="16383" man="1"/>
    <brk id="1333" max="16383" man="1"/>
    <brk id="1367" max="16383" man="1"/>
    <brk id="1401" max="16383" man="1"/>
    <brk id="1435" max="16383" man="1"/>
    <brk id="1469" max="16383" man="1"/>
    <brk id="1503" max="16383" man="1"/>
    <brk id="1537" max="16383" man="1"/>
    <brk id="1571" max="16383" man="1"/>
    <brk id="1605" max="16383" man="1"/>
    <brk id="1639" max="16383" man="1"/>
    <brk id="1673" max="16383" man="1"/>
    <brk id="1707" max="16383" man="1"/>
    <brk id="1741" max="16383" man="1"/>
    <brk id="1775" max="16383" man="1"/>
    <brk id="1809" max="16383" man="1"/>
    <brk id="1843" max="16383" man="1"/>
    <brk id="1877" max="16383" man="1"/>
    <brk id="1911" max="16383" man="1"/>
    <brk id="1945" max="16383" man="1"/>
    <brk id="1979" max="16383" man="1"/>
    <brk id="2013" max="16383"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FCF42-A035-4F1E-A5CB-3342A3298ECE}">
  <sheetPr codeName="ورقة16"/>
  <dimension ref="A1:T61"/>
  <sheetViews>
    <sheetView rightToLeft="1" view="pageBreakPreview" topLeftCell="D1" zoomScale="75" zoomScaleNormal="50" workbookViewId="0">
      <selection activeCell="E7" sqref="E7"/>
    </sheetView>
  </sheetViews>
  <sheetFormatPr defaultColWidth="9.28515625" defaultRowHeight="12.75" x14ac:dyDescent="0.2"/>
  <cols>
    <col min="1" max="1" width="3.28515625" style="128" customWidth="1"/>
    <col min="2" max="2" width="31.28515625" style="128" customWidth="1"/>
    <col min="3" max="3" width="15.7109375" style="128" bestFit="1" customWidth="1"/>
    <col min="4" max="4" width="8.7109375" style="128" bestFit="1" customWidth="1"/>
    <col min="5" max="5" width="5" style="128" bestFit="1" customWidth="1"/>
    <col min="6" max="6" width="16" style="128" bestFit="1" customWidth="1"/>
    <col min="7" max="7" width="9.42578125" style="128" customWidth="1"/>
    <col min="8" max="8" width="10.5703125" style="128" customWidth="1"/>
    <col min="9" max="9" width="16.28515625" style="128" customWidth="1"/>
    <col min="10" max="10" width="13.7109375" style="128" bestFit="1" customWidth="1"/>
    <col min="11" max="11" width="7.7109375" style="128" customWidth="1"/>
    <col min="12" max="12" width="6.7109375" style="128" customWidth="1"/>
    <col min="13" max="13" width="7.7109375" style="128" customWidth="1"/>
    <col min="14" max="14" width="9.42578125" style="128" customWidth="1"/>
    <col min="15" max="15" width="10" style="128" customWidth="1"/>
    <col min="16" max="16" width="11.28515625" style="128" customWidth="1"/>
    <col min="17" max="17" width="11.42578125" style="128" customWidth="1"/>
    <col min="18" max="18" width="42.28515625" style="128" bestFit="1" customWidth="1"/>
    <col min="19" max="20" width="9.28515625" style="128" hidden="1" customWidth="1"/>
    <col min="21" max="16384" width="9.28515625" style="128"/>
  </cols>
  <sheetData>
    <row r="1" spans="1:18" s="23" customFormat="1" ht="16.5" thickBot="1" x14ac:dyDescent="0.25">
      <c r="A1" s="72" t="s">
        <v>0</v>
      </c>
      <c r="B1" s="72" t="s">
        <v>40</v>
      </c>
      <c r="C1" s="72" t="s">
        <v>3</v>
      </c>
      <c r="D1" s="72" t="s">
        <v>41</v>
      </c>
      <c r="E1" s="72" t="s">
        <v>42</v>
      </c>
      <c r="F1" s="72" t="s">
        <v>47</v>
      </c>
      <c r="G1" s="72" t="s">
        <v>48</v>
      </c>
      <c r="H1" s="72" t="s">
        <v>36</v>
      </c>
      <c r="I1" s="72" t="s">
        <v>37</v>
      </c>
      <c r="J1" s="72" t="s">
        <v>45</v>
      </c>
      <c r="K1" s="72" t="s">
        <v>99</v>
      </c>
      <c r="L1" s="72" t="s">
        <v>227</v>
      </c>
      <c r="M1" s="72" t="s">
        <v>99</v>
      </c>
      <c r="N1" s="72" t="s">
        <v>227</v>
      </c>
      <c r="O1" s="72" t="s">
        <v>99</v>
      </c>
      <c r="P1" s="72" t="s">
        <v>227</v>
      </c>
      <c r="Q1" s="72" t="s">
        <v>49</v>
      </c>
      <c r="R1" s="186" t="s">
        <v>28</v>
      </c>
    </row>
    <row r="2" spans="1:18" ht="24" customHeight="1" x14ac:dyDescent="0.2">
      <c r="A2" s="160">
        <v>1</v>
      </c>
      <c r="B2" s="207" t="s">
        <v>247</v>
      </c>
      <c r="C2" s="56">
        <v>912045010</v>
      </c>
      <c r="D2" s="18"/>
      <c r="E2" s="43"/>
      <c r="F2" s="187"/>
      <c r="G2" s="43"/>
      <c r="H2" s="43"/>
      <c r="I2" s="43"/>
      <c r="J2" s="43"/>
      <c r="K2" s="187"/>
      <c r="L2" s="187"/>
      <c r="M2" s="187"/>
      <c r="N2" s="187"/>
      <c r="O2" s="187"/>
      <c r="P2" s="187"/>
      <c r="Q2" s="56"/>
      <c r="R2" s="185" t="str">
        <f t="shared" ref="R2:R33" si="0">TRIM(K2 &amp;" -  "&amp; L2 &amp;" - "&amp; N2&amp;" -  " &amp; P2)</f>
        <v>- - -</v>
      </c>
    </row>
    <row r="3" spans="1:18" ht="24" customHeight="1" x14ac:dyDescent="0.2">
      <c r="A3" s="72">
        <v>2</v>
      </c>
      <c r="B3" s="207" t="s">
        <v>228</v>
      </c>
      <c r="C3" s="56">
        <v>908031644</v>
      </c>
      <c r="D3" s="18"/>
      <c r="E3" s="43"/>
      <c r="F3" s="187"/>
      <c r="G3" s="43"/>
      <c r="H3" s="43"/>
      <c r="I3" s="56"/>
      <c r="J3" s="43"/>
      <c r="K3" s="187"/>
      <c r="L3" s="187"/>
      <c r="M3" s="187"/>
      <c r="N3" s="187"/>
      <c r="O3" s="187"/>
      <c r="P3" s="187"/>
      <c r="Q3" s="56"/>
      <c r="R3" s="185" t="str">
        <f t="shared" si="0"/>
        <v>- - -</v>
      </c>
    </row>
    <row r="4" spans="1:18" ht="24" customHeight="1" x14ac:dyDescent="0.2">
      <c r="A4" s="72">
        <v>3</v>
      </c>
      <c r="B4" s="207" t="s">
        <v>257</v>
      </c>
      <c r="C4" s="56">
        <v>999611072</v>
      </c>
      <c r="D4" s="18"/>
      <c r="E4" s="43"/>
      <c r="F4" s="187"/>
      <c r="G4" s="43"/>
      <c r="H4" s="43"/>
      <c r="I4" s="43"/>
      <c r="J4" s="43"/>
      <c r="K4" s="187"/>
      <c r="L4" s="187"/>
      <c r="M4" s="187"/>
      <c r="N4" s="187"/>
      <c r="O4" s="187"/>
      <c r="P4" s="187"/>
      <c r="Q4" s="56"/>
      <c r="R4" s="185" t="str">
        <f t="shared" si="0"/>
        <v>- - -</v>
      </c>
    </row>
    <row r="5" spans="1:18" ht="24" customHeight="1" x14ac:dyDescent="0.2">
      <c r="A5" s="72">
        <v>4</v>
      </c>
      <c r="B5" s="207" t="s">
        <v>251</v>
      </c>
      <c r="C5" s="56">
        <v>412133969</v>
      </c>
      <c r="D5" s="18"/>
      <c r="E5" s="43"/>
      <c r="F5" s="187"/>
      <c r="G5" s="43"/>
      <c r="H5" s="43"/>
      <c r="I5" s="43"/>
      <c r="J5" s="43"/>
      <c r="K5" s="187"/>
      <c r="L5" s="187"/>
      <c r="M5" s="187"/>
      <c r="N5" s="187"/>
      <c r="O5" s="187"/>
      <c r="P5" s="187"/>
      <c r="Q5" s="56"/>
      <c r="R5" s="185" t="str">
        <f t="shared" si="0"/>
        <v>- - -</v>
      </c>
    </row>
    <row r="6" spans="1:18" ht="24" customHeight="1" x14ac:dyDescent="0.2">
      <c r="A6" s="72">
        <v>5</v>
      </c>
      <c r="B6" s="207" t="s">
        <v>245</v>
      </c>
      <c r="C6" s="56">
        <v>901210625</v>
      </c>
      <c r="D6" s="18"/>
      <c r="E6" s="43"/>
      <c r="F6" s="187"/>
      <c r="G6" s="43"/>
      <c r="H6" s="43"/>
      <c r="I6" s="43"/>
      <c r="J6" s="43"/>
      <c r="K6" s="187"/>
      <c r="L6" s="187"/>
      <c r="M6" s="187"/>
      <c r="N6" s="187"/>
      <c r="O6" s="187"/>
      <c r="P6" s="187"/>
      <c r="Q6" s="56"/>
      <c r="R6" s="185" t="str">
        <f t="shared" si="0"/>
        <v>- - -</v>
      </c>
    </row>
    <row r="7" spans="1:18" ht="24" customHeight="1" x14ac:dyDescent="0.2">
      <c r="A7" s="72">
        <v>6</v>
      </c>
      <c r="B7" s="207" t="s">
        <v>235</v>
      </c>
      <c r="C7" s="56">
        <v>954637063</v>
      </c>
      <c r="D7" s="18"/>
      <c r="E7" s="43"/>
      <c r="F7" s="187"/>
      <c r="G7" s="43"/>
      <c r="H7" s="187"/>
      <c r="I7" s="43"/>
      <c r="J7" s="43"/>
      <c r="K7" s="187"/>
      <c r="L7" s="187"/>
      <c r="M7" s="187"/>
      <c r="N7" s="187"/>
      <c r="O7" s="187"/>
      <c r="P7" s="187"/>
      <c r="Q7" s="56"/>
      <c r="R7" s="185" t="str">
        <f t="shared" si="0"/>
        <v>- - -</v>
      </c>
    </row>
    <row r="8" spans="1:18" ht="24" customHeight="1" x14ac:dyDescent="0.2">
      <c r="A8" s="72">
        <v>7</v>
      </c>
      <c r="B8" s="207" t="s">
        <v>233</v>
      </c>
      <c r="C8" s="56">
        <v>903791507</v>
      </c>
      <c r="D8" s="18"/>
      <c r="E8" s="43"/>
      <c r="F8" s="187"/>
      <c r="G8" s="43"/>
      <c r="H8" s="43"/>
      <c r="I8" s="43"/>
      <c r="J8" s="43"/>
      <c r="K8" s="187"/>
      <c r="L8" s="187"/>
      <c r="M8" s="187"/>
      <c r="N8" s="187"/>
      <c r="O8" s="187"/>
      <c r="P8" s="187"/>
      <c r="Q8" s="56"/>
      <c r="R8" s="185" t="str">
        <f t="shared" si="0"/>
        <v>- - -</v>
      </c>
    </row>
    <row r="9" spans="1:18" ht="24" customHeight="1" x14ac:dyDescent="0.2">
      <c r="A9" s="72">
        <v>8</v>
      </c>
      <c r="B9" s="207" t="s">
        <v>240</v>
      </c>
      <c r="C9" s="56">
        <v>908747967</v>
      </c>
      <c r="D9" s="18"/>
      <c r="E9" s="43"/>
      <c r="F9" s="187"/>
      <c r="G9" s="43"/>
      <c r="H9" s="43"/>
      <c r="I9" s="43"/>
      <c r="J9" s="43"/>
      <c r="K9" s="187"/>
      <c r="L9" s="187"/>
      <c r="M9" s="187"/>
      <c r="N9" s="187"/>
      <c r="O9" s="187"/>
      <c r="P9" s="187"/>
      <c r="Q9" s="56"/>
      <c r="R9" s="185" t="str">
        <f t="shared" si="0"/>
        <v>- - -</v>
      </c>
    </row>
    <row r="10" spans="1:18" ht="24" customHeight="1" x14ac:dyDescent="0.2">
      <c r="A10" s="72">
        <v>9</v>
      </c>
      <c r="B10" s="207" t="s">
        <v>244</v>
      </c>
      <c r="C10" s="56">
        <v>912044930</v>
      </c>
      <c r="D10" s="18"/>
      <c r="E10" s="43"/>
      <c r="F10" s="187"/>
      <c r="G10" s="43"/>
      <c r="H10" s="43"/>
      <c r="I10" s="43"/>
      <c r="J10" s="43"/>
      <c r="K10" s="187"/>
      <c r="L10" s="187"/>
      <c r="M10" s="187"/>
      <c r="N10" s="187"/>
      <c r="O10" s="187"/>
      <c r="P10" s="187"/>
      <c r="Q10" s="56"/>
      <c r="R10" s="185" t="str">
        <f t="shared" si="0"/>
        <v>- - -</v>
      </c>
    </row>
    <row r="11" spans="1:18" ht="24" customHeight="1" x14ac:dyDescent="0.2">
      <c r="A11" s="72">
        <v>10</v>
      </c>
      <c r="B11" s="207" t="s">
        <v>238</v>
      </c>
      <c r="C11" s="56">
        <v>940690944</v>
      </c>
      <c r="D11" s="18"/>
      <c r="E11" s="43"/>
      <c r="F11" s="187"/>
      <c r="G11" s="43"/>
      <c r="H11" s="43"/>
      <c r="I11" s="43"/>
      <c r="J11" s="43"/>
      <c r="K11" s="187"/>
      <c r="L11" s="187"/>
      <c r="M11" s="187"/>
      <c r="N11" s="187"/>
      <c r="O11" s="187"/>
      <c r="P11" s="187"/>
      <c r="Q11" s="56"/>
      <c r="R11" s="185" t="str">
        <f t="shared" si="0"/>
        <v>- - -</v>
      </c>
    </row>
    <row r="12" spans="1:18" ht="24" customHeight="1" x14ac:dyDescent="0.2">
      <c r="A12" s="72">
        <v>11</v>
      </c>
      <c r="B12" s="207" t="s">
        <v>241</v>
      </c>
      <c r="C12" s="56">
        <v>904622230</v>
      </c>
      <c r="D12" s="18"/>
      <c r="E12" s="43"/>
      <c r="F12" s="187"/>
      <c r="G12" s="43"/>
      <c r="H12" s="43"/>
      <c r="I12" s="235"/>
      <c r="J12" s="43"/>
      <c r="K12" s="187"/>
      <c r="L12" s="187"/>
      <c r="M12" s="187"/>
      <c r="N12" s="187"/>
      <c r="O12" s="187"/>
      <c r="P12" s="187"/>
      <c r="Q12" s="56"/>
      <c r="R12" s="185" t="str">
        <f t="shared" si="0"/>
        <v>- - -</v>
      </c>
    </row>
    <row r="13" spans="1:18" ht="24" customHeight="1" x14ac:dyDescent="0.2">
      <c r="A13" s="72">
        <v>12</v>
      </c>
      <c r="B13" s="207" t="s">
        <v>242</v>
      </c>
      <c r="C13" s="56">
        <v>999606015</v>
      </c>
      <c r="D13" s="18"/>
      <c r="E13" s="43"/>
      <c r="F13" s="187"/>
      <c r="G13" s="43"/>
      <c r="H13" s="43"/>
      <c r="I13" s="43"/>
      <c r="J13" s="43"/>
      <c r="K13" s="187"/>
      <c r="L13" s="187"/>
      <c r="M13" s="187"/>
      <c r="N13" s="187"/>
      <c r="O13" s="187"/>
      <c r="P13" s="187"/>
      <c r="Q13" s="56"/>
      <c r="R13" s="185" t="str">
        <f t="shared" si="0"/>
        <v>- - -</v>
      </c>
    </row>
    <row r="14" spans="1:18" ht="24" customHeight="1" x14ac:dyDescent="0.2">
      <c r="A14" s="72">
        <v>13</v>
      </c>
      <c r="B14" s="207" t="s">
        <v>236</v>
      </c>
      <c r="C14" s="56">
        <v>973385578</v>
      </c>
      <c r="D14" s="18"/>
      <c r="E14" s="43"/>
      <c r="F14" s="187"/>
      <c r="G14" s="43"/>
      <c r="H14" s="43"/>
      <c r="I14" s="43"/>
      <c r="J14" s="43"/>
      <c r="K14" s="187"/>
      <c r="L14" s="187"/>
      <c r="M14" s="187"/>
      <c r="N14" s="187"/>
      <c r="O14" s="187"/>
      <c r="P14" s="187"/>
      <c r="Q14" s="56"/>
      <c r="R14" s="185" t="str">
        <f t="shared" si="0"/>
        <v>- - -</v>
      </c>
    </row>
    <row r="15" spans="1:18" ht="24" customHeight="1" x14ac:dyDescent="0.2">
      <c r="A15" s="72">
        <v>14</v>
      </c>
      <c r="B15" s="207" t="s">
        <v>246</v>
      </c>
      <c r="C15" s="56">
        <v>911662674</v>
      </c>
      <c r="D15" s="18"/>
      <c r="E15" s="43"/>
      <c r="F15" s="187"/>
      <c r="G15" s="43"/>
      <c r="H15" s="43"/>
      <c r="I15" s="43"/>
      <c r="J15" s="43"/>
      <c r="K15" s="187"/>
      <c r="L15" s="187"/>
      <c r="M15" s="187"/>
      <c r="N15" s="187"/>
      <c r="O15" s="187"/>
      <c r="P15" s="187"/>
      <c r="Q15" s="56"/>
      <c r="R15" s="185" t="str">
        <f t="shared" si="0"/>
        <v>- - -</v>
      </c>
    </row>
    <row r="16" spans="1:18" ht="24" customHeight="1" x14ac:dyDescent="0.2">
      <c r="A16" s="72">
        <v>15</v>
      </c>
      <c r="B16" s="207" t="s">
        <v>256</v>
      </c>
      <c r="C16" s="56">
        <v>907313936</v>
      </c>
      <c r="D16" s="18"/>
      <c r="E16" s="43"/>
      <c r="F16" s="187"/>
      <c r="G16" s="43"/>
      <c r="H16" s="43"/>
      <c r="I16" s="56"/>
      <c r="J16" s="43"/>
      <c r="K16" s="187"/>
      <c r="L16" s="187"/>
      <c r="M16" s="187"/>
      <c r="N16" s="187"/>
      <c r="O16" s="187"/>
      <c r="P16" s="187"/>
      <c r="Q16" s="56"/>
      <c r="R16" s="185" t="str">
        <f t="shared" si="0"/>
        <v>- - -</v>
      </c>
    </row>
    <row r="17" spans="1:18" ht="24" customHeight="1" x14ac:dyDescent="0.2">
      <c r="A17" s="72">
        <v>16</v>
      </c>
      <c r="B17" s="207" t="s">
        <v>229</v>
      </c>
      <c r="C17" s="56">
        <v>907051767</v>
      </c>
      <c r="D17" s="18"/>
      <c r="E17" s="43"/>
      <c r="F17" s="187"/>
      <c r="G17" s="43"/>
      <c r="H17" s="191"/>
      <c r="I17" s="43"/>
      <c r="J17" s="43"/>
      <c r="K17" s="187"/>
      <c r="L17" s="187"/>
      <c r="M17" s="187"/>
      <c r="N17" s="187"/>
      <c r="O17" s="187"/>
      <c r="P17" s="187"/>
      <c r="Q17" s="56"/>
      <c r="R17" s="185" t="str">
        <f t="shared" si="0"/>
        <v>- - -</v>
      </c>
    </row>
    <row r="18" spans="1:18" ht="24" customHeight="1" x14ac:dyDescent="0.2">
      <c r="A18" s="72">
        <v>17</v>
      </c>
      <c r="B18" s="207" t="s">
        <v>248</v>
      </c>
      <c r="C18" s="56">
        <v>998306195</v>
      </c>
      <c r="D18" s="18"/>
      <c r="E18" s="43"/>
      <c r="F18" s="187"/>
      <c r="G18" s="43"/>
      <c r="H18" s="43"/>
      <c r="I18" s="43"/>
      <c r="J18" s="43"/>
      <c r="K18" s="187"/>
      <c r="L18" s="187"/>
      <c r="M18" s="187"/>
      <c r="N18" s="187"/>
      <c r="O18" s="187"/>
      <c r="P18" s="187"/>
      <c r="Q18" s="56"/>
      <c r="R18" s="185" t="str">
        <f t="shared" si="0"/>
        <v>- - -</v>
      </c>
    </row>
    <row r="19" spans="1:18" ht="24" customHeight="1" x14ac:dyDescent="0.2">
      <c r="A19" s="72">
        <v>18</v>
      </c>
      <c r="B19" s="207" t="s">
        <v>239</v>
      </c>
      <c r="C19" s="56">
        <v>936740349</v>
      </c>
      <c r="D19" s="18"/>
      <c r="E19" s="43"/>
      <c r="F19" s="187"/>
      <c r="G19" s="43"/>
      <c r="H19" s="43"/>
      <c r="I19" s="43"/>
      <c r="J19" s="43"/>
      <c r="K19" s="187"/>
      <c r="L19" s="187"/>
      <c r="M19" s="187"/>
      <c r="N19" s="187"/>
      <c r="O19" s="187"/>
      <c r="P19" s="187"/>
      <c r="Q19" s="56"/>
      <c r="R19" s="185" t="str">
        <f t="shared" si="0"/>
        <v>- - -</v>
      </c>
    </row>
    <row r="20" spans="1:18" ht="24" customHeight="1" x14ac:dyDescent="0.2">
      <c r="A20" s="72">
        <v>19</v>
      </c>
      <c r="B20" s="207" t="s">
        <v>237</v>
      </c>
      <c r="C20" s="56">
        <v>912046125</v>
      </c>
      <c r="D20" s="18"/>
      <c r="E20" s="43"/>
      <c r="F20" s="187"/>
      <c r="G20" s="43"/>
      <c r="H20" s="43"/>
      <c r="I20" s="43"/>
      <c r="J20" s="43"/>
      <c r="K20" s="187"/>
      <c r="L20" s="187"/>
      <c r="M20" s="187"/>
      <c r="N20" s="187"/>
      <c r="O20" s="187"/>
      <c r="P20" s="187"/>
      <c r="Q20" s="56"/>
      <c r="R20" s="185" t="str">
        <f t="shared" si="0"/>
        <v>- - -</v>
      </c>
    </row>
    <row r="21" spans="1:18" ht="24" customHeight="1" x14ac:dyDescent="0.2">
      <c r="A21" s="72">
        <v>20</v>
      </c>
      <c r="B21" s="207" t="s">
        <v>232</v>
      </c>
      <c r="C21" s="56">
        <v>910682657</v>
      </c>
      <c r="D21" s="18"/>
      <c r="E21" s="43"/>
      <c r="F21" s="187"/>
      <c r="G21" s="43"/>
      <c r="H21" s="43"/>
      <c r="I21" s="56"/>
      <c r="J21" s="43"/>
      <c r="K21" s="187"/>
      <c r="L21" s="187"/>
      <c r="M21" s="187"/>
      <c r="N21" s="187"/>
      <c r="O21" s="187"/>
      <c r="P21" s="187"/>
      <c r="Q21" s="56"/>
      <c r="R21" s="185" t="str">
        <f t="shared" si="0"/>
        <v>- - -</v>
      </c>
    </row>
    <row r="22" spans="1:18" ht="24" customHeight="1" x14ac:dyDescent="0.2">
      <c r="A22" s="72">
        <v>21</v>
      </c>
      <c r="B22" s="207" t="s">
        <v>234</v>
      </c>
      <c r="C22" s="56">
        <v>930181672</v>
      </c>
      <c r="D22" s="18"/>
      <c r="E22" s="43"/>
      <c r="F22" s="187"/>
      <c r="G22" s="43"/>
      <c r="H22" s="43"/>
      <c r="I22" s="43"/>
      <c r="J22" s="43"/>
      <c r="K22" s="187"/>
      <c r="L22" s="187"/>
      <c r="M22" s="187"/>
      <c r="N22" s="187"/>
      <c r="O22" s="187"/>
      <c r="P22" s="187"/>
      <c r="Q22" s="56"/>
      <c r="R22" s="185" t="str">
        <f t="shared" si="0"/>
        <v>- - -</v>
      </c>
    </row>
    <row r="23" spans="1:18" ht="24" customHeight="1" x14ac:dyDescent="0.2">
      <c r="A23" s="72">
        <v>22</v>
      </c>
      <c r="B23" s="207" t="s">
        <v>230</v>
      </c>
      <c r="C23" s="56">
        <v>411331036</v>
      </c>
      <c r="D23" s="18"/>
      <c r="E23" s="43"/>
      <c r="F23" s="187"/>
      <c r="G23" s="43"/>
      <c r="H23" s="43"/>
      <c r="I23" s="18"/>
      <c r="J23" s="43"/>
      <c r="K23" s="187"/>
      <c r="L23" s="187"/>
      <c r="M23" s="187"/>
      <c r="N23" s="187"/>
      <c r="O23" s="187"/>
      <c r="P23" s="187"/>
      <c r="Q23" s="56"/>
      <c r="R23" s="185" t="str">
        <f t="shared" si="0"/>
        <v>- - -</v>
      </c>
    </row>
    <row r="24" spans="1:18" ht="24" customHeight="1" x14ac:dyDescent="0.2">
      <c r="A24" s="72">
        <v>23</v>
      </c>
      <c r="B24" s="207" t="s">
        <v>231</v>
      </c>
      <c r="C24" s="56">
        <v>903061430</v>
      </c>
      <c r="D24" s="18"/>
      <c r="E24" s="43"/>
      <c r="F24" s="187"/>
      <c r="G24" s="43"/>
      <c r="H24" s="43"/>
      <c r="I24" s="43"/>
      <c r="J24" s="43"/>
      <c r="K24" s="187"/>
      <c r="L24" s="187"/>
      <c r="M24" s="187"/>
      <c r="N24" s="187"/>
      <c r="O24" s="187"/>
      <c r="P24" s="187"/>
      <c r="Q24" s="56"/>
      <c r="R24" s="185" t="str">
        <f t="shared" si="0"/>
        <v>- - -</v>
      </c>
    </row>
    <row r="25" spans="1:18" ht="24" customHeight="1" x14ac:dyDescent="0.2">
      <c r="A25" s="72">
        <v>24</v>
      </c>
      <c r="B25" s="207" t="s">
        <v>249</v>
      </c>
      <c r="C25" s="56">
        <v>997285887</v>
      </c>
      <c r="D25" s="18"/>
      <c r="E25" s="43"/>
      <c r="F25" s="187"/>
      <c r="G25" s="43"/>
      <c r="H25" s="43"/>
      <c r="I25" s="43"/>
      <c r="J25" s="43"/>
      <c r="K25" s="187"/>
      <c r="L25" s="187"/>
      <c r="M25" s="187"/>
      <c r="N25" s="187"/>
      <c r="O25" s="187"/>
      <c r="P25" s="187"/>
      <c r="Q25" s="56"/>
      <c r="R25" s="185" t="str">
        <f t="shared" si="0"/>
        <v>- - -</v>
      </c>
    </row>
    <row r="26" spans="1:18" ht="24" customHeight="1" x14ac:dyDescent="0.2">
      <c r="A26" s="72">
        <v>25</v>
      </c>
      <c r="B26" s="207" t="s">
        <v>243</v>
      </c>
      <c r="C26" s="56">
        <v>907141881</v>
      </c>
      <c r="D26" s="18"/>
      <c r="E26" s="43"/>
      <c r="F26" s="187"/>
      <c r="G26" s="43"/>
      <c r="H26" s="187"/>
      <c r="I26" s="43"/>
      <c r="J26" s="43"/>
      <c r="K26" s="187"/>
      <c r="L26" s="187"/>
      <c r="M26" s="187"/>
      <c r="N26" s="187"/>
      <c r="O26" s="187"/>
      <c r="P26" s="187"/>
      <c r="Q26" s="56"/>
      <c r="R26" s="185" t="str">
        <f t="shared" si="0"/>
        <v>- - -</v>
      </c>
    </row>
    <row r="27" spans="1:18" ht="24" customHeight="1" x14ac:dyDescent="0.2">
      <c r="A27" s="72">
        <v>26</v>
      </c>
      <c r="B27" s="208"/>
      <c r="C27" s="125"/>
      <c r="D27" s="72"/>
      <c r="E27" s="187"/>
      <c r="F27" s="187"/>
      <c r="G27" s="187"/>
      <c r="H27" s="187"/>
      <c r="I27" s="187"/>
      <c r="J27" s="187"/>
      <c r="K27" s="187"/>
      <c r="L27" s="187"/>
      <c r="M27" s="187"/>
      <c r="N27" s="187"/>
      <c r="O27" s="187"/>
      <c r="P27" s="187"/>
      <c r="Q27" s="125"/>
      <c r="R27" s="185" t="str">
        <f t="shared" si="0"/>
        <v>- - -</v>
      </c>
    </row>
    <row r="28" spans="1:18" ht="24" customHeight="1" x14ac:dyDescent="0.2">
      <c r="A28" s="72">
        <v>27</v>
      </c>
      <c r="B28" s="208"/>
      <c r="C28" s="125"/>
      <c r="D28" s="72"/>
      <c r="E28" s="187"/>
      <c r="F28" s="187"/>
      <c r="G28" s="187"/>
      <c r="H28" s="187"/>
      <c r="I28" s="187"/>
      <c r="J28" s="187"/>
      <c r="K28" s="187"/>
      <c r="L28" s="187"/>
      <c r="M28" s="187"/>
      <c r="N28" s="187"/>
      <c r="O28" s="187"/>
      <c r="P28" s="187"/>
      <c r="Q28" s="125"/>
      <c r="R28" s="185" t="str">
        <f t="shared" si="0"/>
        <v>- - -</v>
      </c>
    </row>
    <row r="29" spans="1:18" ht="24" customHeight="1" x14ac:dyDescent="0.2">
      <c r="A29" s="72">
        <v>28</v>
      </c>
      <c r="B29" s="208"/>
      <c r="C29" s="125"/>
      <c r="D29" s="72"/>
      <c r="E29" s="187"/>
      <c r="F29" s="187"/>
      <c r="G29" s="187"/>
      <c r="H29" s="187"/>
      <c r="I29" s="187"/>
      <c r="J29" s="187"/>
      <c r="K29" s="187"/>
      <c r="L29" s="187"/>
      <c r="M29" s="187"/>
      <c r="N29" s="187"/>
      <c r="O29" s="187"/>
      <c r="P29" s="187"/>
      <c r="Q29" s="125"/>
      <c r="R29" s="185" t="str">
        <f t="shared" si="0"/>
        <v>- - -</v>
      </c>
    </row>
    <row r="30" spans="1:18" ht="24" customHeight="1" x14ac:dyDescent="0.2">
      <c r="A30" s="72">
        <v>29</v>
      </c>
      <c r="B30" s="208"/>
      <c r="C30" s="125"/>
      <c r="D30" s="72"/>
      <c r="E30" s="187"/>
      <c r="F30" s="187"/>
      <c r="G30" s="187"/>
      <c r="H30" s="187"/>
      <c r="I30" s="187"/>
      <c r="J30" s="187"/>
      <c r="K30" s="187"/>
      <c r="L30" s="187"/>
      <c r="M30" s="187"/>
      <c r="N30" s="187"/>
      <c r="O30" s="187"/>
      <c r="P30" s="187"/>
      <c r="Q30" s="125"/>
      <c r="R30" s="185" t="str">
        <f t="shared" si="0"/>
        <v>- - -</v>
      </c>
    </row>
    <row r="31" spans="1:18" ht="24" customHeight="1" x14ac:dyDescent="0.2">
      <c r="A31" s="72">
        <v>30</v>
      </c>
      <c r="B31" s="208"/>
      <c r="C31" s="125"/>
      <c r="D31" s="72"/>
      <c r="E31" s="187"/>
      <c r="F31" s="187"/>
      <c r="G31" s="187"/>
      <c r="H31" s="187"/>
      <c r="I31" s="187"/>
      <c r="J31" s="187"/>
      <c r="K31" s="187"/>
      <c r="L31" s="187"/>
      <c r="M31" s="187"/>
      <c r="N31" s="187"/>
      <c r="O31" s="187"/>
      <c r="P31" s="187"/>
      <c r="Q31" s="125"/>
      <c r="R31" s="185" t="str">
        <f t="shared" si="0"/>
        <v>- - -</v>
      </c>
    </row>
    <row r="32" spans="1:18" ht="24" customHeight="1" x14ac:dyDescent="0.2">
      <c r="A32" s="72">
        <v>31</v>
      </c>
      <c r="B32" s="208"/>
      <c r="C32" s="125"/>
      <c r="D32" s="72"/>
      <c r="E32" s="187"/>
      <c r="F32" s="187"/>
      <c r="G32" s="187"/>
      <c r="H32" s="187"/>
      <c r="I32" s="187"/>
      <c r="J32" s="187"/>
      <c r="K32" s="187"/>
      <c r="L32" s="187"/>
      <c r="M32" s="187"/>
      <c r="N32" s="187"/>
      <c r="O32" s="187"/>
      <c r="P32" s="187"/>
      <c r="Q32" s="125"/>
      <c r="R32" s="185" t="str">
        <f t="shared" si="0"/>
        <v>- - -</v>
      </c>
    </row>
    <row r="33" spans="1:18" ht="24" customHeight="1" x14ac:dyDescent="0.2">
      <c r="A33" s="72">
        <v>32</v>
      </c>
      <c r="B33" s="189"/>
      <c r="C33" s="72"/>
      <c r="D33" s="72"/>
      <c r="E33" s="187"/>
      <c r="F33" s="187"/>
      <c r="G33" s="187"/>
      <c r="H33" s="187"/>
      <c r="I33" s="187"/>
      <c r="J33" s="187"/>
      <c r="K33" s="187"/>
      <c r="L33" s="187"/>
      <c r="M33" s="187"/>
      <c r="N33" s="187"/>
      <c r="O33" s="187"/>
      <c r="P33" s="187"/>
      <c r="Q33" s="125"/>
      <c r="R33" s="185" t="str">
        <f t="shared" si="0"/>
        <v>- - -</v>
      </c>
    </row>
    <row r="34" spans="1:18" ht="24" customHeight="1" x14ac:dyDescent="0.2">
      <c r="A34" s="72">
        <v>33</v>
      </c>
      <c r="B34" s="189"/>
      <c r="C34" s="72"/>
      <c r="D34" s="72"/>
      <c r="E34" s="187"/>
      <c r="F34" s="187"/>
      <c r="G34" s="187"/>
      <c r="H34" s="187"/>
      <c r="I34" s="187"/>
      <c r="J34" s="187"/>
      <c r="K34" s="187"/>
      <c r="L34" s="187"/>
      <c r="M34" s="187"/>
      <c r="N34" s="187"/>
      <c r="O34" s="187"/>
      <c r="P34" s="187"/>
      <c r="Q34" s="125"/>
      <c r="R34" s="185" t="str">
        <f t="shared" ref="R34:R61" si="1">TRIM(K34 &amp;" -  "&amp; L34 &amp;" - "&amp; N34&amp;" -  " &amp; P34)</f>
        <v>- - -</v>
      </c>
    </row>
    <row r="35" spans="1:18" ht="24" customHeight="1" x14ac:dyDescent="0.2">
      <c r="A35" s="72">
        <v>34</v>
      </c>
      <c r="B35" s="189"/>
      <c r="C35" s="72"/>
      <c r="D35" s="72"/>
      <c r="E35" s="187"/>
      <c r="F35" s="187"/>
      <c r="G35" s="187"/>
      <c r="H35" s="187"/>
      <c r="I35" s="187"/>
      <c r="J35" s="187"/>
      <c r="K35" s="187"/>
      <c r="L35" s="187"/>
      <c r="M35" s="187"/>
      <c r="N35" s="187"/>
      <c r="O35" s="187"/>
      <c r="P35" s="187"/>
      <c r="Q35" s="125"/>
      <c r="R35" s="185" t="str">
        <f t="shared" si="1"/>
        <v>- - -</v>
      </c>
    </row>
    <row r="36" spans="1:18" ht="24" customHeight="1" x14ac:dyDescent="0.2">
      <c r="A36" s="72">
        <v>35</v>
      </c>
      <c r="B36" s="189"/>
      <c r="C36" s="72"/>
      <c r="D36" s="72"/>
      <c r="E36" s="187"/>
      <c r="F36" s="187"/>
      <c r="G36" s="187"/>
      <c r="H36" s="187"/>
      <c r="I36" s="187"/>
      <c r="J36" s="187"/>
      <c r="K36" s="187"/>
      <c r="L36" s="187"/>
      <c r="M36" s="187"/>
      <c r="N36" s="187"/>
      <c r="O36" s="187"/>
      <c r="P36" s="187"/>
      <c r="Q36" s="125"/>
      <c r="R36" s="185" t="str">
        <f t="shared" si="1"/>
        <v>- - -</v>
      </c>
    </row>
    <row r="37" spans="1:18" ht="24" customHeight="1" x14ac:dyDescent="0.2">
      <c r="A37" s="72">
        <v>36</v>
      </c>
      <c r="B37" s="184"/>
      <c r="C37" s="184"/>
      <c r="D37" s="168"/>
      <c r="E37" s="168"/>
      <c r="F37" s="184"/>
      <c r="G37" s="184"/>
      <c r="H37" s="168"/>
      <c r="I37" s="168"/>
      <c r="J37" s="168"/>
      <c r="K37" s="168"/>
      <c r="L37" s="168"/>
      <c r="M37" s="168"/>
      <c r="N37" s="168"/>
      <c r="O37" s="168"/>
      <c r="P37" s="168"/>
      <c r="Q37" s="168"/>
      <c r="R37" s="185" t="str">
        <f t="shared" si="1"/>
        <v>- - -</v>
      </c>
    </row>
    <row r="38" spans="1:18" ht="24" customHeight="1" x14ac:dyDescent="0.2">
      <c r="A38" s="72">
        <v>37</v>
      </c>
      <c r="B38" s="184"/>
      <c r="C38" s="184"/>
      <c r="D38" s="168"/>
      <c r="E38" s="168"/>
      <c r="F38" s="184"/>
      <c r="G38" s="184"/>
      <c r="H38" s="168"/>
      <c r="I38" s="168"/>
      <c r="J38" s="168"/>
      <c r="K38" s="168"/>
      <c r="L38" s="168"/>
      <c r="M38" s="168"/>
      <c r="N38" s="168"/>
      <c r="O38" s="168"/>
      <c r="P38" s="168"/>
      <c r="Q38" s="168"/>
      <c r="R38" s="185" t="str">
        <f t="shared" si="1"/>
        <v>- - -</v>
      </c>
    </row>
    <row r="39" spans="1:18" ht="24" customHeight="1" x14ac:dyDescent="0.2">
      <c r="A39" s="72">
        <v>38</v>
      </c>
      <c r="B39" s="181"/>
      <c r="C39" s="181"/>
      <c r="D39" s="168"/>
      <c r="E39" s="168"/>
      <c r="F39" s="181"/>
      <c r="G39" s="181"/>
      <c r="H39" s="168"/>
      <c r="I39" s="168"/>
      <c r="J39" s="168"/>
      <c r="K39" s="168"/>
      <c r="L39" s="168"/>
      <c r="M39" s="168"/>
      <c r="N39" s="168"/>
      <c r="O39" s="168"/>
      <c r="P39" s="168"/>
      <c r="Q39" s="168"/>
      <c r="R39" s="185" t="str">
        <f t="shared" si="1"/>
        <v>- - -</v>
      </c>
    </row>
    <row r="40" spans="1:18" ht="24" customHeight="1" x14ac:dyDescent="0.2">
      <c r="A40" s="72">
        <v>39</v>
      </c>
      <c r="B40" s="182"/>
      <c r="C40" s="183"/>
      <c r="D40" s="168"/>
      <c r="E40" s="168"/>
      <c r="F40" s="182"/>
      <c r="G40" s="182"/>
      <c r="H40" s="168"/>
      <c r="I40" s="168"/>
      <c r="J40" s="168"/>
      <c r="K40" s="168"/>
      <c r="L40" s="168"/>
      <c r="M40" s="168"/>
      <c r="N40" s="168"/>
      <c r="O40" s="168"/>
      <c r="P40" s="168"/>
      <c r="Q40" s="168"/>
      <c r="R40" s="185" t="str">
        <f t="shared" si="1"/>
        <v>- - -</v>
      </c>
    </row>
    <row r="41" spans="1:18" ht="24" customHeight="1" x14ac:dyDescent="0.2">
      <c r="A41" s="72">
        <v>40</v>
      </c>
      <c r="B41" s="181"/>
      <c r="C41" s="181"/>
      <c r="D41" s="168"/>
      <c r="E41" s="168"/>
      <c r="F41" s="181"/>
      <c r="G41" s="181"/>
      <c r="H41" s="168"/>
      <c r="I41" s="168"/>
      <c r="J41" s="168"/>
      <c r="K41" s="168"/>
      <c r="L41" s="168"/>
      <c r="M41" s="168"/>
      <c r="N41" s="168"/>
      <c r="O41" s="168"/>
      <c r="P41" s="168"/>
      <c r="Q41" s="168"/>
      <c r="R41" s="185" t="str">
        <f t="shared" si="1"/>
        <v>- - -</v>
      </c>
    </row>
    <row r="42" spans="1:18" ht="24" customHeight="1" x14ac:dyDescent="0.2">
      <c r="A42" s="72">
        <v>41</v>
      </c>
      <c r="B42" s="182"/>
      <c r="C42" s="183"/>
      <c r="D42" s="168"/>
      <c r="E42" s="168"/>
      <c r="F42" s="182"/>
      <c r="G42" s="182"/>
      <c r="H42" s="168"/>
      <c r="I42" s="168"/>
      <c r="J42" s="168"/>
      <c r="K42" s="168"/>
      <c r="L42" s="168"/>
      <c r="M42" s="168"/>
      <c r="N42" s="168"/>
      <c r="O42" s="168"/>
      <c r="P42" s="168"/>
      <c r="Q42" s="168"/>
      <c r="R42" s="185" t="str">
        <f t="shared" si="1"/>
        <v>- - -</v>
      </c>
    </row>
    <row r="43" spans="1:18" ht="24" customHeight="1" x14ac:dyDescent="0.2">
      <c r="A43" s="72">
        <v>42</v>
      </c>
      <c r="B43" s="181"/>
      <c r="C43" s="181"/>
      <c r="D43" s="168"/>
      <c r="E43" s="168"/>
      <c r="F43" s="181"/>
      <c r="G43" s="181"/>
      <c r="H43" s="168"/>
      <c r="I43" s="168"/>
      <c r="J43" s="168"/>
      <c r="K43" s="168"/>
      <c r="L43" s="168"/>
      <c r="M43" s="168"/>
      <c r="N43" s="168"/>
      <c r="O43" s="168"/>
      <c r="P43" s="168"/>
      <c r="Q43" s="168"/>
      <c r="R43" s="185" t="str">
        <f t="shared" si="1"/>
        <v>- - -</v>
      </c>
    </row>
    <row r="44" spans="1:18" ht="24" customHeight="1" x14ac:dyDescent="0.2">
      <c r="A44" s="72">
        <v>43</v>
      </c>
      <c r="B44" s="182"/>
      <c r="C44" s="183"/>
      <c r="D44" s="168"/>
      <c r="E44" s="168"/>
      <c r="F44" s="182"/>
      <c r="G44" s="182"/>
      <c r="H44" s="168"/>
      <c r="I44" s="168"/>
      <c r="J44" s="168"/>
      <c r="K44" s="168"/>
      <c r="L44" s="168"/>
      <c r="M44" s="168"/>
      <c r="N44" s="168"/>
      <c r="O44" s="168"/>
      <c r="P44" s="168"/>
      <c r="Q44" s="168"/>
      <c r="R44" s="185" t="str">
        <f t="shared" si="1"/>
        <v>- - -</v>
      </c>
    </row>
    <row r="45" spans="1:18" ht="24" customHeight="1" x14ac:dyDescent="0.2">
      <c r="A45" s="72">
        <v>44</v>
      </c>
      <c r="B45" s="182"/>
      <c r="C45" s="183"/>
      <c r="D45" s="168"/>
      <c r="E45" s="168"/>
      <c r="F45" s="182"/>
      <c r="G45" s="182"/>
      <c r="H45" s="168"/>
      <c r="I45" s="168"/>
      <c r="J45" s="168"/>
      <c r="K45" s="168"/>
      <c r="L45" s="168"/>
      <c r="M45" s="168"/>
      <c r="N45" s="168"/>
      <c r="O45" s="168"/>
      <c r="P45" s="168"/>
      <c r="Q45" s="168"/>
      <c r="R45" s="185" t="str">
        <f t="shared" si="1"/>
        <v>- - -</v>
      </c>
    </row>
    <row r="46" spans="1:18" ht="24" customHeight="1" x14ac:dyDescent="0.2">
      <c r="A46" s="72">
        <v>45</v>
      </c>
      <c r="B46" s="181"/>
      <c r="C46" s="181"/>
      <c r="D46" s="168"/>
      <c r="E46" s="168"/>
      <c r="F46" s="181"/>
      <c r="G46" s="181"/>
      <c r="H46" s="168"/>
      <c r="I46" s="168"/>
      <c r="J46" s="168"/>
      <c r="K46" s="168"/>
      <c r="L46" s="168"/>
      <c r="M46" s="168"/>
      <c r="N46" s="168"/>
      <c r="O46" s="168"/>
      <c r="P46" s="168"/>
      <c r="Q46" s="168"/>
      <c r="R46" s="185" t="str">
        <f t="shared" si="1"/>
        <v>- - -</v>
      </c>
    </row>
    <row r="47" spans="1:18" ht="24" customHeight="1" x14ac:dyDescent="0.2">
      <c r="A47" s="72">
        <v>46</v>
      </c>
      <c r="B47" s="181"/>
      <c r="C47" s="181"/>
      <c r="D47" s="168"/>
      <c r="E47" s="168"/>
      <c r="F47" s="181"/>
      <c r="G47" s="181"/>
      <c r="H47" s="168"/>
      <c r="I47" s="168"/>
      <c r="J47" s="168"/>
      <c r="K47" s="168"/>
      <c r="L47" s="168"/>
      <c r="M47" s="168"/>
      <c r="N47" s="168"/>
      <c r="O47" s="168"/>
      <c r="P47" s="168"/>
      <c r="Q47" s="168"/>
      <c r="R47" s="185" t="str">
        <f t="shared" si="1"/>
        <v>- - -</v>
      </c>
    </row>
    <row r="48" spans="1:18" ht="24" customHeight="1" x14ac:dyDescent="0.2">
      <c r="A48" s="72">
        <v>47</v>
      </c>
      <c r="B48" s="181"/>
      <c r="C48" s="181"/>
      <c r="D48" s="168"/>
      <c r="E48" s="168"/>
      <c r="F48" s="181"/>
      <c r="G48" s="181"/>
      <c r="H48" s="168"/>
      <c r="I48" s="168"/>
      <c r="J48" s="168"/>
      <c r="K48" s="168"/>
      <c r="L48" s="168"/>
      <c r="M48" s="168"/>
      <c r="N48" s="168"/>
      <c r="O48" s="168"/>
      <c r="P48" s="168"/>
      <c r="Q48" s="168"/>
      <c r="R48" s="185" t="str">
        <f t="shared" si="1"/>
        <v>- - -</v>
      </c>
    </row>
    <row r="49" spans="1:18" ht="24" customHeight="1" x14ac:dyDescent="0.2">
      <c r="A49" s="72">
        <v>48</v>
      </c>
      <c r="B49" s="168"/>
      <c r="C49" s="168"/>
      <c r="D49" s="168"/>
      <c r="E49" s="168"/>
      <c r="F49" s="168"/>
      <c r="G49" s="168"/>
      <c r="H49" s="168"/>
      <c r="I49" s="168"/>
      <c r="J49" s="168"/>
      <c r="K49" s="168"/>
      <c r="L49" s="168"/>
      <c r="M49" s="168"/>
      <c r="N49" s="168"/>
      <c r="O49" s="168"/>
      <c r="P49" s="168"/>
      <c r="Q49" s="168"/>
      <c r="R49" s="185" t="str">
        <f t="shared" si="1"/>
        <v>- - -</v>
      </c>
    </row>
    <row r="50" spans="1:18" ht="24" customHeight="1" x14ac:dyDescent="0.2">
      <c r="A50" s="72">
        <v>49</v>
      </c>
      <c r="B50" s="168"/>
      <c r="C50" s="168"/>
      <c r="D50" s="168"/>
      <c r="E50" s="168"/>
      <c r="F50" s="168"/>
      <c r="G50" s="168"/>
      <c r="H50" s="168"/>
      <c r="I50" s="168"/>
      <c r="J50" s="168"/>
      <c r="K50" s="168"/>
      <c r="L50" s="168"/>
      <c r="M50" s="168"/>
      <c r="N50" s="168"/>
      <c r="O50" s="168"/>
      <c r="P50" s="168"/>
      <c r="Q50" s="168"/>
      <c r="R50" s="185" t="str">
        <f t="shared" si="1"/>
        <v>- - -</v>
      </c>
    </row>
    <row r="51" spans="1:18" ht="24" customHeight="1" x14ac:dyDescent="0.2">
      <c r="A51" s="72">
        <v>50</v>
      </c>
      <c r="B51" s="168"/>
      <c r="C51" s="168"/>
      <c r="D51" s="168"/>
      <c r="E51" s="168"/>
      <c r="F51" s="168"/>
      <c r="G51" s="168"/>
      <c r="H51" s="168"/>
      <c r="I51" s="168"/>
      <c r="J51" s="168"/>
      <c r="K51" s="168"/>
      <c r="L51" s="168"/>
      <c r="M51" s="168"/>
      <c r="N51" s="168"/>
      <c r="O51" s="168"/>
      <c r="P51" s="168"/>
      <c r="Q51" s="168"/>
      <c r="R51" s="185" t="str">
        <f t="shared" si="1"/>
        <v>- - -</v>
      </c>
    </row>
    <row r="52" spans="1:18" ht="24" customHeight="1" x14ac:dyDescent="0.2">
      <c r="A52" s="72">
        <v>51</v>
      </c>
      <c r="B52" s="168"/>
      <c r="C52" s="168"/>
      <c r="D52" s="168"/>
      <c r="E52" s="168"/>
      <c r="F52" s="168"/>
      <c r="G52" s="168"/>
      <c r="H52" s="168"/>
      <c r="I52" s="168"/>
      <c r="J52" s="168"/>
      <c r="K52" s="168"/>
      <c r="L52" s="168"/>
      <c r="M52" s="168"/>
      <c r="N52" s="168"/>
      <c r="O52" s="168"/>
      <c r="P52" s="168"/>
      <c r="Q52" s="168"/>
      <c r="R52" s="185" t="str">
        <f t="shared" si="1"/>
        <v>- - -</v>
      </c>
    </row>
    <row r="53" spans="1:18" ht="24" customHeight="1" x14ac:dyDescent="0.2">
      <c r="A53" s="72">
        <v>52</v>
      </c>
      <c r="B53" s="168"/>
      <c r="C53" s="168"/>
      <c r="D53" s="168"/>
      <c r="E53" s="168"/>
      <c r="F53" s="168"/>
      <c r="G53" s="168"/>
      <c r="H53" s="168"/>
      <c r="I53" s="168"/>
      <c r="J53" s="168"/>
      <c r="K53" s="168"/>
      <c r="L53" s="168"/>
      <c r="M53" s="168"/>
      <c r="N53" s="168"/>
      <c r="O53" s="168"/>
      <c r="P53" s="168"/>
      <c r="Q53" s="168"/>
      <c r="R53" s="185" t="str">
        <f t="shared" si="1"/>
        <v>- - -</v>
      </c>
    </row>
    <row r="54" spans="1:18" ht="24" customHeight="1" x14ac:dyDescent="0.2">
      <c r="A54" s="72">
        <v>53</v>
      </c>
      <c r="B54" s="168"/>
      <c r="C54" s="168"/>
      <c r="D54" s="168"/>
      <c r="E54" s="168"/>
      <c r="F54" s="168"/>
      <c r="G54" s="168"/>
      <c r="H54" s="168"/>
      <c r="I54" s="168"/>
      <c r="J54" s="168"/>
      <c r="K54" s="168"/>
      <c r="L54" s="168"/>
      <c r="M54" s="168"/>
      <c r="N54" s="168"/>
      <c r="O54" s="168"/>
      <c r="P54" s="168"/>
      <c r="Q54" s="168"/>
      <c r="R54" s="185" t="str">
        <f t="shared" si="1"/>
        <v>- - -</v>
      </c>
    </row>
    <row r="55" spans="1:18" ht="24" customHeight="1" x14ac:dyDescent="0.2">
      <c r="A55" s="72">
        <v>54</v>
      </c>
      <c r="B55" s="187"/>
      <c r="C55" s="187"/>
      <c r="D55" s="187"/>
      <c r="E55" s="187"/>
      <c r="F55" s="187"/>
      <c r="G55" s="187"/>
      <c r="H55" s="187"/>
      <c r="I55" s="187"/>
      <c r="J55" s="187"/>
      <c r="K55" s="187"/>
      <c r="L55" s="187"/>
      <c r="M55" s="187"/>
      <c r="N55" s="187"/>
      <c r="O55" s="187"/>
      <c r="P55" s="187"/>
      <c r="Q55" s="187"/>
      <c r="R55" s="185" t="str">
        <f t="shared" si="1"/>
        <v>- - -</v>
      </c>
    </row>
    <row r="56" spans="1:18" ht="24" customHeight="1" x14ac:dyDescent="0.2">
      <c r="A56" s="72">
        <v>55</v>
      </c>
      <c r="B56" s="187"/>
      <c r="C56" s="187"/>
      <c r="D56" s="187"/>
      <c r="E56" s="187"/>
      <c r="F56" s="187"/>
      <c r="G56" s="187"/>
      <c r="H56" s="187"/>
      <c r="I56" s="187"/>
      <c r="J56" s="187"/>
      <c r="K56" s="187"/>
      <c r="L56" s="187"/>
      <c r="M56" s="187"/>
      <c r="N56" s="187"/>
      <c r="O56" s="187"/>
      <c r="P56" s="187"/>
      <c r="Q56" s="187"/>
      <c r="R56" s="185" t="str">
        <f t="shared" si="1"/>
        <v>- - -</v>
      </c>
    </row>
    <row r="57" spans="1:18" ht="24" customHeight="1" x14ac:dyDescent="0.2">
      <c r="A57" s="72">
        <v>56</v>
      </c>
      <c r="B57" s="187"/>
      <c r="C57" s="187"/>
      <c r="D57" s="187"/>
      <c r="E57" s="187"/>
      <c r="F57" s="187"/>
      <c r="G57" s="187"/>
      <c r="H57" s="187"/>
      <c r="I57" s="187"/>
      <c r="J57" s="187"/>
      <c r="K57" s="187"/>
      <c r="L57" s="187"/>
      <c r="M57" s="187"/>
      <c r="N57" s="187"/>
      <c r="O57" s="187"/>
      <c r="P57" s="187"/>
      <c r="Q57" s="187"/>
      <c r="R57" s="185" t="str">
        <f t="shared" si="1"/>
        <v>- - -</v>
      </c>
    </row>
    <row r="58" spans="1:18" ht="24" customHeight="1" x14ac:dyDescent="0.2">
      <c r="A58" s="72">
        <v>57</v>
      </c>
      <c r="B58" s="187"/>
      <c r="C58" s="187"/>
      <c r="D58" s="187"/>
      <c r="E58" s="187"/>
      <c r="F58" s="187"/>
      <c r="G58" s="187"/>
      <c r="H58" s="187"/>
      <c r="I58" s="187"/>
      <c r="J58" s="187"/>
      <c r="K58" s="187"/>
      <c r="L58" s="187"/>
      <c r="M58" s="187"/>
      <c r="N58" s="187"/>
      <c r="O58" s="187"/>
      <c r="P58" s="187"/>
      <c r="Q58" s="187"/>
      <c r="R58" s="185" t="str">
        <f t="shared" si="1"/>
        <v>- - -</v>
      </c>
    </row>
    <row r="59" spans="1:18" ht="24" customHeight="1" x14ac:dyDescent="0.2">
      <c r="A59" s="72">
        <v>58</v>
      </c>
      <c r="B59" s="187"/>
      <c r="C59" s="187"/>
      <c r="D59" s="187"/>
      <c r="E59" s="187"/>
      <c r="F59" s="187"/>
      <c r="G59" s="187"/>
      <c r="H59" s="187"/>
      <c r="I59" s="187"/>
      <c r="J59" s="187"/>
      <c r="K59" s="187"/>
      <c r="L59" s="187"/>
      <c r="M59" s="187"/>
      <c r="N59" s="187"/>
      <c r="O59" s="187"/>
      <c r="P59" s="187"/>
      <c r="Q59" s="187"/>
      <c r="R59" s="185" t="str">
        <f t="shared" si="1"/>
        <v>- - -</v>
      </c>
    </row>
    <row r="60" spans="1:18" ht="24" customHeight="1" x14ac:dyDescent="0.2">
      <c r="A60" s="72">
        <v>59</v>
      </c>
      <c r="B60" s="187"/>
      <c r="C60" s="187"/>
      <c r="D60" s="187"/>
      <c r="E60" s="187"/>
      <c r="F60" s="187"/>
      <c r="G60" s="187"/>
      <c r="H60" s="187"/>
      <c r="I60" s="187"/>
      <c r="J60" s="187"/>
      <c r="K60" s="187"/>
      <c r="L60" s="187"/>
      <c r="M60" s="187"/>
      <c r="N60" s="187"/>
      <c r="O60" s="187"/>
      <c r="P60" s="187"/>
      <c r="Q60" s="187"/>
      <c r="R60" s="185" t="str">
        <f t="shared" si="1"/>
        <v>- - -</v>
      </c>
    </row>
    <row r="61" spans="1:18" ht="24" customHeight="1" x14ac:dyDescent="0.2">
      <c r="A61" s="72">
        <v>60</v>
      </c>
      <c r="B61" s="187"/>
      <c r="C61" s="187"/>
      <c r="D61" s="187"/>
      <c r="E61" s="187"/>
      <c r="F61" s="187"/>
      <c r="G61" s="187"/>
      <c r="H61" s="187"/>
      <c r="I61" s="187"/>
      <c r="J61" s="187"/>
      <c r="K61" s="187"/>
      <c r="L61" s="187"/>
      <c r="M61" s="187"/>
      <c r="N61" s="187"/>
      <c r="O61" s="187"/>
      <c r="P61" s="187"/>
      <c r="Q61" s="187"/>
      <c r="R61" s="185" t="str">
        <f t="shared" si="1"/>
        <v>- - -</v>
      </c>
    </row>
  </sheetData>
  <phoneticPr fontId="7" type="noConversion"/>
  <conditionalFormatting sqref="C11 C14 C44:C47">
    <cfRule type="cellIs" dxfId="42" priority="1" stopIfTrue="1" operator="equal">
      <formula>#N/A</formula>
    </cfRule>
  </conditionalFormatting>
  <printOptions horizontalCentered="1" verticalCentered="1"/>
  <pageMargins left="0.31" right="0.24" top="0.48" bottom="0.38" header="0.5" footer="0.4"/>
  <pageSetup paperSize="9" scale="64" pageOrder="overThenDown" orientation="landscape" r:id="rId1"/>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228EC-20C1-45FF-B730-605C064ABD34}">
  <sheetPr codeName="Worksheet____19">
    <tabColor rgb="FFFF0000"/>
  </sheetPr>
  <dimension ref="A1:AW58"/>
  <sheetViews>
    <sheetView rightToLeft="1" view="pageBreakPreview" topLeftCell="A6" zoomScaleNormal="100" zoomScaleSheetLayoutView="100" workbookViewId="0">
      <selection activeCell="A7" sqref="A7:M7"/>
    </sheetView>
  </sheetViews>
  <sheetFormatPr defaultColWidth="9.28515625" defaultRowHeight="24.75" x14ac:dyDescent="0.65"/>
  <cols>
    <col min="1" max="1" width="9" style="254" customWidth="1"/>
    <col min="2" max="3" width="8.5703125" style="254" customWidth="1"/>
    <col min="4" max="5" width="8.5703125" style="254" hidden="1" customWidth="1"/>
    <col min="6" max="6" width="3.7109375" style="254" hidden="1" customWidth="1"/>
    <col min="7" max="7" width="11" style="254" hidden="1" customWidth="1"/>
    <col min="8" max="9" width="6.28515625" style="254" customWidth="1"/>
    <col min="10" max="11" width="8.28515625" style="254" customWidth="1"/>
    <col min="12" max="12" width="6.28515625" style="254" customWidth="1"/>
    <col min="13" max="13" width="8.7109375" style="254" customWidth="1"/>
    <col min="14" max="15" width="7.7109375" style="254" customWidth="1"/>
    <col min="16" max="16" width="7" style="254" customWidth="1"/>
    <col min="17" max="19" width="7.7109375" style="254" customWidth="1"/>
    <col min="20" max="20" width="4.7109375" style="254" customWidth="1"/>
    <col min="21" max="21" width="6.28515625" style="254" customWidth="1"/>
    <col min="22" max="22" width="5.5703125" style="254" customWidth="1"/>
    <col min="23" max="23" width="6.28515625" style="254" customWidth="1"/>
    <col min="24" max="24" width="6.7109375" style="254" customWidth="1"/>
    <col min="25" max="25" width="6.28515625" style="254" customWidth="1"/>
    <col min="26" max="26" width="6.5703125" style="254" customWidth="1"/>
    <col min="27" max="27" width="5.7109375" style="254" customWidth="1"/>
    <col min="28" max="28" width="13.7109375" style="254" customWidth="1"/>
    <col min="29" max="29" width="5.7109375" style="254" customWidth="1"/>
    <col min="30" max="30" width="5.28515625" style="254" customWidth="1"/>
    <col min="31" max="34" width="9.28515625" style="254"/>
    <col min="35" max="35" width="9.28515625" style="254" customWidth="1"/>
    <col min="36" max="16384" width="9.28515625" style="254"/>
  </cols>
  <sheetData>
    <row r="1" spans="1:49" s="286" customFormat="1" ht="30" customHeight="1" x14ac:dyDescent="0.85">
      <c r="A1" s="1013" t="s">
        <v>14</v>
      </c>
      <c r="B1" s="1013"/>
      <c r="C1" s="1013"/>
      <c r="D1" s="1013"/>
      <c r="E1" s="1013"/>
      <c r="F1" s="1013"/>
      <c r="G1" s="1013"/>
      <c r="H1" s="1013"/>
      <c r="I1" s="1013"/>
      <c r="J1" s="1013"/>
      <c r="K1" s="1013"/>
      <c r="L1" s="1013"/>
      <c r="M1" s="1013"/>
      <c r="N1" s="1013"/>
      <c r="O1" s="1013"/>
      <c r="P1" s="1013"/>
      <c r="Q1" s="1013"/>
      <c r="R1" s="1013"/>
      <c r="S1" s="1013"/>
      <c r="T1" s="1013"/>
      <c r="U1" s="1013"/>
      <c r="V1" s="1013"/>
      <c r="W1" s="1013"/>
      <c r="X1" s="1013"/>
      <c r="Y1" s="1013"/>
      <c r="Z1" s="1013"/>
      <c r="AA1" s="1013"/>
      <c r="AB1" s="1013"/>
      <c r="AC1" s="1013"/>
      <c r="AD1" s="1013"/>
    </row>
    <row r="2" spans="1:49" s="286" customFormat="1" ht="33" customHeight="1" x14ac:dyDescent="0.85">
      <c r="A2" s="1013" t="s">
        <v>610</v>
      </c>
      <c r="B2" s="1013"/>
      <c r="C2" s="1013"/>
      <c r="D2" s="1013"/>
      <c r="E2" s="1013"/>
      <c r="F2" s="1013"/>
      <c r="G2" s="1013"/>
      <c r="H2" s="1013"/>
      <c r="I2" s="1013"/>
      <c r="J2" s="1013"/>
      <c r="K2" s="1013"/>
      <c r="L2" s="1013"/>
      <c r="M2" s="288"/>
      <c r="N2" s="288"/>
      <c r="O2" s="288"/>
      <c r="P2" s="288"/>
      <c r="Q2" s="289"/>
      <c r="R2" s="289"/>
      <c r="S2" s="289"/>
      <c r="T2" s="289"/>
      <c r="U2" s="289"/>
      <c r="V2" s="289"/>
      <c r="W2" s="1014" t="s">
        <v>63</v>
      </c>
      <c r="X2" s="1014"/>
      <c r="Y2" s="1014"/>
      <c r="Z2" s="1014"/>
      <c r="AA2" s="1014"/>
      <c r="AB2" s="1014"/>
      <c r="AC2" s="1014"/>
      <c r="AD2" s="1014"/>
    </row>
    <row r="3" spans="1:49" s="286" customFormat="1" ht="33" customHeight="1" x14ac:dyDescent="0.9">
      <c r="A3" s="1013" t="s">
        <v>636</v>
      </c>
      <c r="B3" s="1013"/>
      <c r="C3" s="1013"/>
      <c r="D3" s="1013"/>
      <c r="E3" s="1013"/>
      <c r="F3" s="1013"/>
      <c r="G3" s="1013"/>
      <c r="H3" s="1013"/>
      <c r="I3" s="1013"/>
      <c r="J3" s="1013"/>
      <c r="K3" s="1013"/>
      <c r="L3" s="1013"/>
      <c r="M3" s="287"/>
      <c r="N3" s="287"/>
      <c r="O3" s="287"/>
      <c r="P3" s="287"/>
      <c r="Q3" s="289"/>
      <c r="R3" s="289"/>
      <c r="S3" s="289"/>
      <c r="T3" s="289"/>
      <c r="U3" s="289"/>
      <c r="V3" s="289"/>
      <c r="W3" s="1014" t="s">
        <v>637</v>
      </c>
      <c r="X3" s="1014"/>
      <c r="Y3" s="1014"/>
      <c r="Z3" s="1014"/>
      <c r="AA3" s="1014"/>
      <c r="AB3" s="1014"/>
      <c r="AC3" s="1014"/>
      <c r="AD3" s="1014"/>
    </row>
    <row r="4" spans="1:49" s="293" customFormat="1" ht="33" customHeight="1" x14ac:dyDescent="0.9">
      <c r="A4" s="1015" t="str">
        <f>"مديرية التربية والتعليم/"&amp;Menu!$C$4</f>
        <v>مديرية التربية والتعليم/الخليل</v>
      </c>
      <c r="B4" s="1015"/>
      <c r="C4" s="1015"/>
      <c r="D4" s="1015"/>
      <c r="E4" s="1015"/>
      <c r="F4" s="1015"/>
      <c r="G4" s="1015"/>
      <c r="H4" s="1015"/>
      <c r="I4" s="1015"/>
      <c r="J4" s="1015"/>
      <c r="K4" s="1015"/>
      <c r="L4" s="1015"/>
      <c r="M4" s="291"/>
      <c r="N4" s="291"/>
      <c r="O4" s="291"/>
      <c r="P4" s="291"/>
      <c r="Q4" s="292"/>
      <c r="R4" s="292"/>
      <c r="S4" s="292"/>
      <c r="T4" s="1015" t="str">
        <f>"Directorate of Education  /"&amp;Menu!$E$4</f>
        <v>Directorate of Education  /Hebron</v>
      </c>
      <c r="U4" s="1015"/>
      <c r="V4" s="1015"/>
      <c r="W4" s="1015"/>
      <c r="X4" s="1015"/>
      <c r="Y4" s="1015"/>
      <c r="Z4" s="1015"/>
      <c r="AA4" s="1015"/>
      <c r="AB4" s="1015"/>
      <c r="AC4" s="1015"/>
      <c r="AD4" s="1015"/>
    </row>
    <row r="5" spans="1:49" s="268" customFormat="1" ht="33" hidden="1" customHeight="1" thickBot="1" x14ac:dyDescent="0.4">
      <c r="A5" s="266" t="s">
        <v>0</v>
      </c>
      <c r="B5" s="1007"/>
      <c r="C5" s="1007"/>
      <c r="D5" s="1007"/>
      <c r="E5" s="1007"/>
      <c r="F5" s="1007"/>
      <c r="G5" s="1007"/>
      <c r="H5" s="1007"/>
      <c r="I5" s="1007"/>
      <c r="J5" s="1007"/>
      <c r="K5" s="267"/>
      <c r="L5" s="267"/>
      <c r="M5" s="1008" t="s">
        <v>6</v>
      </c>
      <c r="N5" s="1008"/>
      <c r="O5" s="1007"/>
      <c r="P5" s="1007"/>
      <c r="Q5" s="1007"/>
      <c r="R5" s="1007"/>
      <c r="S5" s="1007"/>
      <c r="T5" s="1007"/>
      <c r="U5" s="267"/>
      <c r="V5" s="267"/>
      <c r="W5" s="1007" t="s">
        <v>570</v>
      </c>
      <c r="X5" s="1007"/>
      <c r="Y5" s="1007"/>
      <c r="Z5" s="1007"/>
      <c r="AA5" s="1007"/>
      <c r="AB5" s="1007"/>
      <c r="AC5" s="1007"/>
      <c r="AD5" s="267"/>
    </row>
    <row r="6" spans="1:49" s="268" customFormat="1" ht="49.15" customHeight="1" thickBot="1" x14ac:dyDescent="0.4">
      <c r="A6" s="1009" t="s">
        <v>571</v>
      </c>
      <c r="B6" s="1009"/>
      <c r="C6" s="1010">
        <v>1</v>
      </c>
      <c r="D6" s="1011"/>
      <c r="E6" s="1011"/>
      <c r="F6" s="1011"/>
      <c r="G6" s="1011"/>
      <c r="H6" s="1011"/>
      <c r="I6" s="485"/>
      <c r="J6" s="485"/>
      <c r="K6" s="485"/>
      <c r="L6" s="1012" t="s">
        <v>1126</v>
      </c>
      <c r="M6" s="1012"/>
      <c r="N6" s="1012"/>
      <c r="O6" s="1012"/>
      <c r="P6" s="1012"/>
      <c r="Q6" s="1012"/>
      <c r="R6" s="1012"/>
      <c r="S6" s="1012"/>
      <c r="T6" s="1012"/>
      <c r="U6" s="1012"/>
      <c r="V6" s="1012"/>
      <c r="W6" s="1012"/>
      <c r="X6" s="1012"/>
      <c r="Y6" s="485"/>
      <c r="Z6" s="485"/>
      <c r="AA6" s="485"/>
      <c r="AB6" s="485"/>
      <c r="AC6" s="485"/>
      <c r="AD6" s="485"/>
    </row>
    <row r="7" spans="1:49" s="484" customFormat="1" ht="36" customHeight="1" x14ac:dyDescent="0.45">
      <c r="A7" s="1021" t="s">
        <v>160</v>
      </c>
      <c r="B7" s="1021"/>
      <c r="C7" s="1021"/>
      <c r="D7" s="1021"/>
      <c r="E7" s="1021"/>
      <c r="F7" s="1021"/>
      <c r="G7" s="1021"/>
      <c r="H7" s="1021"/>
      <c r="I7" s="1021"/>
      <c r="J7" s="1021"/>
      <c r="K7" s="1021"/>
      <c r="L7" s="1021"/>
      <c r="M7" s="1021"/>
      <c r="N7" s="486"/>
      <c r="O7" s="486"/>
      <c r="P7" s="486"/>
      <c r="Q7" s="486"/>
      <c r="R7" s="486"/>
      <c r="S7" s="486"/>
      <c r="T7" s="486"/>
      <c r="U7" s="1022" t="s">
        <v>573</v>
      </c>
      <c r="V7" s="1022"/>
      <c r="W7" s="1022"/>
      <c r="X7" s="1022"/>
      <c r="Y7" s="1022"/>
      <c r="Z7" s="1022"/>
      <c r="AA7" s="1022"/>
      <c r="AB7" s="1022"/>
      <c r="AC7" s="1022"/>
      <c r="AD7" s="1023"/>
    </row>
    <row r="8" spans="1:49" s="484" customFormat="1" ht="34.9" customHeight="1" x14ac:dyDescent="0.45">
      <c r="A8" s="1024" t="s">
        <v>574</v>
      </c>
      <c r="B8" s="1024"/>
      <c r="C8" s="1024"/>
      <c r="D8" s="1024"/>
      <c r="E8" s="1024"/>
      <c r="F8" s="1024"/>
      <c r="G8" s="639"/>
      <c r="H8" s="1025" t="str">
        <f>VLOOKUP($C$6,hours!$B$17:$Z$135,2)</f>
        <v>احلام عبد السلام عبد الموجود النتشة</v>
      </c>
      <c r="I8" s="1025"/>
      <c r="J8" s="1025"/>
      <c r="K8" s="1025"/>
      <c r="L8" s="1025"/>
      <c r="M8" s="1025"/>
      <c r="N8" s="1025"/>
      <c r="O8" s="1025"/>
      <c r="P8" s="1025"/>
      <c r="Q8" s="1025"/>
      <c r="R8" s="1018" t="s">
        <v>575</v>
      </c>
      <c r="S8" s="1018"/>
      <c r="T8" s="1018" t="s">
        <v>576</v>
      </c>
      <c r="U8" s="1018"/>
      <c r="V8" s="1026">
        <f>VLOOKUP($C$6,hours!$B$17:$Z$135,4)</f>
        <v>901145722</v>
      </c>
      <c r="W8" s="1026"/>
      <c r="X8" s="1026"/>
      <c r="Y8" s="1026"/>
      <c r="Z8" s="1026"/>
      <c r="AA8" s="1027"/>
      <c r="AB8" s="1027"/>
      <c r="AC8" s="1027"/>
      <c r="AD8" s="1027"/>
    </row>
    <row r="9" spans="1:49" s="484" customFormat="1" ht="38.65" customHeight="1" x14ac:dyDescent="0.45">
      <c r="A9" s="1016" t="s">
        <v>577</v>
      </c>
      <c r="B9" s="1016"/>
      <c r="C9" s="1016"/>
      <c r="D9" s="1017" t="str">
        <f>Menu!C2</f>
        <v>اللغة العربية</v>
      </c>
      <c r="E9" s="1017"/>
      <c r="F9" s="1017"/>
      <c r="G9" s="1017"/>
      <c r="H9" s="1017"/>
      <c r="I9" s="1017"/>
      <c r="J9" s="1017"/>
      <c r="K9" s="1018" t="s">
        <v>1136</v>
      </c>
      <c r="L9" s="1018"/>
      <c r="M9" s="1018"/>
      <c r="N9" s="1018"/>
      <c r="O9" s="1018"/>
      <c r="P9" s="1018"/>
      <c r="Q9" s="1018"/>
      <c r="R9" s="1018"/>
      <c r="S9" s="1018"/>
      <c r="T9" s="1019" t="str">
        <f>Menu!C3</f>
        <v>محمد علي المحتسب</v>
      </c>
      <c r="U9" s="1019"/>
      <c r="V9" s="1019"/>
      <c r="W9" s="1019"/>
      <c r="X9" s="1020" t="s">
        <v>578</v>
      </c>
      <c r="Y9" s="1020"/>
      <c r="Z9" s="1020"/>
      <c r="AA9" s="1017" t="s">
        <v>11</v>
      </c>
      <c r="AB9" s="1017"/>
      <c r="AC9" s="1017"/>
      <c r="AD9" s="486"/>
    </row>
    <row r="10" spans="1:49" s="484" customFormat="1" ht="44.65" customHeight="1" x14ac:dyDescent="0.45">
      <c r="A10" s="1024" t="s">
        <v>579</v>
      </c>
      <c r="B10" s="1024"/>
      <c r="C10" s="1024"/>
      <c r="D10" s="1024"/>
      <c r="E10" s="1024"/>
      <c r="F10" s="1024"/>
      <c r="G10" s="1024"/>
      <c r="H10" s="1024"/>
      <c r="I10" s="1024"/>
      <c r="J10" s="1024"/>
      <c r="K10" s="1024"/>
      <c r="L10" s="1024"/>
      <c r="M10" s="1024"/>
      <c r="N10" s="1024"/>
      <c r="O10" s="1024"/>
      <c r="P10" s="1024"/>
      <c r="Q10" s="1019" t="str">
        <f>Menu!$F$9</f>
        <v>الخميس</v>
      </c>
      <c r="R10" s="1019"/>
      <c r="S10" s="1018" t="s">
        <v>570</v>
      </c>
      <c r="T10" s="1018"/>
      <c r="U10" s="1028">
        <f>Menu!$C$9</f>
        <v>45085</v>
      </c>
      <c r="V10" s="1028"/>
      <c r="W10" s="1028"/>
      <c r="X10" s="1028"/>
      <c r="Y10" s="1029" t="s">
        <v>1291</v>
      </c>
      <c r="Z10" s="1029"/>
      <c r="AA10" s="1029"/>
      <c r="AB10" s="1029"/>
      <c r="AC10" s="486"/>
      <c r="AD10" s="486"/>
    </row>
    <row r="11" spans="1:49" s="484" customFormat="1" ht="17.649999999999999" customHeight="1" x14ac:dyDescent="0.45">
      <c r="A11" s="486"/>
      <c r="B11" s="486"/>
      <c r="C11" s="486"/>
      <c r="D11" s="486"/>
      <c r="E11" s="486"/>
      <c r="F11" s="486"/>
      <c r="G11" s="486"/>
      <c r="H11" s="486"/>
      <c r="I11" s="486"/>
      <c r="J11" s="486"/>
      <c r="K11" s="486"/>
      <c r="L11" s="486"/>
      <c r="M11" s="486"/>
      <c r="N11" s="486"/>
      <c r="O11" s="486"/>
      <c r="P11" s="486"/>
      <c r="Q11" s="486"/>
      <c r="R11" s="486"/>
      <c r="S11" s="486"/>
      <c r="T11" s="486"/>
      <c r="U11" s="486"/>
      <c r="V11" s="486"/>
      <c r="W11" s="486"/>
      <c r="X11" s="486"/>
      <c r="Y11" s="486"/>
      <c r="Z11" s="486"/>
      <c r="AA11" s="486"/>
      <c r="AB11" s="486"/>
      <c r="AC11" s="486"/>
      <c r="AD11" s="486"/>
    </row>
    <row r="12" spans="1:49" s="484" customFormat="1" ht="26.65" customHeight="1" x14ac:dyDescent="1">
      <c r="A12" s="1024" t="s">
        <v>580</v>
      </c>
      <c r="B12" s="1024"/>
      <c r="C12" s="1024"/>
      <c r="D12" s="1024"/>
      <c r="E12" s="1024"/>
      <c r="F12" s="1024"/>
      <c r="G12" s="1024"/>
      <c r="H12" s="1024"/>
      <c r="I12" s="1024"/>
      <c r="J12" s="1024"/>
      <c r="K12" s="1024"/>
      <c r="L12" s="1024"/>
      <c r="M12" s="1024"/>
      <c r="N12" s="1024"/>
      <c r="O12" s="1030" t="str">
        <f>VLOOKUP($C$6,hours!$B$17:$Z$135,17)</f>
        <v>مكتب التربية / الخليل</v>
      </c>
      <c r="P12" s="1030"/>
      <c r="Q12" s="1030"/>
      <c r="R12" s="1030"/>
      <c r="S12" s="1030"/>
      <c r="T12" s="1030"/>
      <c r="U12" s="1018" t="s">
        <v>581</v>
      </c>
      <c r="V12" s="1018"/>
      <c r="W12" s="1018"/>
      <c r="X12" s="1030" t="str">
        <f>VLOOKUP($C$6,hours!$B$17:$Z$135,16)</f>
        <v>الخليل</v>
      </c>
      <c r="Y12" s="1030"/>
      <c r="Z12" s="1030"/>
      <c r="AA12" s="1030"/>
      <c r="AB12" s="1030"/>
      <c r="AC12" s="487" t="s">
        <v>582</v>
      </c>
      <c r="AD12" s="486"/>
      <c r="AS12" s="1031" t="s">
        <v>667</v>
      </c>
      <c r="AT12" s="1031"/>
      <c r="AU12" s="1031"/>
      <c r="AV12" s="1031"/>
      <c r="AW12" s="1031"/>
    </row>
    <row r="13" spans="1:49" s="484" customFormat="1" ht="13.15" customHeight="1" x14ac:dyDescent="0.45">
      <c r="A13" s="486"/>
      <c r="B13" s="486"/>
      <c r="C13" s="486"/>
      <c r="D13" s="486"/>
      <c r="E13" s="486"/>
      <c r="F13" s="486"/>
      <c r="G13" s="486"/>
      <c r="H13" s="486"/>
      <c r="I13" s="486"/>
      <c r="J13" s="486"/>
      <c r="K13" s="486"/>
      <c r="L13" s="486"/>
      <c r="M13" s="486"/>
      <c r="N13" s="486"/>
      <c r="O13" s="486"/>
      <c r="P13" s="486"/>
      <c r="Q13" s="486"/>
      <c r="R13" s="486"/>
      <c r="S13" s="486"/>
      <c r="T13" s="486"/>
      <c r="U13" s="486"/>
      <c r="V13" s="486"/>
      <c r="W13" s="486"/>
      <c r="X13" s="486"/>
      <c r="Y13" s="486"/>
      <c r="Z13" s="486"/>
      <c r="AA13" s="486"/>
      <c r="AB13" s="486"/>
      <c r="AC13" s="486"/>
      <c r="AD13" s="486"/>
    </row>
    <row r="14" spans="1:49" s="484" customFormat="1" ht="39" customHeight="1" x14ac:dyDescent="0.45">
      <c r="A14" s="1016" t="s">
        <v>583</v>
      </c>
      <c r="B14" s="1016"/>
      <c r="C14" s="1016"/>
      <c r="D14" s="1016"/>
      <c r="E14" s="1016"/>
      <c r="F14" s="1016"/>
      <c r="G14" s="1016"/>
      <c r="H14" s="1016"/>
      <c r="I14" s="1016"/>
      <c r="J14" s="1016"/>
      <c r="K14" s="1016"/>
      <c r="L14" s="1017" t="str">
        <f>VLOOKUP($C$6,inf!A2:U61,21)</f>
        <v>حكومي</v>
      </c>
      <c r="M14" s="1017"/>
      <c r="N14" s="1017"/>
      <c r="O14" s="486"/>
      <c r="P14" s="486"/>
      <c r="Q14" s="486"/>
      <c r="R14" s="486"/>
      <c r="S14" s="486"/>
      <c r="T14" s="486"/>
      <c r="U14" s="486"/>
      <c r="V14" s="486"/>
      <c r="W14" s="486"/>
      <c r="X14" s="486"/>
      <c r="Y14" s="486"/>
      <c r="Z14" s="486"/>
      <c r="AA14" s="486"/>
      <c r="AB14" s="486"/>
      <c r="AC14" s="486"/>
      <c r="AD14" s="486"/>
    </row>
    <row r="15" spans="1:49" s="484" customFormat="1" ht="26.65" customHeight="1" x14ac:dyDescent="0.45">
      <c r="A15" s="488"/>
      <c r="B15" s="488"/>
      <c r="C15" s="488"/>
      <c r="D15" s="488"/>
      <c r="E15" s="488"/>
      <c r="F15" s="488"/>
      <c r="G15" s="488"/>
      <c r="H15" s="488"/>
      <c r="I15" s="488"/>
      <c r="J15" s="488"/>
      <c r="K15" s="488"/>
      <c r="L15" s="488"/>
      <c r="M15" s="488"/>
      <c r="N15" s="488"/>
      <c r="O15" s="488"/>
      <c r="Q15" s="490"/>
      <c r="R15" s="490"/>
      <c r="S15" s="490"/>
      <c r="T15" s="490"/>
      <c r="U15" s="488"/>
      <c r="V15" s="488"/>
      <c r="W15" s="1019"/>
      <c r="X15" s="1019"/>
      <c r="Y15" s="1019"/>
      <c r="Z15" s="1019"/>
      <c r="AA15" s="488"/>
      <c r="AB15" s="488"/>
      <c r="AC15" s="488"/>
      <c r="AD15" s="488"/>
    </row>
    <row r="16" spans="1:49" s="484" customFormat="1" ht="46.15" customHeight="1" thickBot="1" x14ac:dyDescent="0.5">
      <c r="A16" s="489"/>
      <c r="B16" s="489"/>
      <c r="C16" s="489"/>
      <c r="D16" s="489"/>
      <c r="E16" s="489"/>
      <c r="F16" s="489"/>
      <c r="G16" s="489"/>
      <c r="H16" s="489"/>
      <c r="I16" s="489"/>
      <c r="J16" s="489"/>
      <c r="K16" s="489"/>
      <c r="L16" s="489"/>
      <c r="M16" s="489"/>
      <c r="N16" s="489"/>
      <c r="O16" s="489"/>
      <c r="P16" s="1032" t="s">
        <v>635</v>
      </c>
      <c r="Q16" s="1032"/>
      <c r="R16" s="1032"/>
      <c r="S16" s="1032"/>
      <c r="T16" s="1032"/>
      <c r="U16" s="489"/>
      <c r="V16" s="489"/>
      <c r="W16" s="1033" t="s">
        <v>930</v>
      </c>
      <c r="X16" s="1033"/>
      <c r="Y16" s="1033"/>
      <c r="Z16" s="1033"/>
      <c r="AA16" s="1033"/>
      <c r="AB16" s="489"/>
      <c r="AC16" s="489"/>
      <c r="AD16" s="489"/>
      <c r="AE16" s="1034"/>
      <c r="AF16" s="1034"/>
      <c r="AG16" s="1034"/>
      <c r="AH16" s="1034"/>
      <c r="AI16" s="1034"/>
      <c r="AJ16" s="1034"/>
      <c r="AK16" s="1034"/>
      <c r="AL16" s="1034"/>
      <c r="AN16" s="1035" t="s">
        <v>650</v>
      </c>
      <c r="AO16" s="1035"/>
      <c r="AP16" s="1035"/>
      <c r="AQ16" s="1035"/>
      <c r="AR16" s="1035"/>
    </row>
    <row r="17" spans="1:44" s="341" customFormat="1" ht="33.75" customHeight="1" x14ac:dyDescent="0.95">
      <c r="A17" s="1036" t="s">
        <v>585</v>
      </c>
      <c r="B17" s="1036"/>
      <c r="C17" s="1036"/>
      <c r="D17" s="1036"/>
      <c r="E17" s="1036"/>
      <c r="F17" s="1036"/>
      <c r="G17" s="1036"/>
      <c r="H17" s="1036"/>
      <c r="I17" s="1036"/>
      <c r="J17" s="1036"/>
      <c r="K17" s="1036"/>
      <c r="L17" s="1036"/>
      <c r="M17" s="1036"/>
      <c r="N17" s="1036"/>
      <c r="O17" s="340"/>
      <c r="P17" s="340"/>
      <c r="Q17" s="340"/>
      <c r="R17" s="340"/>
      <c r="S17" s="340"/>
      <c r="T17" s="340"/>
      <c r="U17" s="342"/>
      <c r="V17" s="340"/>
      <c r="W17" s="340"/>
      <c r="X17" s="340"/>
      <c r="Y17" s="342"/>
      <c r="Z17" s="342"/>
      <c r="AA17" s="342"/>
      <c r="AB17" s="342"/>
      <c r="AC17" s="342"/>
      <c r="AD17" s="342"/>
      <c r="AE17" s="1034"/>
      <c r="AF17" s="1034"/>
      <c r="AG17" s="1034"/>
      <c r="AH17" s="1034"/>
      <c r="AI17" s="1034"/>
      <c r="AJ17" s="1034"/>
      <c r="AK17" s="1034"/>
      <c r="AL17" s="1034"/>
      <c r="AN17" s="1035"/>
      <c r="AO17" s="1035"/>
      <c r="AP17" s="1035"/>
      <c r="AQ17" s="1035"/>
      <c r="AR17" s="1035"/>
    </row>
    <row r="18" spans="1:44" s="341" customFormat="1" ht="45" customHeight="1" x14ac:dyDescent="0.95">
      <c r="A18" s="342"/>
      <c r="B18" s="1037" t="s">
        <v>1127</v>
      </c>
      <c r="C18" s="1037"/>
      <c r="D18" s="1037"/>
      <c r="E18" s="1037"/>
      <c r="F18" s="1037"/>
      <c r="G18" s="1037"/>
      <c r="H18" s="1037"/>
      <c r="I18" s="1037"/>
      <c r="J18" s="1037"/>
      <c r="K18" s="1037"/>
      <c r="L18" s="1037"/>
      <c r="M18" s="1037"/>
      <c r="N18" s="1037"/>
      <c r="O18" s="1037"/>
      <c r="P18" s="1037"/>
      <c r="Q18" s="1037"/>
      <c r="R18" s="1037"/>
      <c r="S18" s="1037"/>
      <c r="T18" s="1037"/>
      <c r="U18" s="1037"/>
      <c r="V18" s="1037"/>
      <c r="W18" s="1037"/>
      <c r="X18" s="1037"/>
      <c r="Y18" s="1037"/>
      <c r="Z18" s="1037"/>
      <c r="AA18" s="1037"/>
      <c r="AB18" s="1037"/>
      <c r="AC18" s="342"/>
      <c r="AD18" s="342"/>
    </row>
    <row r="19" spans="1:44" s="341" customFormat="1" ht="34.5" customHeight="1" x14ac:dyDescent="0.95">
      <c r="A19" s="342"/>
      <c r="B19" s="1038" t="s">
        <v>931</v>
      </c>
      <c r="C19" s="1038"/>
      <c r="D19" s="1038"/>
      <c r="E19" s="1038"/>
      <c r="F19" s="1038"/>
      <c r="G19" s="1038"/>
      <c r="H19" s="1038"/>
      <c r="I19" s="1038"/>
      <c r="J19" s="1038"/>
      <c r="K19" s="1039">
        <f>VLOOKUP($C$6,hours!$B$17:$P$52,11)</f>
        <v>15</v>
      </c>
      <c r="L19" s="1039" t="str">
        <f>VLOOKUP($C$6,hours!$B$17:$Z$135,19)</f>
        <v>شارع المسكوبية - باب الزاوية - مركز التصحيح - -</v>
      </c>
      <c r="M19" s="1040" t="s">
        <v>649</v>
      </c>
      <c r="N19" s="1041"/>
      <c r="O19" s="1041"/>
      <c r="P19" s="1041"/>
      <c r="Q19" s="1041"/>
      <c r="R19" s="1041"/>
      <c r="S19" s="1041"/>
      <c r="T19" s="1041"/>
      <c r="U19" s="1041"/>
      <c r="V19" s="1041"/>
      <c r="W19" s="342"/>
      <c r="X19" s="342"/>
      <c r="Y19" s="342"/>
      <c r="Z19" s="342"/>
      <c r="AA19" s="342"/>
      <c r="AB19" s="342"/>
      <c r="AC19" s="342"/>
      <c r="AD19" s="342"/>
    </row>
    <row r="20" spans="1:44" ht="37.5" customHeight="1" x14ac:dyDescent="0.75">
      <c r="A20" s="256"/>
      <c r="B20" s="1042" t="s">
        <v>0</v>
      </c>
      <c r="C20" s="1043"/>
      <c r="D20" s="1043"/>
      <c r="E20" s="1043"/>
      <c r="F20" s="1044"/>
      <c r="G20" s="589"/>
      <c r="H20" s="1042" t="s">
        <v>5</v>
      </c>
      <c r="I20" s="1043"/>
      <c r="J20" s="1044"/>
      <c r="K20" s="1045" t="s">
        <v>6</v>
      </c>
      <c r="L20" s="1046"/>
      <c r="M20" s="1044"/>
      <c r="N20" s="373" t="s">
        <v>671</v>
      </c>
      <c r="O20" s="1047" t="s">
        <v>606</v>
      </c>
      <c r="P20" s="1047"/>
      <c r="Q20" s="1047"/>
      <c r="R20" s="1048" t="s">
        <v>672</v>
      </c>
      <c r="S20" s="1049"/>
      <c r="T20" s="1050" t="s">
        <v>96</v>
      </c>
      <c r="U20" s="1048"/>
      <c r="V20" s="1049"/>
      <c r="W20" s="1051" t="s">
        <v>602</v>
      </c>
      <c r="X20" s="1052"/>
      <c r="Y20" s="1053"/>
      <c r="Z20" s="1042" t="s">
        <v>603</v>
      </c>
      <c r="AA20" s="1043"/>
      <c r="AB20" s="1043"/>
      <c r="AC20" s="257"/>
      <c r="AD20" s="338"/>
      <c r="AM20" s="357"/>
      <c r="AN20" s="357"/>
      <c r="AO20" s="357"/>
    </row>
    <row r="21" spans="1:44" s="374" customFormat="1" ht="27" customHeight="1" x14ac:dyDescent="0.75">
      <c r="A21" s="357"/>
      <c r="B21" s="1054">
        <f>IF(W21="x", IF(ISNUMBER(B20),B20,0),IF(ISNUMBER(B20),B20+1,1))</f>
        <v>1</v>
      </c>
      <c r="C21" s="1055"/>
      <c r="D21" s="1055"/>
      <c r="E21" s="1055"/>
      <c r="F21" s="1056"/>
      <c r="G21" s="377" t="str">
        <f>VLOOKUP($C$6,hours!$B$17:$BK$135,20)</f>
        <v>الخميس</v>
      </c>
      <c r="H21" s="1054" t="str">
        <f>IF(G21="","x",VLOOKUP($C$6,hours!$B$17:$BK$135,20))</f>
        <v>الخميس</v>
      </c>
      <c r="I21" s="1055"/>
      <c r="J21" s="1057"/>
      <c r="K21" s="1058">
        <f>IF(G21="","x",VLOOKUP($C$6,hours!$B$17:$BK$135,21))</f>
        <v>45085</v>
      </c>
      <c r="L21" s="1059"/>
      <c r="M21" s="1060"/>
      <c r="N21" s="1054" t="str">
        <f>IF(G21="","x",VLOOKUP($C$6,inf!$A$2:$AF$61,7))</f>
        <v>الخليل</v>
      </c>
      <c r="O21" s="1055" t="str">
        <f>VLOOKUP($C$6,hours!$B$17:$Z$135,2)</f>
        <v>احلام عبد السلام عبد الموجود النتشة</v>
      </c>
      <c r="P21" s="1057" t="str">
        <f>VLOOKUP($C$6,hours!$B$17:$Z$135,2)</f>
        <v>احلام عبد السلام عبد الموجود النتشة</v>
      </c>
      <c r="Q21" s="1054" t="str">
        <f>IF(G21="","x","مركز التصحيح")</f>
        <v>مركز التصحيح</v>
      </c>
      <c r="R21" s="1055" t="str">
        <f>VLOOKUP($C$6,hours!$B$17:$Z$135,2)</f>
        <v>احلام عبد السلام عبد الموجود النتشة</v>
      </c>
      <c r="S21" s="1057" t="str">
        <f>VLOOKUP($C$6,hours!$B$17:$Z$135,2)</f>
        <v>احلام عبد السلام عبد الموجود النتشة</v>
      </c>
      <c r="T21" s="1054">
        <f>IF(G21="","x",1)</f>
        <v>1</v>
      </c>
      <c r="U21" s="1055" t="str">
        <f>VLOOKUP($C$6,hours!$B$17:$Z$135,2)</f>
        <v>احلام عبد السلام عبد الموجود النتشة</v>
      </c>
      <c r="V21" s="1057" t="str">
        <f>VLOOKUP($C$6,hours!$B$17:$Z$135,2)</f>
        <v>احلام عبد السلام عبد الموجود النتشة</v>
      </c>
      <c r="W21" s="1054">
        <f>IF(G21="","x",VLOOKUP($C$6,inf!$A$2:$AG$61,19))</f>
        <v>12</v>
      </c>
      <c r="X21" s="1055"/>
      <c r="Y21" s="1057"/>
      <c r="Z21" s="1054">
        <f>IF(G21="","x",VLOOKUP($C$6,inf!$A$2:$AG$61,19))</f>
        <v>12</v>
      </c>
      <c r="AA21" s="1055"/>
      <c r="AB21" s="1057"/>
      <c r="AC21" s="387"/>
      <c r="AD21" s="357"/>
    </row>
    <row r="22" spans="1:44" s="374" customFormat="1" ht="27" customHeight="1" x14ac:dyDescent="0.75">
      <c r="A22" s="357"/>
      <c r="B22" s="1054">
        <f t="shared" ref="B22:B36" si="0">IF(W22="x", IF(ISNUMBER(B21),B21,0),IF(ISNUMBER(B21),B21+1,1))</f>
        <v>2</v>
      </c>
      <c r="C22" s="1055"/>
      <c r="D22" s="1055"/>
      <c r="E22" s="1055"/>
      <c r="F22" s="1056"/>
      <c r="G22" s="377" t="str">
        <f>VLOOKUP($C$6,hours!$B$17:$BK$135,22)</f>
        <v>السبت</v>
      </c>
      <c r="H22" s="1054" t="str">
        <f>IF(G22="","x",VLOOKUP($C$6,hours!$B$17:$BK$135,22))</f>
        <v>السبت</v>
      </c>
      <c r="I22" s="1055"/>
      <c r="J22" s="1057"/>
      <c r="K22" s="1058">
        <f>IF(G22="","x",(VLOOKUP($C$6,hours!$B$17:$BK$135,23)))</f>
        <v>45087</v>
      </c>
      <c r="L22" s="1059"/>
      <c r="M22" s="1060"/>
      <c r="N22" s="1054" t="str">
        <f>IF(G22="","x",VLOOKUP($C$6,inf!$A$2:$AF$61,7))</f>
        <v>الخليل</v>
      </c>
      <c r="O22" s="1055" t="str">
        <f>VLOOKUP($C$6,hours!$B$17:$Z$135,2)</f>
        <v>احلام عبد السلام عبد الموجود النتشة</v>
      </c>
      <c r="P22" s="1057" t="str">
        <f>VLOOKUP($C$6,hours!$B$17:$Z$135,2)</f>
        <v>احلام عبد السلام عبد الموجود النتشة</v>
      </c>
      <c r="Q22" s="1054" t="str">
        <f t="shared" ref="Q22:Q40" si="1">IF(G22="","x","مركز التصحيح")</f>
        <v>مركز التصحيح</v>
      </c>
      <c r="R22" s="1055" t="str">
        <f>VLOOKUP($C$6,hours!$B$17:$Z$135,2)</f>
        <v>احلام عبد السلام عبد الموجود النتشة</v>
      </c>
      <c r="S22" s="1057" t="str">
        <f>VLOOKUP($C$6,hours!$B$17:$Z$135,2)</f>
        <v>احلام عبد السلام عبد الموجود النتشة</v>
      </c>
      <c r="T22" s="1054">
        <f t="shared" ref="T22:T40" si="2">IF(G22="","x",1)</f>
        <v>1</v>
      </c>
      <c r="U22" s="1055" t="str">
        <f>VLOOKUP($C$6,hours!$B$17:$Z$135,2)</f>
        <v>احلام عبد السلام عبد الموجود النتشة</v>
      </c>
      <c r="V22" s="1057" t="str">
        <f>VLOOKUP($C$6,hours!$B$17:$Z$135,2)</f>
        <v>احلام عبد السلام عبد الموجود النتشة</v>
      </c>
      <c r="W22" s="1054">
        <f>IF(G22="","x",VLOOKUP($C$6,inf!$A$2:$AG$61,19))</f>
        <v>12</v>
      </c>
      <c r="X22" s="1055"/>
      <c r="Y22" s="1057"/>
      <c r="Z22" s="1054">
        <f>IF(G22="","x",VLOOKUP($C$6,inf!$A$2:$AG$61,19))</f>
        <v>12</v>
      </c>
      <c r="AA22" s="1055"/>
      <c r="AB22" s="1057"/>
      <c r="AC22" s="387"/>
      <c r="AD22" s="357"/>
    </row>
    <row r="23" spans="1:44" s="374" customFormat="1" ht="27" customHeight="1" x14ac:dyDescent="0.75">
      <c r="A23" s="357"/>
      <c r="B23" s="1054">
        <f t="shared" si="0"/>
        <v>3</v>
      </c>
      <c r="C23" s="1055"/>
      <c r="D23" s="1055"/>
      <c r="E23" s="1055"/>
      <c r="F23" s="1056"/>
      <c r="G23" s="377" t="str">
        <f>VLOOKUP($C$6,hours!$B$17:$BK$135,24)</f>
        <v>الأحد</v>
      </c>
      <c r="H23" s="1054" t="str">
        <f>IF(G23="","x",VLOOKUP($C$6,hours!$B$17:$BK$135,24))</f>
        <v>الأحد</v>
      </c>
      <c r="I23" s="1055"/>
      <c r="J23" s="1057"/>
      <c r="K23" s="1058">
        <f>IF(G23="","x",(VLOOKUP($C$6,hours!$B$17:$BK$135,25)))</f>
        <v>45088</v>
      </c>
      <c r="L23" s="1059"/>
      <c r="M23" s="1060"/>
      <c r="N23" s="1054" t="str">
        <f>IF(G23="","x",VLOOKUP($C$6,inf!$A$2:$AF$61,7))</f>
        <v>الخليل</v>
      </c>
      <c r="O23" s="1055" t="str">
        <f>VLOOKUP($C$6,hours!$B$17:$Z$135,2)</f>
        <v>احلام عبد السلام عبد الموجود النتشة</v>
      </c>
      <c r="P23" s="1057" t="str">
        <f>VLOOKUP($C$6,hours!$B$17:$Z$135,2)</f>
        <v>احلام عبد السلام عبد الموجود النتشة</v>
      </c>
      <c r="Q23" s="1054" t="str">
        <f t="shared" si="1"/>
        <v>مركز التصحيح</v>
      </c>
      <c r="R23" s="1055" t="str">
        <f>VLOOKUP($C$6,hours!$B$17:$Z$135,2)</f>
        <v>احلام عبد السلام عبد الموجود النتشة</v>
      </c>
      <c r="S23" s="1057" t="str">
        <f>VLOOKUP($C$6,hours!$B$17:$Z$135,2)</f>
        <v>احلام عبد السلام عبد الموجود النتشة</v>
      </c>
      <c r="T23" s="1054">
        <f t="shared" si="2"/>
        <v>1</v>
      </c>
      <c r="U23" s="1055" t="str">
        <f>VLOOKUP($C$6,hours!$B$17:$Z$135,2)</f>
        <v>احلام عبد السلام عبد الموجود النتشة</v>
      </c>
      <c r="V23" s="1057" t="str">
        <f>VLOOKUP($C$6,hours!$B$17:$Z$135,2)</f>
        <v>احلام عبد السلام عبد الموجود النتشة</v>
      </c>
      <c r="W23" s="1054">
        <f>IF(G23="","x",VLOOKUP($C$6,inf!$A$2:$AG$61,19))</f>
        <v>12</v>
      </c>
      <c r="X23" s="1055"/>
      <c r="Y23" s="1057"/>
      <c r="Z23" s="1054">
        <f>IF(G23="","x",VLOOKUP($C$6,inf!$A$2:$AG$61,19))</f>
        <v>12</v>
      </c>
      <c r="AA23" s="1055"/>
      <c r="AB23" s="1057"/>
      <c r="AC23" s="387"/>
      <c r="AD23" s="357"/>
    </row>
    <row r="24" spans="1:44" s="374" customFormat="1" ht="27" customHeight="1" x14ac:dyDescent="0.75">
      <c r="A24" s="357"/>
      <c r="B24" s="1054">
        <f t="shared" si="0"/>
        <v>4</v>
      </c>
      <c r="C24" s="1055"/>
      <c r="D24" s="1055"/>
      <c r="E24" s="1055"/>
      <c r="F24" s="1056"/>
      <c r="G24" s="377" t="str">
        <f>(VLOOKUP($C$6,hours!$B$17:$BK$135,26))</f>
        <v>الإثنين</v>
      </c>
      <c r="H24" s="1054" t="str">
        <f>IF(G24="","x",(VLOOKUP($C$6,hours!$B$17:$BK$135,26)))</f>
        <v>الإثنين</v>
      </c>
      <c r="I24" s="1055"/>
      <c r="J24" s="1057"/>
      <c r="K24" s="1058">
        <f>IF(G24="","x",(VLOOKUP($C$6,hours!$B$17:$BK$135,27)))</f>
        <v>45089</v>
      </c>
      <c r="L24" s="1059"/>
      <c r="M24" s="1060"/>
      <c r="N24" s="1054" t="str">
        <f>IF(G24="","x",VLOOKUP($C$6,inf!$A$2:$AF$61,7))</f>
        <v>الخليل</v>
      </c>
      <c r="O24" s="1055" t="str">
        <f>VLOOKUP($C$6,hours!$B$17:$Z$135,2)</f>
        <v>احلام عبد السلام عبد الموجود النتشة</v>
      </c>
      <c r="P24" s="1057" t="str">
        <f>VLOOKUP($C$6,hours!$B$17:$Z$135,2)</f>
        <v>احلام عبد السلام عبد الموجود النتشة</v>
      </c>
      <c r="Q24" s="1054" t="str">
        <f t="shared" si="1"/>
        <v>مركز التصحيح</v>
      </c>
      <c r="R24" s="1055" t="str">
        <f>VLOOKUP($C$6,hours!$B$17:$Z$135,2)</f>
        <v>احلام عبد السلام عبد الموجود النتشة</v>
      </c>
      <c r="S24" s="1057" t="str">
        <f>VLOOKUP($C$6,hours!$B$17:$Z$135,2)</f>
        <v>احلام عبد السلام عبد الموجود النتشة</v>
      </c>
      <c r="T24" s="1054">
        <f t="shared" si="2"/>
        <v>1</v>
      </c>
      <c r="U24" s="1055" t="str">
        <f>VLOOKUP($C$6,hours!$B$17:$Z$135,2)</f>
        <v>احلام عبد السلام عبد الموجود النتشة</v>
      </c>
      <c r="V24" s="1057" t="str">
        <f>VLOOKUP($C$6,hours!$B$17:$Z$135,2)</f>
        <v>احلام عبد السلام عبد الموجود النتشة</v>
      </c>
      <c r="W24" s="1054">
        <f>IF(G24="","x",VLOOKUP($C$6,inf!$A$2:$AG$61,19))</f>
        <v>12</v>
      </c>
      <c r="X24" s="1055"/>
      <c r="Y24" s="1057"/>
      <c r="Z24" s="1054">
        <f>IF(G24="","x",VLOOKUP($C$6,inf!$A$2:$AG$61,19))</f>
        <v>12</v>
      </c>
      <c r="AA24" s="1055"/>
      <c r="AB24" s="1057"/>
      <c r="AC24" s="387"/>
      <c r="AD24" s="357"/>
    </row>
    <row r="25" spans="1:44" s="374" customFormat="1" ht="27" customHeight="1" x14ac:dyDescent="0.75">
      <c r="A25" s="357"/>
      <c r="B25" s="1054">
        <f t="shared" si="0"/>
        <v>5</v>
      </c>
      <c r="C25" s="1055"/>
      <c r="D25" s="1055"/>
      <c r="E25" s="1055"/>
      <c r="F25" s="1056"/>
      <c r="G25" s="377" t="str">
        <f>VLOOKUP($C$6,hours!$B$17:$BK$135,28)</f>
        <v>الثلاثاء</v>
      </c>
      <c r="H25" s="1054" t="str">
        <f>IF(G25="","x",VLOOKUP($C$6,hours!$B$17:$BK$135,28))</f>
        <v>الثلاثاء</v>
      </c>
      <c r="I25" s="1055"/>
      <c r="J25" s="1057"/>
      <c r="K25" s="1058">
        <f>IF(G25="","x",(VLOOKUP($C$6,hours!$B$17:$BK$135,29)))</f>
        <v>45090</v>
      </c>
      <c r="L25" s="1059"/>
      <c r="M25" s="1060"/>
      <c r="N25" s="1054" t="str">
        <f>IF(G25="","x",VLOOKUP($C$6,inf!$A$2:$AF$61,7))</f>
        <v>الخليل</v>
      </c>
      <c r="O25" s="1055" t="str">
        <f>VLOOKUP($C$6,hours!$B$17:$Z$135,2)</f>
        <v>احلام عبد السلام عبد الموجود النتشة</v>
      </c>
      <c r="P25" s="1057" t="str">
        <f>VLOOKUP($C$6,hours!$B$17:$Z$135,2)</f>
        <v>احلام عبد السلام عبد الموجود النتشة</v>
      </c>
      <c r="Q25" s="1054" t="str">
        <f t="shared" si="1"/>
        <v>مركز التصحيح</v>
      </c>
      <c r="R25" s="1055" t="str">
        <f>VLOOKUP($C$6,hours!$B$17:$Z$135,2)</f>
        <v>احلام عبد السلام عبد الموجود النتشة</v>
      </c>
      <c r="S25" s="1057" t="str">
        <f>VLOOKUP($C$6,hours!$B$17:$Z$135,2)</f>
        <v>احلام عبد السلام عبد الموجود النتشة</v>
      </c>
      <c r="T25" s="1054">
        <f t="shared" si="2"/>
        <v>1</v>
      </c>
      <c r="U25" s="1055" t="str">
        <f>VLOOKUP($C$6,hours!$B$17:$Z$135,2)</f>
        <v>احلام عبد السلام عبد الموجود النتشة</v>
      </c>
      <c r="V25" s="1057" t="str">
        <f>VLOOKUP($C$6,hours!$B$17:$Z$135,2)</f>
        <v>احلام عبد السلام عبد الموجود النتشة</v>
      </c>
      <c r="W25" s="1054">
        <f>IF(G25="","x",VLOOKUP($C$6,inf!$A$2:$AG$61,19))</f>
        <v>12</v>
      </c>
      <c r="X25" s="1055"/>
      <c r="Y25" s="1057"/>
      <c r="Z25" s="1054">
        <f>IF(G25="","x",VLOOKUP($C$6,inf!$A$2:$AG$61,19))</f>
        <v>12</v>
      </c>
      <c r="AA25" s="1055"/>
      <c r="AB25" s="1057"/>
      <c r="AC25" s="387"/>
      <c r="AD25" s="357"/>
    </row>
    <row r="26" spans="1:44" s="374" customFormat="1" ht="27" customHeight="1" x14ac:dyDescent="0.75">
      <c r="A26" s="357"/>
      <c r="B26" s="1054">
        <f t="shared" si="0"/>
        <v>6</v>
      </c>
      <c r="C26" s="1055"/>
      <c r="D26" s="1055"/>
      <c r="E26" s="1055"/>
      <c r="F26" s="1056"/>
      <c r="G26" s="377" t="str">
        <f>VLOOKUP($C$6,hours!$B$17:$BK$135,30)</f>
        <v>الأربعاء</v>
      </c>
      <c r="H26" s="1054" t="str">
        <f>IF(G26="","x",VLOOKUP($C$6,hours!$B$17:$BK$135,30))</f>
        <v>الأربعاء</v>
      </c>
      <c r="I26" s="1055"/>
      <c r="J26" s="1057"/>
      <c r="K26" s="1058">
        <f>IF(G26="","x",(VLOOKUP($C$6,hours!$B$17:$BK$135,31)))</f>
        <v>45091</v>
      </c>
      <c r="L26" s="1059"/>
      <c r="M26" s="1060"/>
      <c r="N26" s="1054" t="str">
        <f>IF(G26="","x",VLOOKUP($C$6,inf!$A$2:$AF$61,7))</f>
        <v>الخليل</v>
      </c>
      <c r="O26" s="1055" t="str">
        <f>VLOOKUP($C$6,hours!$B$17:$Z$135,2)</f>
        <v>احلام عبد السلام عبد الموجود النتشة</v>
      </c>
      <c r="P26" s="1057" t="str">
        <f>VLOOKUP($C$6,hours!$B$17:$Z$135,2)</f>
        <v>احلام عبد السلام عبد الموجود النتشة</v>
      </c>
      <c r="Q26" s="1054" t="str">
        <f t="shared" si="1"/>
        <v>مركز التصحيح</v>
      </c>
      <c r="R26" s="1055" t="str">
        <f>VLOOKUP($C$6,hours!$B$17:$Z$135,2)</f>
        <v>احلام عبد السلام عبد الموجود النتشة</v>
      </c>
      <c r="S26" s="1057" t="str">
        <f>VLOOKUP($C$6,hours!$B$17:$Z$135,2)</f>
        <v>احلام عبد السلام عبد الموجود النتشة</v>
      </c>
      <c r="T26" s="1054">
        <f t="shared" si="2"/>
        <v>1</v>
      </c>
      <c r="U26" s="1055" t="str">
        <f>VLOOKUP($C$6,hours!$B$17:$Z$135,2)</f>
        <v>احلام عبد السلام عبد الموجود النتشة</v>
      </c>
      <c r="V26" s="1057" t="str">
        <f>VLOOKUP($C$6,hours!$B$17:$Z$135,2)</f>
        <v>احلام عبد السلام عبد الموجود النتشة</v>
      </c>
      <c r="W26" s="1054">
        <f>IF(G26="","x",VLOOKUP($C$6,inf!$A$2:$AG$61,19))</f>
        <v>12</v>
      </c>
      <c r="X26" s="1055"/>
      <c r="Y26" s="1057"/>
      <c r="Z26" s="1054">
        <f>IF(G26="","x",VLOOKUP($C$6,inf!$A$2:$AG$61,19))</f>
        <v>12</v>
      </c>
      <c r="AA26" s="1055"/>
      <c r="AB26" s="1057"/>
      <c r="AC26" s="387"/>
      <c r="AD26" s="357"/>
      <c r="AJ26" s="374" t="s">
        <v>608</v>
      </c>
    </row>
    <row r="27" spans="1:44" s="374" customFormat="1" ht="27" customHeight="1" x14ac:dyDescent="0.75">
      <c r="A27" s="357"/>
      <c r="B27" s="1054">
        <f t="shared" si="0"/>
        <v>6</v>
      </c>
      <c r="C27" s="1055"/>
      <c r="D27" s="1055"/>
      <c r="E27" s="1055"/>
      <c r="F27" s="1056"/>
      <c r="G27" s="377" t="str">
        <f>VLOOKUP($C$6,hours!$B$17:$BK$135,32)</f>
        <v/>
      </c>
      <c r="H27" s="1054" t="str">
        <f>IF(G27="","x",VLOOKUP($C$6,hours!$B$17:$BK$135,32))</f>
        <v>x</v>
      </c>
      <c r="I27" s="1055"/>
      <c r="J27" s="1057"/>
      <c r="K27" s="1058" t="str">
        <f>IF(G27="","x",(VLOOKUP($C$6,hours!$B$17:$BK$135,33)))</f>
        <v>x</v>
      </c>
      <c r="L27" s="1059"/>
      <c r="M27" s="1060"/>
      <c r="N27" s="1054" t="str">
        <f>IF(G27="","x",VLOOKUP($C$6,inf!$A$2:$AF$61,7))</f>
        <v>x</v>
      </c>
      <c r="O27" s="1055" t="str">
        <f>VLOOKUP($C$6,hours!$B$17:$Z$135,2)</f>
        <v>احلام عبد السلام عبد الموجود النتشة</v>
      </c>
      <c r="P27" s="1057" t="str">
        <f>VLOOKUP($C$6,hours!$B$17:$Z$135,2)</f>
        <v>احلام عبد السلام عبد الموجود النتشة</v>
      </c>
      <c r="Q27" s="1054" t="str">
        <f t="shared" si="1"/>
        <v>x</v>
      </c>
      <c r="R27" s="1055" t="str">
        <f>VLOOKUP($C$6,hours!$B$17:$Z$135,2)</f>
        <v>احلام عبد السلام عبد الموجود النتشة</v>
      </c>
      <c r="S27" s="1057" t="str">
        <f>VLOOKUP($C$6,hours!$B$17:$Z$135,2)</f>
        <v>احلام عبد السلام عبد الموجود النتشة</v>
      </c>
      <c r="T27" s="1054" t="str">
        <f t="shared" si="2"/>
        <v>x</v>
      </c>
      <c r="U27" s="1055" t="str">
        <f>VLOOKUP($C$6,hours!$B$17:$Z$135,2)</f>
        <v>احلام عبد السلام عبد الموجود النتشة</v>
      </c>
      <c r="V27" s="1057" t="str">
        <f>VLOOKUP($C$6,hours!$B$17:$Z$135,2)</f>
        <v>احلام عبد السلام عبد الموجود النتشة</v>
      </c>
      <c r="W27" s="1054" t="str">
        <f>IF(G27="","x",VLOOKUP($C$6,inf!$A$2:$AG$61,19))</f>
        <v>x</v>
      </c>
      <c r="X27" s="1055"/>
      <c r="Y27" s="1057"/>
      <c r="Z27" s="1054" t="str">
        <f>IF(G27="","x",VLOOKUP($C$6,inf!$A$2:$AG$61,19))</f>
        <v>x</v>
      </c>
      <c r="AA27" s="1055"/>
      <c r="AB27" s="1057"/>
      <c r="AC27" s="387"/>
      <c r="AD27" s="357"/>
    </row>
    <row r="28" spans="1:44" s="374" customFormat="1" ht="27" customHeight="1" x14ac:dyDescent="0.75">
      <c r="A28" s="357"/>
      <c r="B28" s="1054">
        <f t="shared" si="0"/>
        <v>7</v>
      </c>
      <c r="C28" s="1055"/>
      <c r="D28" s="1055"/>
      <c r="E28" s="1055"/>
      <c r="F28" s="1056"/>
      <c r="G28" s="377" t="str">
        <f>VLOOKUP($C$6,hours!$B$17:$BK$135,34)</f>
        <v>السبت</v>
      </c>
      <c r="H28" s="1054" t="str">
        <f>IF(G28="","x",VLOOKUP($C$6,hours!$B$17:$BK$135,34))</f>
        <v>السبت</v>
      </c>
      <c r="I28" s="1055"/>
      <c r="J28" s="1057"/>
      <c r="K28" s="1058">
        <f>IF(G28="","x",(VLOOKUP($C$6,hours!$B$17:$BK$135,35)))</f>
        <v>45094</v>
      </c>
      <c r="L28" s="1059"/>
      <c r="M28" s="1060"/>
      <c r="N28" s="1054" t="str">
        <f>IF(G28="","x",VLOOKUP($C$6,inf!$A$2:$AF$61,7))</f>
        <v>الخليل</v>
      </c>
      <c r="O28" s="1055" t="str">
        <f>VLOOKUP($C$6,hours!$B$17:$Z$135,2)</f>
        <v>احلام عبد السلام عبد الموجود النتشة</v>
      </c>
      <c r="P28" s="1057" t="str">
        <f>VLOOKUP($C$6,hours!$B$17:$Z$135,2)</f>
        <v>احلام عبد السلام عبد الموجود النتشة</v>
      </c>
      <c r="Q28" s="1054" t="str">
        <f t="shared" si="1"/>
        <v>مركز التصحيح</v>
      </c>
      <c r="R28" s="1055" t="str">
        <f>VLOOKUP($C$6,hours!$B$17:$Z$135,2)</f>
        <v>احلام عبد السلام عبد الموجود النتشة</v>
      </c>
      <c r="S28" s="1057" t="str">
        <f>VLOOKUP($C$6,hours!$B$17:$Z$135,2)</f>
        <v>احلام عبد السلام عبد الموجود النتشة</v>
      </c>
      <c r="T28" s="1054">
        <f t="shared" si="2"/>
        <v>1</v>
      </c>
      <c r="U28" s="1055" t="str">
        <f>VLOOKUP($C$6,hours!$B$17:$Z$135,2)</f>
        <v>احلام عبد السلام عبد الموجود النتشة</v>
      </c>
      <c r="V28" s="1057" t="str">
        <f>VLOOKUP($C$6,hours!$B$17:$Z$135,2)</f>
        <v>احلام عبد السلام عبد الموجود النتشة</v>
      </c>
      <c r="W28" s="1054">
        <f>IF(G28="","x",VLOOKUP($C$6,inf!$A$2:$AG$61,19))</f>
        <v>12</v>
      </c>
      <c r="X28" s="1055"/>
      <c r="Y28" s="1057"/>
      <c r="Z28" s="1054">
        <f>IF(G28="","x",VLOOKUP($C$6,inf!$A$2:$AG$61,19))</f>
        <v>12</v>
      </c>
      <c r="AA28" s="1055"/>
      <c r="AB28" s="1057"/>
      <c r="AC28" s="387"/>
      <c r="AD28" s="357"/>
    </row>
    <row r="29" spans="1:44" s="374" customFormat="1" ht="27" customHeight="1" x14ac:dyDescent="0.75">
      <c r="A29" s="357"/>
      <c r="B29" s="1054">
        <f t="shared" si="0"/>
        <v>8</v>
      </c>
      <c r="C29" s="1055"/>
      <c r="D29" s="1055"/>
      <c r="E29" s="1055"/>
      <c r="F29" s="1056"/>
      <c r="G29" s="377" t="str">
        <f>VLOOKUP($C$6,hours!$B$17:$BK$135,36)</f>
        <v>الأحد</v>
      </c>
      <c r="H29" s="1054" t="str">
        <f>IF(G29="","x",VLOOKUP($C$6,hours!$B$17:$BK$135,36))</f>
        <v>الأحد</v>
      </c>
      <c r="I29" s="1055"/>
      <c r="J29" s="1057"/>
      <c r="K29" s="1058">
        <f>IF(G29="","x",(VLOOKUP($C$6,hours!$B$17:$BK$135,37)))</f>
        <v>45095</v>
      </c>
      <c r="L29" s="1059"/>
      <c r="M29" s="1060"/>
      <c r="N29" s="1054" t="str">
        <f>IF(G29="","x",VLOOKUP($C$6,inf!$A$2:$AF$61,7))</f>
        <v>الخليل</v>
      </c>
      <c r="O29" s="1055" t="str">
        <f>VLOOKUP($C$6,hours!$B$17:$Z$135,2)</f>
        <v>احلام عبد السلام عبد الموجود النتشة</v>
      </c>
      <c r="P29" s="1057" t="str">
        <f>VLOOKUP($C$6,hours!$B$17:$Z$135,2)</f>
        <v>احلام عبد السلام عبد الموجود النتشة</v>
      </c>
      <c r="Q29" s="1054" t="str">
        <f t="shared" si="1"/>
        <v>مركز التصحيح</v>
      </c>
      <c r="R29" s="1055" t="str">
        <f>VLOOKUP($C$6,hours!$B$17:$Z$135,2)</f>
        <v>احلام عبد السلام عبد الموجود النتشة</v>
      </c>
      <c r="S29" s="1057" t="str">
        <f>VLOOKUP($C$6,hours!$B$17:$Z$135,2)</f>
        <v>احلام عبد السلام عبد الموجود النتشة</v>
      </c>
      <c r="T29" s="1054">
        <f t="shared" si="2"/>
        <v>1</v>
      </c>
      <c r="U29" s="1055" t="str">
        <f>VLOOKUP($C$6,hours!$B$17:$Z$135,2)</f>
        <v>احلام عبد السلام عبد الموجود النتشة</v>
      </c>
      <c r="V29" s="1057" t="str">
        <f>VLOOKUP($C$6,hours!$B$17:$Z$135,2)</f>
        <v>احلام عبد السلام عبد الموجود النتشة</v>
      </c>
      <c r="W29" s="1054">
        <f>IF(G29="","x",VLOOKUP($C$6,inf!$A$2:$AG$61,19))</f>
        <v>12</v>
      </c>
      <c r="X29" s="1055"/>
      <c r="Y29" s="1057"/>
      <c r="Z29" s="1054">
        <f>IF(G29="","x",VLOOKUP($C$6,inf!$A$2:$AG$61,19))</f>
        <v>12</v>
      </c>
      <c r="AA29" s="1055"/>
      <c r="AB29" s="1057"/>
      <c r="AC29" s="387"/>
      <c r="AD29" s="357"/>
    </row>
    <row r="30" spans="1:44" s="374" customFormat="1" ht="27" customHeight="1" x14ac:dyDescent="0.75">
      <c r="A30" s="357"/>
      <c r="B30" s="1054">
        <f t="shared" si="0"/>
        <v>9</v>
      </c>
      <c r="C30" s="1055"/>
      <c r="D30" s="1055"/>
      <c r="E30" s="1055"/>
      <c r="F30" s="1056"/>
      <c r="G30" s="377" t="str">
        <f>VLOOKUP($C$6,hours!$B$17:$BK$135,38)</f>
        <v>الإثنين</v>
      </c>
      <c r="H30" s="1054" t="str">
        <f>IF(G30="","x",VLOOKUP($C$6,hours!$B$17:$BK$135,38))</f>
        <v>الإثنين</v>
      </c>
      <c r="I30" s="1055"/>
      <c r="J30" s="1057"/>
      <c r="K30" s="1058">
        <f>IF(G30="","x",(VLOOKUP($C$6,hours!$B$17:$BK$135,39)))</f>
        <v>45096</v>
      </c>
      <c r="L30" s="1059"/>
      <c r="M30" s="1060"/>
      <c r="N30" s="1054" t="str">
        <f>IF(G30="","x",VLOOKUP($C$6,inf!$A$2:$AF$61,7))</f>
        <v>الخليل</v>
      </c>
      <c r="O30" s="1055" t="str">
        <f>VLOOKUP($C$6,hours!$B$17:$Z$135,2)</f>
        <v>احلام عبد السلام عبد الموجود النتشة</v>
      </c>
      <c r="P30" s="1057" t="str">
        <f>VLOOKUP($C$6,hours!$B$17:$Z$135,2)</f>
        <v>احلام عبد السلام عبد الموجود النتشة</v>
      </c>
      <c r="Q30" s="1054" t="str">
        <f t="shared" si="1"/>
        <v>مركز التصحيح</v>
      </c>
      <c r="R30" s="1055" t="str">
        <f>VLOOKUP($C$6,hours!$B$17:$Z$135,2)</f>
        <v>احلام عبد السلام عبد الموجود النتشة</v>
      </c>
      <c r="S30" s="1057" t="str">
        <f>VLOOKUP($C$6,hours!$B$17:$Z$135,2)</f>
        <v>احلام عبد السلام عبد الموجود النتشة</v>
      </c>
      <c r="T30" s="1054">
        <f t="shared" si="2"/>
        <v>1</v>
      </c>
      <c r="U30" s="1055" t="str">
        <f>VLOOKUP($C$6,hours!$B$17:$Z$135,2)</f>
        <v>احلام عبد السلام عبد الموجود النتشة</v>
      </c>
      <c r="V30" s="1057" t="str">
        <f>VLOOKUP($C$6,hours!$B$17:$Z$135,2)</f>
        <v>احلام عبد السلام عبد الموجود النتشة</v>
      </c>
      <c r="W30" s="1054">
        <f>IF(G30="","x",VLOOKUP($C$6,inf!$A$2:$AG$61,19))</f>
        <v>12</v>
      </c>
      <c r="X30" s="1055"/>
      <c r="Y30" s="1057"/>
      <c r="Z30" s="1054">
        <f>IF(G30="","x",VLOOKUP($C$6,inf!$A$2:$AG$61,19))</f>
        <v>12</v>
      </c>
      <c r="AA30" s="1055"/>
      <c r="AB30" s="1057"/>
      <c r="AC30" s="387"/>
      <c r="AD30" s="357"/>
    </row>
    <row r="31" spans="1:44" s="374" customFormat="1" ht="27" customHeight="1" x14ac:dyDescent="0.75">
      <c r="A31" s="357"/>
      <c r="B31" s="1054">
        <f t="shared" si="0"/>
        <v>10</v>
      </c>
      <c r="C31" s="1055"/>
      <c r="D31" s="1055"/>
      <c r="E31" s="1055"/>
      <c r="F31" s="1056"/>
      <c r="G31" s="377" t="str">
        <f>VLOOKUP($C$6,hours!$B$17:$BK$135,40)</f>
        <v>الثلاثاء</v>
      </c>
      <c r="H31" s="1054" t="str">
        <f>IF(G31="","x",VLOOKUP($C$6,hours!$B$17:$BK$135,40))</f>
        <v>الثلاثاء</v>
      </c>
      <c r="I31" s="1055"/>
      <c r="J31" s="1057"/>
      <c r="K31" s="1058">
        <f>IF(G31="","x",(VLOOKUP($C$6,hours!$B$17:$BK$135,41)))</f>
        <v>45097</v>
      </c>
      <c r="L31" s="1059"/>
      <c r="M31" s="1060"/>
      <c r="N31" s="1054" t="str">
        <f>IF(G31="","x",VLOOKUP($C$6,inf!$A$2:$AF$61,7))</f>
        <v>الخليل</v>
      </c>
      <c r="O31" s="1055" t="str">
        <f>VLOOKUP($C$6,hours!$B$17:$Z$135,2)</f>
        <v>احلام عبد السلام عبد الموجود النتشة</v>
      </c>
      <c r="P31" s="1057" t="str">
        <f>VLOOKUP($C$6,hours!$B$17:$Z$135,2)</f>
        <v>احلام عبد السلام عبد الموجود النتشة</v>
      </c>
      <c r="Q31" s="1054" t="str">
        <f t="shared" si="1"/>
        <v>مركز التصحيح</v>
      </c>
      <c r="R31" s="1055" t="str">
        <f>VLOOKUP($C$6,hours!$B$17:$Z$135,2)</f>
        <v>احلام عبد السلام عبد الموجود النتشة</v>
      </c>
      <c r="S31" s="1057" t="str">
        <f>VLOOKUP($C$6,hours!$B$17:$Z$135,2)</f>
        <v>احلام عبد السلام عبد الموجود النتشة</v>
      </c>
      <c r="T31" s="1054">
        <f t="shared" si="2"/>
        <v>1</v>
      </c>
      <c r="U31" s="1055" t="str">
        <f>VLOOKUP($C$6,hours!$B$17:$Z$135,2)</f>
        <v>احلام عبد السلام عبد الموجود النتشة</v>
      </c>
      <c r="V31" s="1057" t="str">
        <f>VLOOKUP($C$6,hours!$B$17:$Z$135,2)</f>
        <v>احلام عبد السلام عبد الموجود النتشة</v>
      </c>
      <c r="W31" s="1054">
        <f>IF(G31="","x",VLOOKUP($C$6,inf!$A$2:$AG$61,19))</f>
        <v>12</v>
      </c>
      <c r="X31" s="1055"/>
      <c r="Y31" s="1057"/>
      <c r="Z31" s="1054">
        <f>IF(G31="","x",VLOOKUP($C$6,inf!$A$2:$AG$61,19))</f>
        <v>12</v>
      </c>
      <c r="AA31" s="1055"/>
      <c r="AB31" s="1057"/>
      <c r="AC31" s="387"/>
      <c r="AD31" s="357"/>
    </row>
    <row r="32" spans="1:44" s="374" customFormat="1" ht="27" customHeight="1" x14ac:dyDescent="0.75">
      <c r="A32" s="357"/>
      <c r="B32" s="1054">
        <f t="shared" si="0"/>
        <v>11</v>
      </c>
      <c r="C32" s="1055"/>
      <c r="D32" s="1055"/>
      <c r="E32" s="1055"/>
      <c r="F32" s="1056"/>
      <c r="G32" s="377" t="str">
        <f>VLOOKUP($C$6,hours!$B$17:$BK$135,42)</f>
        <v>الأربعاء</v>
      </c>
      <c r="H32" s="1054" t="str">
        <f>IF(G32="","x",VLOOKUP($C$6,hours!$B$17:$BK$135,42))</f>
        <v>الأربعاء</v>
      </c>
      <c r="I32" s="1055"/>
      <c r="J32" s="1057"/>
      <c r="K32" s="1058">
        <f>IF(G32="","x",VLOOKUP($C$6,hours!$B$17:$BK$135,43))</f>
        <v>45098</v>
      </c>
      <c r="L32" s="1059"/>
      <c r="M32" s="1060"/>
      <c r="N32" s="1054" t="str">
        <f>IF(G32="","x",VLOOKUP($C$6,inf!$A$2:$AF$61,7))</f>
        <v>الخليل</v>
      </c>
      <c r="O32" s="1055" t="str">
        <f>VLOOKUP($C$6,hours!$B$17:$Z$135,2)</f>
        <v>احلام عبد السلام عبد الموجود النتشة</v>
      </c>
      <c r="P32" s="1057" t="str">
        <f>VLOOKUP($C$6,hours!$B$17:$Z$135,2)</f>
        <v>احلام عبد السلام عبد الموجود النتشة</v>
      </c>
      <c r="Q32" s="1054" t="str">
        <f t="shared" si="1"/>
        <v>مركز التصحيح</v>
      </c>
      <c r="R32" s="1055" t="str">
        <f>VLOOKUP($C$6,hours!$B$17:$Z$135,2)</f>
        <v>احلام عبد السلام عبد الموجود النتشة</v>
      </c>
      <c r="S32" s="1057" t="str">
        <f>VLOOKUP($C$6,hours!$B$17:$Z$135,2)</f>
        <v>احلام عبد السلام عبد الموجود النتشة</v>
      </c>
      <c r="T32" s="1054">
        <f t="shared" si="2"/>
        <v>1</v>
      </c>
      <c r="U32" s="1055" t="str">
        <f>VLOOKUP($C$6,hours!$B$17:$Z$135,2)</f>
        <v>احلام عبد السلام عبد الموجود النتشة</v>
      </c>
      <c r="V32" s="1057" t="str">
        <f>VLOOKUP($C$6,hours!$B$17:$Z$135,2)</f>
        <v>احلام عبد السلام عبد الموجود النتشة</v>
      </c>
      <c r="W32" s="1054">
        <f>IF(G32="","x",VLOOKUP($C$6,inf!$A$2:$AG$61,19))</f>
        <v>12</v>
      </c>
      <c r="X32" s="1055"/>
      <c r="Y32" s="1057"/>
      <c r="Z32" s="1054">
        <f>IF(G32="","x",VLOOKUP($C$6,inf!$A$2:$AG$61,19))</f>
        <v>12</v>
      </c>
      <c r="AA32" s="1055"/>
      <c r="AB32" s="1057"/>
      <c r="AC32" s="387"/>
      <c r="AD32" s="357"/>
    </row>
    <row r="33" spans="1:30" s="374" customFormat="1" ht="27" customHeight="1" x14ac:dyDescent="0.75">
      <c r="A33" s="357"/>
      <c r="B33" s="1054">
        <f t="shared" si="0"/>
        <v>12</v>
      </c>
      <c r="C33" s="1055"/>
      <c r="D33" s="1055"/>
      <c r="E33" s="1055"/>
      <c r="F33" s="1056"/>
      <c r="G33" s="377" t="str">
        <f>VLOOKUP($C$6,hours!$B$17:$BK$135,44)</f>
        <v>الخميس</v>
      </c>
      <c r="H33" s="1054" t="str">
        <f>IF(G33="","x",VLOOKUP($C$6,hours!$B$17:$BK$135,44))</f>
        <v>الخميس</v>
      </c>
      <c r="I33" s="1055"/>
      <c r="J33" s="1057"/>
      <c r="K33" s="1058">
        <f>IF(G33="","x",(VLOOKUP($C$6,hours!$B$17:$BK$135,45)))</f>
        <v>45099</v>
      </c>
      <c r="L33" s="1059"/>
      <c r="M33" s="1060"/>
      <c r="N33" s="1054" t="str">
        <f>IF(G33="","x",VLOOKUP($C$6,inf!$A$2:$AF$61,7))</f>
        <v>الخليل</v>
      </c>
      <c r="O33" s="1055" t="str">
        <f>VLOOKUP($C$6,hours!$B$17:$Z$135,2)</f>
        <v>احلام عبد السلام عبد الموجود النتشة</v>
      </c>
      <c r="P33" s="1057" t="str">
        <f>VLOOKUP($C$6,hours!$B$17:$Z$135,2)</f>
        <v>احلام عبد السلام عبد الموجود النتشة</v>
      </c>
      <c r="Q33" s="1054" t="str">
        <f t="shared" si="1"/>
        <v>مركز التصحيح</v>
      </c>
      <c r="R33" s="1055" t="str">
        <f>VLOOKUP($C$6,hours!$B$17:$Z$135,2)</f>
        <v>احلام عبد السلام عبد الموجود النتشة</v>
      </c>
      <c r="S33" s="1057" t="str">
        <f>VLOOKUP($C$6,hours!$B$17:$Z$135,2)</f>
        <v>احلام عبد السلام عبد الموجود النتشة</v>
      </c>
      <c r="T33" s="1054">
        <f t="shared" si="2"/>
        <v>1</v>
      </c>
      <c r="U33" s="1055" t="str">
        <f>VLOOKUP($C$6,hours!$B$17:$Z$135,2)</f>
        <v>احلام عبد السلام عبد الموجود النتشة</v>
      </c>
      <c r="V33" s="1057" t="str">
        <f>VLOOKUP($C$6,hours!$B$17:$Z$135,2)</f>
        <v>احلام عبد السلام عبد الموجود النتشة</v>
      </c>
      <c r="W33" s="1054">
        <f>IF(G33="","x",VLOOKUP($C$6,inf!$A$2:$AG$61,19))</f>
        <v>12</v>
      </c>
      <c r="X33" s="1055"/>
      <c r="Y33" s="1057"/>
      <c r="Z33" s="1054">
        <f>IF(G33="","x",VLOOKUP($C$6,inf!$A$2:$AG$61,19))</f>
        <v>12</v>
      </c>
      <c r="AA33" s="1055"/>
      <c r="AB33" s="1057"/>
      <c r="AC33" s="387"/>
      <c r="AD33" s="357"/>
    </row>
    <row r="34" spans="1:30" s="374" customFormat="1" ht="27" customHeight="1" x14ac:dyDescent="0.75">
      <c r="A34" s="357"/>
      <c r="B34" s="1054">
        <f t="shared" si="0"/>
        <v>13</v>
      </c>
      <c r="C34" s="1055"/>
      <c r="D34" s="1055"/>
      <c r="E34" s="1055"/>
      <c r="F34" s="1056"/>
      <c r="G34" s="377" t="str">
        <f>VLOOKUP($C$6,hours!$B$17:$BK$135,46)</f>
        <v>السبت</v>
      </c>
      <c r="H34" s="1054" t="str">
        <f>IF(G34="","x",VLOOKUP($C$6,hours!$B$17:$BK$135,46))</f>
        <v>السبت</v>
      </c>
      <c r="I34" s="1055"/>
      <c r="J34" s="1057"/>
      <c r="K34" s="1058">
        <f>IF(G34="","x",(VLOOKUP($C$6,hours!$B$17:$BK$135,47)))</f>
        <v>45101</v>
      </c>
      <c r="L34" s="1059"/>
      <c r="M34" s="1060"/>
      <c r="N34" s="1054" t="str">
        <f>IF(G34="","x",VLOOKUP($C$6,inf!$A$2:$AF$61,7))</f>
        <v>الخليل</v>
      </c>
      <c r="O34" s="1055" t="str">
        <f>VLOOKUP($C$6,hours!$B$17:$Z$135,2)</f>
        <v>احلام عبد السلام عبد الموجود النتشة</v>
      </c>
      <c r="P34" s="1057" t="str">
        <f>VLOOKUP($C$6,hours!$B$17:$Z$135,2)</f>
        <v>احلام عبد السلام عبد الموجود النتشة</v>
      </c>
      <c r="Q34" s="1054" t="str">
        <f t="shared" si="1"/>
        <v>مركز التصحيح</v>
      </c>
      <c r="R34" s="1055" t="str">
        <f>VLOOKUP($C$6,hours!$B$17:$Z$135,2)</f>
        <v>احلام عبد السلام عبد الموجود النتشة</v>
      </c>
      <c r="S34" s="1057" t="str">
        <f>VLOOKUP($C$6,hours!$B$17:$Z$135,2)</f>
        <v>احلام عبد السلام عبد الموجود النتشة</v>
      </c>
      <c r="T34" s="1054">
        <f t="shared" si="2"/>
        <v>1</v>
      </c>
      <c r="U34" s="1055" t="str">
        <f>VLOOKUP($C$6,hours!$B$17:$Z$135,2)</f>
        <v>احلام عبد السلام عبد الموجود النتشة</v>
      </c>
      <c r="V34" s="1057" t="str">
        <f>VLOOKUP($C$6,hours!$B$17:$Z$135,2)</f>
        <v>احلام عبد السلام عبد الموجود النتشة</v>
      </c>
      <c r="W34" s="1054">
        <f>IF(G34="","x",VLOOKUP($C$6,inf!$A$2:$AG$61,19))</f>
        <v>12</v>
      </c>
      <c r="X34" s="1055"/>
      <c r="Y34" s="1057"/>
      <c r="Z34" s="1054">
        <f>IF(G34="","x",VLOOKUP($C$6,inf!$A$2:$AG$61,19))</f>
        <v>12</v>
      </c>
      <c r="AA34" s="1055"/>
      <c r="AB34" s="1057"/>
      <c r="AC34" s="387"/>
    </row>
    <row r="35" spans="1:30" s="374" customFormat="1" ht="27" customHeight="1" x14ac:dyDescent="0.75">
      <c r="A35" s="357"/>
      <c r="B35" s="1054">
        <f t="shared" si="0"/>
        <v>14</v>
      </c>
      <c r="C35" s="1055"/>
      <c r="D35" s="1055"/>
      <c r="E35" s="1055"/>
      <c r="F35" s="1056"/>
      <c r="G35" s="377" t="str">
        <f>VLOOKUP($C$6,hours!$B$17:$BK$135,48)</f>
        <v>الأحد</v>
      </c>
      <c r="H35" s="1054" t="str">
        <f>IF(G35="","x",VLOOKUP($C$6,hours!$B$17:$BK$135,48))</f>
        <v>الأحد</v>
      </c>
      <c r="I35" s="1055"/>
      <c r="J35" s="1057"/>
      <c r="K35" s="1058">
        <f>IF(G35="","x",(VLOOKUP($C$6,hours!$B$17:$BK$135,49)))</f>
        <v>45102</v>
      </c>
      <c r="L35" s="1059"/>
      <c r="M35" s="1060"/>
      <c r="N35" s="1054" t="str">
        <f>IF(G35="","x",VLOOKUP($C$6,inf!$A$2:$AF$61,7))</f>
        <v>الخليل</v>
      </c>
      <c r="O35" s="1055" t="str">
        <f>VLOOKUP($C$6,hours!$B$17:$Z$135,2)</f>
        <v>احلام عبد السلام عبد الموجود النتشة</v>
      </c>
      <c r="P35" s="1057" t="str">
        <f>VLOOKUP($C$6,hours!$B$17:$Z$135,2)</f>
        <v>احلام عبد السلام عبد الموجود النتشة</v>
      </c>
      <c r="Q35" s="1054" t="str">
        <f t="shared" si="1"/>
        <v>مركز التصحيح</v>
      </c>
      <c r="R35" s="1055" t="str">
        <f>VLOOKUP($C$6,hours!$B$17:$Z$135,2)</f>
        <v>احلام عبد السلام عبد الموجود النتشة</v>
      </c>
      <c r="S35" s="1057" t="str">
        <f>VLOOKUP($C$6,hours!$B$17:$Z$135,2)</f>
        <v>احلام عبد السلام عبد الموجود النتشة</v>
      </c>
      <c r="T35" s="1054">
        <f t="shared" si="2"/>
        <v>1</v>
      </c>
      <c r="U35" s="1055" t="str">
        <f>VLOOKUP($C$6,hours!$B$17:$Z$135,2)</f>
        <v>احلام عبد السلام عبد الموجود النتشة</v>
      </c>
      <c r="V35" s="1057" t="str">
        <f>VLOOKUP($C$6,hours!$B$17:$Z$135,2)</f>
        <v>احلام عبد السلام عبد الموجود النتشة</v>
      </c>
      <c r="W35" s="1054">
        <f>IF(G35="","x",VLOOKUP($C$6,inf!$A$2:$AG$61,19))</f>
        <v>12</v>
      </c>
      <c r="X35" s="1055"/>
      <c r="Y35" s="1057"/>
      <c r="Z35" s="1054">
        <f>IF(G35="","x",VLOOKUP($C$6,inf!$A$2:$AG$61,19))</f>
        <v>12</v>
      </c>
      <c r="AA35" s="1055"/>
      <c r="AB35" s="1057"/>
      <c r="AC35" s="388"/>
    </row>
    <row r="36" spans="1:30" s="375" customFormat="1" ht="27" customHeight="1" thickBot="1" x14ac:dyDescent="0.8">
      <c r="A36" s="357"/>
      <c r="B36" s="1054">
        <f t="shared" si="0"/>
        <v>15</v>
      </c>
      <c r="C36" s="1055"/>
      <c r="D36" s="1055"/>
      <c r="E36" s="1055"/>
      <c r="F36" s="1056"/>
      <c r="G36" s="378" t="str">
        <f>VLOOKUP($C$6,hours!$B$17:$BK$135,50)</f>
        <v>الإثنين</v>
      </c>
      <c r="H36" s="1061" t="str">
        <f>IF(G36="","x",VLOOKUP($C$6,hours!$B$17:$BK$135,50))</f>
        <v>الإثنين</v>
      </c>
      <c r="I36" s="1061"/>
      <c r="J36" s="1061"/>
      <c r="K36" s="1062">
        <f>IF(G36="","x",(VLOOKUP($C$6,hours!$B$17:$BK$135,51)))</f>
        <v>45103</v>
      </c>
      <c r="L36" s="1062"/>
      <c r="M36" s="1062"/>
      <c r="N36" s="1061" t="str">
        <f>IF(G36="","x",VLOOKUP($C$6,inf!$A$2:$AF$61,7))</f>
        <v>الخليل</v>
      </c>
      <c r="O36" s="1061" t="str">
        <f>VLOOKUP($C$6,hours!$B$17:$Z$135,2)</f>
        <v>احلام عبد السلام عبد الموجود النتشة</v>
      </c>
      <c r="P36" s="1061" t="str">
        <f>VLOOKUP($C$6,hours!$B$17:$Z$135,2)</f>
        <v>احلام عبد السلام عبد الموجود النتشة</v>
      </c>
      <c r="Q36" s="1061" t="str">
        <f t="shared" si="1"/>
        <v>مركز التصحيح</v>
      </c>
      <c r="R36" s="1061" t="str">
        <f>VLOOKUP($C$6,hours!$B$17:$Z$135,2)</f>
        <v>احلام عبد السلام عبد الموجود النتشة</v>
      </c>
      <c r="S36" s="1061" t="str">
        <f>VLOOKUP($C$6,hours!$B$17:$Z$135,2)</f>
        <v>احلام عبد السلام عبد الموجود النتشة</v>
      </c>
      <c r="T36" s="1061">
        <f t="shared" si="2"/>
        <v>1</v>
      </c>
      <c r="U36" s="1061" t="str">
        <f>VLOOKUP($C$6,hours!$B$17:$Z$135,2)</f>
        <v>احلام عبد السلام عبد الموجود النتشة</v>
      </c>
      <c r="V36" s="1061" t="str">
        <f>VLOOKUP($C$6,hours!$B$17:$Z$135,2)</f>
        <v>احلام عبد السلام عبد الموجود النتشة</v>
      </c>
      <c r="W36" s="1054">
        <f>IF(G36="","x",VLOOKUP($C$6,inf!$A$2:$AG$61,19))</f>
        <v>12</v>
      </c>
      <c r="X36" s="1055"/>
      <c r="Y36" s="1057"/>
      <c r="Z36" s="1054">
        <f>IF(G36="","x",VLOOKUP($C$6,inf!$A$2:$AG$61,19))</f>
        <v>12</v>
      </c>
      <c r="AA36" s="1055"/>
      <c r="AB36" s="1057"/>
      <c r="AC36" s="374"/>
      <c r="AD36" s="374"/>
    </row>
    <row r="37" spans="1:30" s="374" customFormat="1" ht="27" hidden="1" customHeight="1" x14ac:dyDescent="0.75">
      <c r="A37" s="357"/>
      <c r="B37" s="1054">
        <f>IF(W37="x", IF(ISNUMBER(B36),B36,0),IF(ISNUMBER(B36),B36+1,1))</f>
        <v>15</v>
      </c>
      <c r="C37" s="1055"/>
      <c r="D37" s="1055"/>
      <c r="E37" s="1055"/>
      <c r="F37" s="1056"/>
      <c r="G37" s="377" t="str">
        <f>VLOOKUP($C$6,hours!$B$17:$BK$135,52)</f>
        <v/>
      </c>
      <c r="H37" s="1054" t="str">
        <f>IF(G37="","x",VLOOKUP($C$6,hours!$B$17:$BK$135,52))</f>
        <v>x</v>
      </c>
      <c r="I37" s="1055"/>
      <c r="J37" s="1057"/>
      <c r="K37" s="1058" t="str">
        <f>IF(G37="","x",(VLOOKUP($C$6,hours!$B$17:$BK$135,53)))</f>
        <v>x</v>
      </c>
      <c r="L37" s="1059"/>
      <c r="M37" s="1060"/>
      <c r="N37" s="1054" t="str">
        <f>IF(G37="","x",VLOOKUP($C$6,inf!$A$2:$AF$61,7))</f>
        <v>x</v>
      </c>
      <c r="O37" s="1055" t="str">
        <f>VLOOKUP($C$6,hours!$B$17:$Z$135,2)</f>
        <v>احلام عبد السلام عبد الموجود النتشة</v>
      </c>
      <c r="P37" s="1057" t="str">
        <f>VLOOKUP($C$6,hours!$B$17:$Z$135,2)</f>
        <v>احلام عبد السلام عبد الموجود النتشة</v>
      </c>
      <c r="Q37" s="1054" t="str">
        <f t="shared" si="1"/>
        <v>x</v>
      </c>
      <c r="R37" s="1055" t="str">
        <f>VLOOKUP($C$6,hours!$B$17:$Z$135,2)</f>
        <v>احلام عبد السلام عبد الموجود النتشة</v>
      </c>
      <c r="S37" s="1057" t="str">
        <f>VLOOKUP($C$6,hours!$B$17:$Z$135,2)</f>
        <v>احلام عبد السلام عبد الموجود النتشة</v>
      </c>
      <c r="T37" s="1054" t="str">
        <f t="shared" si="2"/>
        <v>x</v>
      </c>
      <c r="U37" s="1055" t="str">
        <f>VLOOKUP($C$6,hours!$B$17:$Z$135,2)</f>
        <v>احلام عبد السلام عبد الموجود النتشة</v>
      </c>
      <c r="V37" s="1057" t="str">
        <f>VLOOKUP($C$6,hours!$B$17:$Z$135,2)</f>
        <v>احلام عبد السلام عبد الموجود النتشة</v>
      </c>
      <c r="W37" s="1054" t="str">
        <f>IF(G37="","x",VLOOKUP($C$6,inf!$A$2:$AG$61,19))</f>
        <v>x</v>
      </c>
      <c r="X37" s="1055"/>
      <c r="Y37" s="1057"/>
      <c r="Z37" s="1054" t="str">
        <f>IF(G37="","x",VLOOKUP($C$6,inf!$A$2:$AG$61,19))</f>
        <v>x</v>
      </c>
      <c r="AA37" s="1055"/>
      <c r="AB37" s="1057"/>
    </row>
    <row r="38" spans="1:30" s="374" customFormat="1" ht="27" hidden="1" customHeight="1" x14ac:dyDescent="0.75">
      <c r="A38" s="357"/>
      <c r="B38" s="1054">
        <f>IF(W38="x", IF(ISNUMBER(B37),B37,0),IF(ISNUMBER(B37),B37+1,1))</f>
        <v>15</v>
      </c>
      <c r="C38" s="1055"/>
      <c r="D38" s="1055"/>
      <c r="E38" s="1055"/>
      <c r="F38" s="1056"/>
      <c r="G38" s="377" t="str">
        <f>VLOOKUP($C$6,hours!$B$17:$BK$135,54)</f>
        <v/>
      </c>
      <c r="H38" s="1054" t="str">
        <f>IF(G38="","x",VLOOKUP($C$6,hours!$B$17:$BK$135,54))</f>
        <v>x</v>
      </c>
      <c r="I38" s="1055"/>
      <c r="J38" s="1057"/>
      <c r="K38" s="1058" t="str">
        <f>IF(G38="","x",(VLOOKUP($C$6,hours!$B$17:$BK$135,55)))</f>
        <v>x</v>
      </c>
      <c r="L38" s="1059"/>
      <c r="M38" s="1060"/>
      <c r="N38" s="1054" t="str">
        <f>IF(G38="","x",VLOOKUP($C$6,inf!$A$2:$AF$61,7))</f>
        <v>x</v>
      </c>
      <c r="O38" s="1055" t="str">
        <f>VLOOKUP($C$6,hours!$B$17:$Z$135,2)</f>
        <v>احلام عبد السلام عبد الموجود النتشة</v>
      </c>
      <c r="P38" s="1057" t="str">
        <f>VLOOKUP($C$6,hours!$B$17:$Z$135,2)</f>
        <v>احلام عبد السلام عبد الموجود النتشة</v>
      </c>
      <c r="Q38" s="1054" t="str">
        <f t="shared" si="1"/>
        <v>x</v>
      </c>
      <c r="R38" s="1055" t="str">
        <f>VLOOKUP($C$6,hours!$B$17:$Z$135,2)</f>
        <v>احلام عبد السلام عبد الموجود النتشة</v>
      </c>
      <c r="S38" s="1057" t="str">
        <f>VLOOKUP($C$6,hours!$B$17:$Z$135,2)</f>
        <v>احلام عبد السلام عبد الموجود النتشة</v>
      </c>
      <c r="T38" s="1054" t="str">
        <f t="shared" si="2"/>
        <v>x</v>
      </c>
      <c r="U38" s="1055" t="str">
        <f>VLOOKUP($C$6,hours!$B$17:$Z$135,2)</f>
        <v>احلام عبد السلام عبد الموجود النتشة</v>
      </c>
      <c r="V38" s="1057" t="str">
        <f>VLOOKUP($C$6,hours!$B$17:$Z$135,2)</f>
        <v>احلام عبد السلام عبد الموجود النتشة</v>
      </c>
      <c r="W38" s="1054" t="str">
        <f>IF(G38="","x",VLOOKUP($C$6,inf!$A$2:$AG$61,19))</f>
        <v>x</v>
      </c>
      <c r="X38" s="1055"/>
      <c r="Y38" s="1057"/>
      <c r="Z38" s="1054" t="str">
        <f>IF(G38="","x",VLOOKUP($C$6,inf!$A$2:$AG$61,19))</f>
        <v>x</v>
      </c>
      <c r="AA38" s="1055"/>
      <c r="AB38" s="1057"/>
      <c r="AC38" s="357"/>
      <c r="AD38" s="357"/>
    </row>
    <row r="39" spans="1:30" s="374" customFormat="1" ht="27" hidden="1" customHeight="1" x14ac:dyDescent="0.75">
      <c r="A39" s="357"/>
      <c r="B39" s="1054">
        <f>IF(W39="x", IF(ISNUMBER(B38),B38,0),IF(ISNUMBER(B38),B38+1,1))</f>
        <v>15</v>
      </c>
      <c r="C39" s="1055"/>
      <c r="D39" s="1055"/>
      <c r="E39" s="1055"/>
      <c r="F39" s="1056"/>
      <c r="G39" s="377" t="str">
        <f>VLOOKUP($C$6,hours!$B$17:$BK$135,56)</f>
        <v/>
      </c>
      <c r="H39" s="1054" t="str">
        <f>IF(G39="","x",VLOOKUP($C$6,hours!$B$17:$BK$135,56))</f>
        <v>x</v>
      </c>
      <c r="I39" s="1055"/>
      <c r="J39" s="1057"/>
      <c r="K39" s="1058" t="str">
        <f>IF(G39="","x",(VLOOKUP($C$6,hours!$B$17:$BK$135,57)))</f>
        <v>x</v>
      </c>
      <c r="L39" s="1059"/>
      <c r="M39" s="1060"/>
      <c r="N39" s="1054" t="str">
        <f>IF(G39="","x",VLOOKUP($C$6,inf!$A$2:$AF$61,7))</f>
        <v>x</v>
      </c>
      <c r="O39" s="1055" t="str">
        <f>VLOOKUP($C$6,hours!$B$17:$Z$135,2)</f>
        <v>احلام عبد السلام عبد الموجود النتشة</v>
      </c>
      <c r="P39" s="1057" t="str">
        <f>VLOOKUP($C$6,hours!$B$17:$Z$135,2)</f>
        <v>احلام عبد السلام عبد الموجود النتشة</v>
      </c>
      <c r="Q39" s="1054" t="str">
        <f t="shared" si="1"/>
        <v>x</v>
      </c>
      <c r="R39" s="1055" t="str">
        <f>VLOOKUP($C$6,hours!$B$17:$Z$135,2)</f>
        <v>احلام عبد السلام عبد الموجود النتشة</v>
      </c>
      <c r="S39" s="1057" t="str">
        <f>VLOOKUP($C$6,hours!$B$17:$Z$135,2)</f>
        <v>احلام عبد السلام عبد الموجود النتشة</v>
      </c>
      <c r="T39" s="1054" t="str">
        <f t="shared" si="2"/>
        <v>x</v>
      </c>
      <c r="U39" s="1055" t="str">
        <f>VLOOKUP($C$6,hours!$B$17:$Z$135,2)</f>
        <v>احلام عبد السلام عبد الموجود النتشة</v>
      </c>
      <c r="V39" s="1057" t="str">
        <f>VLOOKUP($C$6,hours!$B$17:$Z$135,2)</f>
        <v>احلام عبد السلام عبد الموجود النتشة</v>
      </c>
      <c r="W39" s="1054" t="str">
        <f>IF(G39="","x",VLOOKUP($C$6,inf!$A$2:$AG$61,19))</f>
        <v>x</v>
      </c>
      <c r="X39" s="1055"/>
      <c r="Y39" s="1057"/>
      <c r="Z39" s="1054" t="str">
        <f>IF(G39="","x",VLOOKUP($C$6,inf!$A$2:$AG$61,19))</f>
        <v>x</v>
      </c>
      <c r="AA39" s="1055"/>
      <c r="AB39" s="1057"/>
      <c r="AC39" s="357"/>
      <c r="AD39" s="357"/>
    </row>
    <row r="40" spans="1:30" s="374" customFormat="1" ht="27" hidden="1" customHeight="1" thickBot="1" x14ac:dyDescent="0.8">
      <c r="A40" s="357"/>
      <c r="B40" s="1054">
        <f>IF(W40="x", IF(ISNUMBER(B39),B39,0),IF(ISNUMBER(B39),B39+1,1))</f>
        <v>15</v>
      </c>
      <c r="C40" s="1055"/>
      <c r="D40" s="1055"/>
      <c r="E40" s="1055"/>
      <c r="F40" s="1056"/>
      <c r="G40" s="378" t="str">
        <f>VLOOKUP($C$6,hours!$B$17:$BK$135,58)</f>
        <v/>
      </c>
      <c r="H40" s="1061" t="str">
        <f>IF(G40="","x",VLOOKUP($C$6,hours!$B$17:$BK$135,58))</f>
        <v>x</v>
      </c>
      <c r="I40" s="1061"/>
      <c r="J40" s="1061"/>
      <c r="K40" s="1062" t="str">
        <f>IF(G40="","x",(VLOOKUP($C$6,hours!$B$17:$BK$135,59)))</f>
        <v>x</v>
      </c>
      <c r="L40" s="1062"/>
      <c r="M40" s="1062"/>
      <c r="N40" s="1061" t="str">
        <f>IF(G40="","x",VLOOKUP($C$6,inf!$A$2:$AF$61,7))</f>
        <v>x</v>
      </c>
      <c r="O40" s="1061" t="str">
        <f>VLOOKUP($C$6,hours!$B$17:$Z$135,2)</f>
        <v>احلام عبد السلام عبد الموجود النتشة</v>
      </c>
      <c r="P40" s="1061" t="str">
        <f>VLOOKUP($C$6,hours!$B$17:$Z$135,2)</f>
        <v>احلام عبد السلام عبد الموجود النتشة</v>
      </c>
      <c r="Q40" s="1061" t="str">
        <f t="shared" si="1"/>
        <v>x</v>
      </c>
      <c r="R40" s="1061" t="str">
        <f>VLOOKUP($C$6,hours!$B$17:$Z$135,2)</f>
        <v>احلام عبد السلام عبد الموجود النتشة</v>
      </c>
      <c r="S40" s="1061" t="str">
        <f>VLOOKUP($C$6,hours!$B$17:$Z$135,2)</f>
        <v>احلام عبد السلام عبد الموجود النتشة</v>
      </c>
      <c r="T40" s="1061" t="str">
        <f t="shared" si="2"/>
        <v>x</v>
      </c>
      <c r="U40" s="1061" t="str">
        <f>VLOOKUP($C$6,hours!$B$17:$Z$135,2)</f>
        <v>احلام عبد السلام عبد الموجود النتشة</v>
      </c>
      <c r="V40" s="1073" t="str">
        <f>VLOOKUP($C$6,hours!$B$17:$Z$135,2)</f>
        <v>احلام عبد السلام عبد الموجود النتشة</v>
      </c>
      <c r="W40" s="1063" t="str">
        <f>IF(G40="","x",VLOOKUP($C$6,inf!$A$2:$AG$61,19))</f>
        <v>x</v>
      </c>
      <c r="X40" s="1064"/>
      <c r="Y40" s="1065"/>
      <c r="Z40" s="1063" t="str">
        <f>IF(G40="","x",VLOOKUP($C$6,inf!$A$2:$AG$61,19))</f>
        <v>x</v>
      </c>
      <c r="AA40" s="1064"/>
      <c r="AB40" s="1065"/>
      <c r="AC40" s="376"/>
      <c r="AD40" s="357"/>
    </row>
    <row r="41" spans="1:30" ht="27" customHeight="1" thickBot="1" x14ac:dyDescent="0.7">
      <c r="A41" s="256"/>
      <c r="B41" s="1066" t="s">
        <v>634</v>
      </c>
      <c r="C41" s="1066"/>
      <c r="D41" s="1066"/>
      <c r="E41" s="1066"/>
      <c r="F41" s="1066"/>
      <c r="G41" s="1066"/>
      <c r="H41" s="1066"/>
      <c r="I41" s="1066"/>
      <c r="J41" s="1066"/>
      <c r="K41" s="1066"/>
      <c r="L41" s="1067" t="str">
        <f>VLOOKUP($C$6,hours!$B$17:$Z$135,19)</f>
        <v>شارع المسكوبية - باب الزاوية - مركز التصحيح - -</v>
      </c>
      <c r="M41" s="1067"/>
      <c r="N41" s="1067"/>
      <c r="O41" s="1067"/>
      <c r="P41" s="1067"/>
      <c r="Q41" s="1067"/>
      <c r="R41" s="1067"/>
      <c r="S41" s="1067"/>
      <c r="T41" s="1067"/>
      <c r="U41" s="1067"/>
      <c r="V41" s="1068" t="s">
        <v>587</v>
      </c>
      <c r="W41" s="1069"/>
      <c r="X41" s="1069"/>
      <c r="Y41" s="1070"/>
      <c r="Z41" s="1071">
        <f>SUM(Z21:AB40)</f>
        <v>180</v>
      </c>
      <c r="AA41" s="1071"/>
      <c r="AB41" s="1072"/>
      <c r="AC41" s="256"/>
      <c r="AD41" s="256"/>
    </row>
    <row r="42" spans="1:30" ht="28.15" customHeight="1" x14ac:dyDescent="0.9">
      <c r="A42" s="256"/>
      <c r="B42" s="1008" t="s">
        <v>6</v>
      </c>
      <c r="C42" s="1008"/>
      <c r="D42" s="1008"/>
      <c r="E42" s="1008"/>
      <c r="F42" s="1008"/>
      <c r="H42" s="1074">
        <f>Menu!$F$10</f>
        <v>45103</v>
      </c>
      <c r="I42" s="1074"/>
      <c r="J42" s="1074"/>
      <c r="K42" s="1074"/>
      <c r="L42" s="256"/>
      <c r="M42" s="256"/>
      <c r="N42" s="256"/>
      <c r="O42" s="256"/>
      <c r="P42" s="256"/>
      <c r="Q42" s="256"/>
      <c r="R42" s="256"/>
      <c r="S42" s="256"/>
      <c r="T42" s="256"/>
      <c r="Y42" s="256"/>
      <c r="Z42" s="256"/>
      <c r="AA42" s="256"/>
      <c r="AB42" s="256"/>
      <c r="AC42" s="353"/>
      <c r="AD42" s="256"/>
    </row>
    <row r="43" spans="1:30" ht="29.65" customHeight="1" x14ac:dyDescent="0.65">
      <c r="A43" s="256"/>
      <c r="B43" s="256"/>
      <c r="C43" s="256"/>
      <c r="D43" s="256"/>
      <c r="E43" s="256"/>
      <c r="F43" s="256"/>
      <c r="G43" s="256"/>
      <c r="H43" s="256"/>
      <c r="I43" s="256"/>
      <c r="J43" s="256"/>
      <c r="K43" s="256"/>
      <c r="L43" s="256"/>
      <c r="M43" s="256"/>
      <c r="N43" s="256"/>
      <c r="O43" s="256"/>
      <c r="P43" s="256"/>
      <c r="Q43" s="256"/>
      <c r="R43" s="256"/>
      <c r="S43" s="256"/>
      <c r="T43" s="1075" t="s">
        <v>588</v>
      </c>
      <c r="U43" s="1075"/>
      <c r="V43" s="1075"/>
      <c r="W43" s="1075"/>
      <c r="X43" s="1075"/>
      <c r="Y43" s="351"/>
      <c r="Z43" s="351"/>
      <c r="AA43" s="351"/>
      <c r="AB43" s="351"/>
      <c r="AC43" s="352"/>
      <c r="AD43" s="256"/>
    </row>
    <row r="44" spans="1:30" ht="9.6" customHeight="1" thickBot="1" x14ac:dyDescent="0.7">
      <c r="A44" s="256"/>
      <c r="B44" s="258"/>
      <c r="C44" s="258"/>
      <c r="D44" s="258"/>
      <c r="E44" s="258"/>
      <c r="F44" s="258"/>
      <c r="G44" s="258"/>
      <c r="H44" s="258"/>
      <c r="I44" s="258"/>
      <c r="J44" s="258"/>
      <c r="K44" s="258"/>
      <c r="L44" s="258"/>
      <c r="M44" s="258"/>
      <c r="N44" s="258"/>
      <c r="O44" s="258"/>
      <c r="P44" s="258"/>
      <c r="Q44" s="258"/>
      <c r="R44" s="258"/>
      <c r="S44" s="258"/>
      <c r="T44" s="258"/>
      <c r="U44" s="258"/>
      <c r="V44" s="258"/>
      <c r="W44" s="258"/>
      <c r="X44" s="258"/>
      <c r="Y44" s="258"/>
      <c r="Z44" s="258"/>
      <c r="AA44" s="258"/>
      <c r="AB44" s="258"/>
      <c r="AC44" s="350"/>
      <c r="AD44" s="256"/>
    </row>
    <row r="45" spans="1:30" ht="49.9" customHeight="1" thickBot="1" x14ac:dyDescent="0.75">
      <c r="A45" s="256"/>
      <c r="B45" s="1076" t="s">
        <v>589</v>
      </c>
      <c r="C45" s="1076"/>
      <c r="D45" s="1076"/>
      <c r="E45" s="1076"/>
      <c r="F45" s="1076"/>
      <c r="G45" s="1076"/>
      <c r="H45" s="1076"/>
      <c r="I45" s="1076"/>
      <c r="J45" s="1076"/>
      <c r="K45" s="1077" t="s">
        <v>590</v>
      </c>
      <c r="L45" s="1077"/>
      <c r="M45" s="1077"/>
      <c r="N45" s="1077"/>
      <c r="O45" s="1077"/>
      <c r="P45" s="1077"/>
      <c r="Q45" s="1077"/>
      <c r="R45" s="1077"/>
      <c r="S45" s="1077"/>
      <c r="T45" s="1077"/>
      <c r="U45" s="1077"/>
      <c r="V45" s="1077"/>
      <c r="W45" s="1077"/>
      <c r="X45" s="1077"/>
      <c r="Y45" s="1077"/>
      <c r="Z45" s="1077"/>
      <c r="AA45" s="1077"/>
      <c r="AB45" s="1077"/>
      <c r="AC45" s="259"/>
      <c r="AD45" s="256"/>
    </row>
    <row r="46" spans="1:30" ht="50.65" customHeight="1" thickBot="1" x14ac:dyDescent="0.7">
      <c r="A46" s="256"/>
      <c r="B46" s="1078" t="s">
        <v>1138</v>
      </c>
      <c r="C46" s="1079"/>
      <c r="D46" s="1079"/>
      <c r="E46" s="1079"/>
      <c r="F46" s="1079"/>
      <c r="G46" s="1079"/>
      <c r="H46" s="1079"/>
      <c r="I46" s="1080"/>
      <c r="J46" s="1081">
        <f>VLOOKUP($C$6,hours!$B$17:$Z$135,5)</f>
        <v>112.5</v>
      </c>
      <c r="K46" s="1082"/>
      <c r="L46" s="261" t="s">
        <v>591</v>
      </c>
      <c r="M46" s="265" t="s">
        <v>593</v>
      </c>
      <c r="N46" s="1083" t="s">
        <v>1144</v>
      </c>
      <c r="O46" s="1064"/>
      <c r="P46" s="1064"/>
      <c r="Q46" s="1064"/>
      <c r="R46" s="1064"/>
      <c r="S46" s="1064"/>
      <c r="T46" s="1065"/>
      <c r="U46" s="1084">
        <f>Menu!C52</f>
        <v>20.714285714285715</v>
      </c>
      <c r="V46" s="1084"/>
      <c r="W46" s="1085"/>
      <c r="X46" s="262" t="s">
        <v>92</v>
      </c>
      <c r="Y46" s="1086" t="s">
        <v>594</v>
      </c>
      <c r="Z46" s="1086"/>
      <c r="AA46" s="1087"/>
      <c r="AB46" s="1084">
        <f>$J$46*$U$46</f>
        <v>2330.3571428571431</v>
      </c>
      <c r="AC46" s="1084"/>
      <c r="AD46" s="256"/>
    </row>
    <row r="47" spans="1:30" ht="50.65" customHeight="1" thickBot="1" x14ac:dyDescent="0.75">
      <c r="B47" s="1094" t="s">
        <v>595</v>
      </c>
      <c r="C47" s="1095"/>
      <c r="D47" s="1095"/>
      <c r="E47" s="1095"/>
      <c r="F47" s="1095"/>
      <c r="G47" s="1095"/>
      <c r="H47" s="1095"/>
      <c r="I47" s="1095"/>
      <c r="J47" s="1095"/>
      <c r="K47" s="1095"/>
      <c r="L47" s="1096"/>
      <c r="M47" s="1084">
        <f>AB46</f>
        <v>2330.3571428571431</v>
      </c>
      <c r="N47" s="1084"/>
      <c r="O47" s="1085"/>
      <c r="P47" s="263" t="s">
        <v>591</v>
      </c>
      <c r="Q47" s="264" t="s">
        <v>104</v>
      </c>
      <c r="R47" s="1097" t="s">
        <v>596</v>
      </c>
      <c r="S47" s="1098"/>
      <c r="T47" s="1098"/>
      <c r="U47" s="1071">
        <f>$Z$41</f>
        <v>180</v>
      </c>
      <c r="V47" s="1071"/>
      <c r="W47" s="263" t="s">
        <v>591</v>
      </c>
      <c r="X47" s="262" t="s">
        <v>92</v>
      </c>
      <c r="Y47" s="1099" t="s">
        <v>597</v>
      </c>
      <c r="Z47" s="1100"/>
      <c r="AA47" s="1084">
        <f>$M$47+$U$47</f>
        <v>2510.3571428571431</v>
      </c>
      <c r="AB47" s="1084"/>
      <c r="AC47" s="354" t="s">
        <v>598</v>
      </c>
    </row>
    <row r="48" spans="1:30" ht="24.75" customHeight="1" x14ac:dyDescent="0.7">
      <c r="B48" s="358"/>
      <c r="C48" s="358"/>
      <c r="D48" s="358"/>
      <c r="E48" s="358"/>
      <c r="F48" s="358"/>
      <c r="G48" s="358"/>
      <c r="H48" s="358"/>
      <c r="I48" s="358"/>
      <c r="J48" s="358"/>
      <c r="K48" s="358"/>
      <c r="L48" s="358"/>
      <c r="M48" s="359"/>
      <c r="N48" s="359"/>
      <c r="O48" s="359"/>
      <c r="P48" s="360"/>
      <c r="Q48" s="352"/>
      <c r="R48" s="590"/>
      <c r="S48" s="590"/>
      <c r="T48" s="590"/>
      <c r="U48" s="359"/>
      <c r="V48" s="359"/>
      <c r="W48" s="360"/>
      <c r="X48" s="361"/>
      <c r="Y48" s="362"/>
      <c r="Z48" s="362"/>
      <c r="AA48" s="363"/>
      <c r="AB48" s="363"/>
      <c r="AC48" s="364"/>
    </row>
    <row r="49" spans="2:28" ht="44.65" customHeight="1" thickBot="1" x14ac:dyDescent="0.9">
      <c r="B49" s="491" t="s">
        <v>599</v>
      </c>
      <c r="C49" s="491"/>
      <c r="D49" s="491"/>
      <c r="E49" s="491"/>
      <c r="F49" s="491"/>
      <c r="G49" s="491"/>
      <c r="H49" s="491"/>
      <c r="I49" s="491"/>
      <c r="J49" s="491"/>
      <c r="K49" s="492"/>
      <c r="L49" s="1088" t="s">
        <v>600</v>
      </c>
      <c r="M49" s="1088"/>
      <c r="N49" s="1088"/>
      <c r="O49" s="492"/>
      <c r="P49" s="1089" t="s">
        <v>1130</v>
      </c>
      <c r="Q49" s="1089"/>
      <c r="R49" s="1089"/>
      <c r="S49" s="1089"/>
      <c r="T49" s="1089"/>
      <c r="U49" s="1089"/>
      <c r="V49" s="492"/>
      <c r="W49" s="286"/>
      <c r="X49" s="493"/>
      <c r="Y49" s="493"/>
      <c r="Z49" s="493" t="s">
        <v>930</v>
      </c>
      <c r="AA49" s="493"/>
      <c r="AB49" s="493"/>
    </row>
    <row r="50" spans="2:28" ht="19.5" customHeight="1" x14ac:dyDescent="0.7">
      <c r="B50" s="1090"/>
      <c r="C50" s="1090"/>
      <c r="D50" s="1090"/>
      <c r="E50" s="1090"/>
      <c r="F50" s="1090"/>
      <c r="G50" s="1090"/>
      <c r="H50" s="1090"/>
      <c r="I50" s="1090"/>
      <c r="J50" s="1090"/>
      <c r="K50" s="366"/>
      <c r="L50" s="253"/>
      <c r="M50" s="253"/>
      <c r="N50" s="253"/>
      <c r="O50" s="259"/>
      <c r="P50" s="259"/>
      <c r="Q50" s="1091"/>
      <c r="R50" s="1091"/>
      <c r="S50" s="1091"/>
      <c r="T50" s="1091"/>
      <c r="U50" s="1091"/>
      <c r="V50" s="366"/>
      <c r="W50" s="366"/>
      <c r="X50" s="1090"/>
      <c r="Y50" s="1090"/>
      <c r="Z50" s="1090"/>
      <c r="AA50" s="1090"/>
      <c r="AB50" s="1090"/>
    </row>
    <row r="51" spans="2:28" ht="19.899999999999999" customHeight="1" x14ac:dyDescent="0.65">
      <c r="B51" s="1093"/>
      <c r="C51" s="1093"/>
      <c r="D51" s="1093"/>
      <c r="E51" s="1093"/>
      <c r="F51" s="1093"/>
      <c r="G51" s="1093"/>
      <c r="H51" s="1093"/>
      <c r="I51" s="1093"/>
      <c r="J51" s="1093"/>
      <c r="K51" s="343"/>
      <c r="L51" s="256"/>
      <c r="M51" s="256"/>
      <c r="N51" s="256"/>
      <c r="O51" s="256"/>
      <c r="P51" s="256"/>
      <c r="Q51" s="1092"/>
      <c r="R51" s="1092"/>
      <c r="S51" s="1092"/>
      <c r="T51" s="1092"/>
      <c r="U51" s="1092"/>
      <c r="V51" s="256"/>
      <c r="W51" s="256"/>
      <c r="X51" s="1093"/>
      <c r="Y51" s="1093"/>
      <c r="Z51" s="1093"/>
      <c r="AA51" s="1093"/>
      <c r="AB51" s="1093"/>
    </row>
    <row r="52" spans="2:28" ht="21" customHeight="1" x14ac:dyDescent="0.65"/>
    <row r="53" spans="2:28" ht="14.25" hidden="1" customHeight="1" x14ac:dyDescent="0.65"/>
    <row r="54" spans="2:28" ht="13.5" hidden="1" customHeight="1" x14ac:dyDescent="0.65"/>
    <row r="55" spans="2:28" ht="20.25" hidden="1" customHeight="1" x14ac:dyDescent="0.65"/>
    <row r="56" spans="2:28" ht="30" hidden="1" customHeight="1" x14ac:dyDescent="0.65"/>
    <row r="57" spans="2:28" hidden="1" x14ac:dyDescent="0.65"/>
    <row r="58" spans="2:28" x14ac:dyDescent="0.65">
      <c r="B58" s="255"/>
      <c r="C58" s="255"/>
      <c r="D58" s="255"/>
      <c r="E58" s="255"/>
      <c r="F58" s="255"/>
      <c r="G58" s="255"/>
      <c r="H58" s="255"/>
      <c r="I58" s="255"/>
      <c r="J58" s="255"/>
      <c r="K58" s="255"/>
      <c r="L58" s="255"/>
      <c r="M58" s="255"/>
      <c r="N58" s="255"/>
      <c r="O58" s="255"/>
      <c r="P58" s="255"/>
    </row>
  </sheetData>
  <mergeCells count="246">
    <mergeCell ref="A1:AD1"/>
    <mergeCell ref="A2:L2"/>
    <mergeCell ref="W2:AD2"/>
    <mergeCell ref="A3:L3"/>
    <mergeCell ref="W3:AD3"/>
    <mergeCell ref="A4:L4"/>
    <mergeCell ref="T4:AD4"/>
    <mergeCell ref="B5:J5"/>
    <mergeCell ref="M5:N5"/>
    <mergeCell ref="O5:T5"/>
    <mergeCell ref="W5:X5"/>
    <mergeCell ref="Y5:AC5"/>
    <mergeCell ref="A6:B6"/>
    <mergeCell ref="C6:H6"/>
    <mergeCell ref="L6:X6"/>
    <mergeCell ref="A7:M7"/>
    <mergeCell ref="U7:AD7"/>
    <mergeCell ref="A8:F8"/>
    <mergeCell ref="H8:Q8"/>
    <mergeCell ref="R8:S8"/>
    <mergeCell ref="T8:U8"/>
    <mergeCell ref="V8:Z8"/>
    <mergeCell ref="AA8:AD8"/>
    <mergeCell ref="A9:C9"/>
    <mergeCell ref="D9:J9"/>
    <mergeCell ref="K9:S9"/>
    <mergeCell ref="T9:W9"/>
    <mergeCell ref="X9:Z9"/>
    <mergeCell ref="AA9:AC9"/>
    <mergeCell ref="A10:P10"/>
    <mergeCell ref="Q10:R10"/>
    <mergeCell ref="S10:T10"/>
    <mergeCell ref="U10:X10"/>
    <mergeCell ref="Y10:AB10"/>
    <mergeCell ref="A12:N12"/>
    <mergeCell ref="O12:T12"/>
    <mergeCell ref="U12:W12"/>
    <mergeCell ref="X12:AB12"/>
    <mergeCell ref="AS12:AW12"/>
    <mergeCell ref="A14:K14"/>
    <mergeCell ref="L14:N14"/>
    <mergeCell ref="W15:Z15"/>
    <mergeCell ref="P16:T16"/>
    <mergeCell ref="W16:AA16"/>
    <mergeCell ref="AE16:AL17"/>
    <mergeCell ref="AN16:AR17"/>
    <mergeCell ref="A17:N17"/>
    <mergeCell ref="B18:AB18"/>
    <mergeCell ref="B19:J19"/>
    <mergeCell ref="K19:L19"/>
    <mergeCell ref="M19:V19"/>
    <mergeCell ref="B20:F20"/>
    <mergeCell ref="H20:J20"/>
    <mergeCell ref="K20:M20"/>
    <mergeCell ref="O20:Q20"/>
    <mergeCell ref="R20:S20"/>
    <mergeCell ref="T20:V20"/>
    <mergeCell ref="W20:Y20"/>
    <mergeCell ref="Z20:AB20"/>
    <mergeCell ref="B21:F21"/>
    <mergeCell ref="H21:J21"/>
    <mergeCell ref="K21:M21"/>
    <mergeCell ref="N21:P21"/>
    <mergeCell ref="Q21:S21"/>
    <mergeCell ref="T21:V21"/>
    <mergeCell ref="W21:Y21"/>
    <mergeCell ref="Z21:AB21"/>
    <mergeCell ref="B22:F22"/>
    <mergeCell ref="H22:J22"/>
    <mergeCell ref="K22:M22"/>
    <mergeCell ref="N22:P22"/>
    <mergeCell ref="Q22:S22"/>
    <mergeCell ref="T22:V22"/>
    <mergeCell ref="W22:Y22"/>
    <mergeCell ref="Z22:AB22"/>
    <mergeCell ref="B23:F23"/>
    <mergeCell ref="H23:J23"/>
    <mergeCell ref="K23:M23"/>
    <mergeCell ref="N23:P23"/>
    <mergeCell ref="Q23:S23"/>
    <mergeCell ref="T23:V23"/>
    <mergeCell ref="W23:Y23"/>
    <mergeCell ref="Z23:AB23"/>
    <mergeCell ref="B24:F24"/>
    <mergeCell ref="H24:J24"/>
    <mergeCell ref="K24:M24"/>
    <mergeCell ref="N24:P24"/>
    <mergeCell ref="Q24:S24"/>
    <mergeCell ref="T24:V24"/>
    <mergeCell ref="W24:Y24"/>
    <mergeCell ref="Z24:AB24"/>
    <mergeCell ref="B25:F25"/>
    <mergeCell ref="H25:J25"/>
    <mergeCell ref="K25:M25"/>
    <mergeCell ref="N25:P25"/>
    <mergeCell ref="Q25:S25"/>
    <mergeCell ref="T25:V25"/>
    <mergeCell ref="W25:Y25"/>
    <mergeCell ref="Z25:AB25"/>
    <mergeCell ref="B26:F26"/>
    <mergeCell ref="H26:J26"/>
    <mergeCell ref="K26:M26"/>
    <mergeCell ref="N26:P26"/>
    <mergeCell ref="Q26:S26"/>
    <mergeCell ref="T26:V26"/>
    <mergeCell ref="W26:Y26"/>
    <mergeCell ref="Z26:AB26"/>
    <mergeCell ref="B27:F27"/>
    <mergeCell ref="H27:J27"/>
    <mergeCell ref="K27:M27"/>
    <mergeCell ref="N27:P27"/>
    <mergeCell ref="Q27:S27"/>
    <mergeCell ref="T27:V27"/>
    <mergeCell ref="W27:Y27"/>
    <mergeCell ref="Z27:AB27"/>
    <mergeCell ref="B28:F28"/>
    <mergeCell ref="H28:J28"/>
    <mergeCell ref="K28:M28"/>
    <mergeCell ref="N28:P28"/>
    <mergeCell ref="Q28:S28"/>
    <mergeCell ref="T28:V28"/>
    <mergeCell ref="W28:Y28"/>
    <mergeCell ref="Z28:AB28"/>
    <mergeCell ref="B29:F29"/>
    <mergeCell ref="H29:J29"/>
    <mergeCell ref="K29:M29"/>
    <mergeCell ref="N29:P29"/>
    <mergeCell ref="Q29:S29"/>
    <mergeCell ref="T29:V29"/>
    <mergeCell ref="W29:Y29"/>
    <mergeCell ref="Z29:AB29"/>
    <mergeCell ref="B30:F30"/>
    <mergeCell ref="H30:J30"/>
    <mergeCell ref="K30:M30"/>
    <mergeCell ref="N30:P30"/>
    <mergeCell ref="Q30:S30"/>
    <mergeCell ref="T30:V30"/>
    <mergeCell ref="W30:Y30"/>
    <mergeCell ref="Z30:AB30"/>
    <mergeCell ref="B31:F31"/>
    <mergeCell ref="H31:J31"/>
    <mergeCell ref="K31:M31"/>
    <mergeCell ref="N31:P31"/>
    <mergeCell ref="Q31:S31"/>
    <mergeCell ref="T31:V31"/>
    <mergeCell ref="W31:Y31"/>
    <mergeCell ref="Z31:AB31"/>
    <mergeCell ref="B32:F32"/>
    <mergeCell ref="H32:J32"/>
    <mergeCell ref="K32:M32"/>
    <mergeCell ref="N32:P32"/>
    <mergeCell ref="Q32:S32"/>
    <mergeCell ref="T32:V32"/>
    <mergeCell ref="W32:Y32"/>
    <mergeCell ref="Z32:AB32"/>
    <mergeCell ref="B33:F33"/>
    <mergeCell ref="H33:J33"/>
    <mergeCell ref="K33:M33"/>
    <mergeCell ref="N33:P33"/>
    <mergeCell ref="Q33:S33"/>
    <mergeCell ref="T33:V33"/>
    <mergeCell ref="W33:Y33"/>
    <mergeCell ref="Z33:AB33"/>
    <mergeCell ref="B34:F34"/>
    <mergeCell ref="H34:J34"/>
    <mergeCell ref="K34:M34"/>
    <mergeCell ref="N34:P34"/>
    <mergeCell ref="Q34:S34"/>
    <mergeCell ref="T34:V34"/>
    <mergeCell ref="W34:Y34"/>
    <mergeCell ref="Z34:AB34"/>
    <mergeCell ref="B35:F35"/>
    <mergeCell ref="H35:J35"/>
    <mergeCell ref="K35:M35"/>
    <mergeCell ref="N35:P35"/>
    <mergeCell ref="Q35:S35"/>
    <mergeCell ref="T35:V35"/>
    <mergeCell ref="W35:Y35"/>
    <mergeCell ref="Z35:AB35"/>
    <mergeCell ref="B36:F36"/>
    <mergeCell ref="H36:J36"/>
    <mergeCell ref="K36:M36"/>
    <mergeCell ref="N36:P36"/>
    <mergeCell ref="Q36:S36"/>
    <mergeCell ref="T36:V36"/>
    <mergeCell ref="W36:Y36"/>
    <mergeCell ref="Z36:AB36"/>
    <mergeCell ref="B37:F37"/>
    <mergeCell ref="H37:J37"/>
    <mergeCell ref="K37:M37"/>
    <mergeCell ref="N37:P37"/>
    <mergeCell ref="Q37:S37"/>
    <mergeCell ref="T37:V37"/>
    <mergeCell ref="W37:Y37"/>
    <mergeCell ref="Z37:AB37"/>
    <mergeCell ref="W39:Y39"/>
    <mergeCell ref="Z39:AB39"/>
    <mergeCell ref="B38:F38"/>
    <mergeCell ref="H38:J38"/>
    <mergeCell ref="K38:M38"/>
    <mergeCell ref="N38:P38"/>
    <mergeCell ref="Q38:S38"/>
    <mergeCell ref="T38:V38"/>
    <mergeCell ref="W38:Y38"/>
    <mergeCell ref="Z38:AB38"/>
    <mergeCell ref="B39:F39"/>
    <mergeCell ref="H39:J39"/>
    <mergeCell ref="K39:M39"/>
    <mergeCell ref="N39:P39"/>
    <mergeCell ref="Q39:S39"/>
    <mergeCell ref="T39:V39"/>
    <mergeCell ref="W40:Y40"/>
    <mergeCell ref="Z40:AB40"/>
    <mergeCell ref="B41:K41"/>
    <mergeCell ref="L41:U41"/>
    <mergeCell ref="V41:Y41"/>
    <mergeCell ref="Z41:AB41"/>
    <mergeCell ref="B40:F40"/>
    <mergeCell ref="H40:J40"/>
    <mergeCell ref="K40:M40"/>
    <mergeCell ref="N40:P40"/>
    <mergeCell ref="B42:F42"/>
    <mergeCell ref="H42:K42"/>
    <mergeCell ref="Q40:S40"/>
    <mergeCell ref="T40:V40"/>
    <mergeCell ref="T43:X43"/>
    <mergeCell ref="B45:J45"/>
    <mergeCell ref="K45:AB45"/>
    <mergeCell ref="B46:I46"/>
    <mergeCell ref="J46:K46"/>
    <mergeCell ref="N46:T46"/>
    <mergeCell ref="U46:W46"/>
    <mergeCell ref="Y46:AA46"/>
    <mergeCell ref="AB46:AC46"/>
    <mergeCell ref="B47:L47"/>
    <mergeCell ref="M47:O47"/>
    <mergeCell ref="R47:T47"/>
    <mergeCell ref="U47:V47"/>
    <mergeCell ref="Y47:Z47"/>
    <mergeCell ref="AA47:AB47"/>
    <mergeCell ref="L49:N49"/>
    <mergeCell ref="P49:U49"/>
    <mergeCell ref="B50:J50"/>
    <mergeCell ref="Q50:U51"/>
    <mergeCell ref="X50:AB51"/>
    <mergeCell ref="B51:J51"/>
  </mergeCells>
  <conditionalFormatting sqref="B21:E40">
    <cfRule type="cellIs" dxfId="41" priority="1" stopIfTrue="1" operator="equal">
      <formula>"x"</formula>
    </cfRule>
    <cfRule type="cellIs" dxfId="40" priority="2" stopIfTrue="1" operator="equal">
      <formula>"x"</formula>
    </cfRule>
    <cfRule type="cellIs" dxfId="39" priority="3" stopIfTrue="1" operator="equal">
      <formula>""""""</formula>
    </cfRule>
  </conditionalFormatting>
  <conditionalFormatting sqref="G21:H21">
    <cfRule type="containsText" dxfId="38" priority="4" stopIfTrue="1" operator="containsText" text="&quot;&quot;">
      <formula>NOT(ISERROR(SEARCH("""""",G21)))</formula>
    </cfRule>
  </conditionalFormatting>
  <conditionalFormatting sqref="H21:W29 Z21:Z29 G22:G36 H30:AB36 G37:AB40">
    <cfRule type="containsText" dxfId="37" priority="5" stopIfTrue="1" operator="containsText" text="x">
      <formula>NOT(ISERROR(SEARCH("x",G21)))</formula>
    </cfRule>
  </conditionalFormatting>
  <pageMargins left="0.62992125984251968" right="0.39370078740157483" top="0.39370078740157483" bottom="0.15748031496062992" header="0.31496062992125984" footer="0.31496062992125984"/>
  <pageSetup paperSize="9" scale="50" orientation="portrait" r:id="rId1"/>
  <drawing r:id="rId2"/>
  <legacyDrawing r:id="rId3"/>
  <controls>
    <mc:AlternateContent xmlns:mc="http://schemas.openxmlformats.org/markup-compatibility/2006">
      <mc:Choice Requires="x14">
        <control shapeId="93191" r:id="rId4" name="CommandButton7">
          <controlPr defaultSize="0" autoLine="0" r:id="rId5">
            <anchor moveWithCells="1">
              <from>
                <xdr:col>33</xdr:col>
                <xdr:colOff>295275</xdr:colOff>
                <xdr:row>13</xdr:row>
                <xdr:rowOff>114300</xdr:rowOff>
              </from>
              <to>
                <xdr:col>37</xdr:col>
                <xdr:colOff>114300</xdr:colOff>
                <xdr:row>14</xdr:row>
                <xdr:rowOff>66675</xdr:rowOff>
              </to>
            </anchor>
          </controlPr>
        </control>
      </mc:Choice>
      <mc:Fallback>
        <control shapeId="93191" r:id="rId4" name="CommandButton7"/>
      </mc:Fallback>
    </mc:AlternateContent>
    <mc:AlternateContent xmlns:mc="http://schemas.openxmlformats.org/markup-compatibility/2006">
      <mc:Choice Requires="x14">
        <control shapeId="93190" r:id="rId6" name="CommandButton6">
          <controlPr defaultSize="0" autoLine="0" r:id="rId7">
            <anchor moveWithCells="1">
              <from>
                <xdr:col>33</xdr:col>
                <xdr:colOff>533400</xdr:colOff>
                <xdr:row>10</xdr:row>
                <xdr:rowOff>209550</xdr:rowOff>
              </from>
              <to>
                <xdr:col>37</xdr:col>
                <xdr:colOff>361950</xdr:colOff>
                <xdr:row>12</xdr:row>
                <xdr:rowOff>104775</xdr:rowOff>
              </to>
            </anchor>
          </controlPr>
        </control>
      </mc:Choice>
      <mc:Fallback>
        <control shapeId="93190" r:id="rId6" name="CommandButton6"/>
      </mc:Fallback>
    </mc:AlternateContent>
    <mc:AlternateContent xmlns:mc="http://schemas.openxmlformats.org/markup-compatibility/2006">
      <mc:Choice Requires="x14">
        <control shapeId="93189" r:id="rId8" name="CommandButton5">
          <controlPr defaultSize="0" autoLine="0" r:id="rId9">
            <anchor moveWithCells="1">
              <from>
                <xdr:col>34</xdr:col>
                <xdr:colOff>133350</xdr:colOff>
                <xdr:row>9</xdr:row>
                <xdr:rowOff>28575</xdr:rowOff>
              </from>
              <to>
                <xdr:col>37</xdr:col>
                <xdr:colOff>581025</xdr:colOff>
                <xdr:row>9</xdr:row>
                <xdr:rowOff>466725</xdr:rowOff>
              </to>
            </anchor>
          </controlPr>
        </control>
      </mc:Choice>
      <mc:Fallback>
        <control shapeId="93189" r:id="rId8" name="CommandButton5"/>
      </mc:Fallback>
    </mc:AlternateContent>
    <mc:AlternateContent xmlns:mc="http://schemas.openxmlformats.org/markup-compatibility/2006">
      <mc:Choice Requires="x14">
        <control shapeId="93188" r:id="rId10" name="CommandButton4">
          <controlPr defaultSize="0" autoLine="0" r:id="rId11">
            <anchor moveWithCells="1">
              <from>
                <xdr:col>33</xdr:col>
                <xdr:colOff>219075</xdr:colOff>
                <xdr:row>5</xdr:row>
                <xdr:rowOff>57150</xdr:rowOff>
              </from>
              <to>
                <xdr:col>37</xdr:col>
                <xdr:colOff>314325</xdr:colOff>
                <xdr:row>6</xdr:row>
                <xdr:rowOff>57150</xdr:rowOff>
              </to>
            </anchor>
          </controlPr>
        </control>
      </mc:Choice>
      <mc:Fallback>
        <control shapeId="93188" r:id="rId10" name="CommandButton4"/>
      </mc:Fallback>
    </mc:AlternateContent>
    <mc:AlternateContent xmlns:mc="http://schemas.openxmlformats.org/markup-compatibility/2006">
      <mc:Choice Requires="x14">
        <control shapeId="93187" r:id="rId12" name="CommandButton3">
          <controlPr defaultSize="0" autoLine="0" r:id="rId13">
            <anchor moveWithCells="1">
              <from>
                <xdr:col>33</xdr:col>
                <xdr:colOff>295275</xdr:colOff>
                <xdr:row>6</xdr:row>
                <xdr:rowOff>209550</xdr:rowOff>
              </from>
              <to>
                <xdr:col>37</xdr:col>
                <xdr:colOff>371475</xdr:colOff>
                <xdr:row>7</xdr:row>
                <xdr:rowOff>371475</xdr:rowOff>
              </to>
            </anchor>
          </controlPr>
        </control>
      </mc:Choice>
      <mc:Fallback>
        <control shapeId="93187" r:id="rId12" name="CommandButton3"/>
      </mc:Fallback>
    </mc:AlternateContent>
    <mc:AlternateContent xmlns:mc="http://schemas.openxmlformats.org/markup-compatibility/2006">
      <mc:Choice Requires="x14">
        <control shapeId="93186" r:id="rId14" name="CommandButton1">
          <controlPr defaultSize="0" autoLine="0" r:id="rId15">
            <anchor moveWithCells="1">
              <from>
                <xdr:col>33</xdr:col>
                <xdr:colOff>133350</xdr:colOff>
                <xdr:row>0</xdr:row>
                <xdr:rowOff>285750</xdr:rowOff>
              </from>
              <to>
                <xdr:col>38</xdr:col>
                <xdr:colOff>57150</xdr:colOff>
                <xdr:row>2</xdr:row>
                <xdr:rowOff>123825</xdr:rowOff>
              </to>
            </anchor>
          </controlPr>
        </control>
      </mc:Choice>
      <mc:Fallback>
        <control shapeId="93186" r:id="rId14" name="CommandButton1"/>
      </mc:Fallback>
    </mc:AlternateContent>
    <mc:AlternateContent xmlns:mc="http://schemas.openxmlformats.org/markup-compatibility/2006">
      <mc:Choice Requires="x14">
        <control shapeId="93185" r:id="rId16" name="CommandButton2">
          <controlPr defaultSize="0" autoLine="0" r:id="rId17">
            <anchor moveWithCells="1">
              <from>
                <xdr:col>33</xdr:col>
                <xdr:colOff>190500</xdr:colOff>
                <xdr:row>2</xdr:row>
                <xdr:rowOff>228600</xdr:rowOff>
              </from>
              <to>
                <xdr:col>38</xdr:col>
                <xdr:colOff>76200</xdr:colOff>
                <xdr:row>5</xdr:row>
                <xdr:rowOff>19050</xdr:rowOff>
              </to>
            </anchor>
          </controlPr>
        </control>
      </mc:Choice>
      <mc:Fallback>
        <control shapeId="93185" r:id="rId16" name="CommandButton2"/>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7A002-8E56-42BA-A6A1-21F3C6AF0D59}">
  <sheetPr codeName="Worksheet____21">
    <tabColor rgb="FFFF0000"/>
  </sheetPr>
  <dimension ref="A1:AW58"/>
  <sheetViews>
    <sheetView rightToLeft="1" view="pageBreakPreview" zoomScale="65" zoomScaleNormal="100" zoomScaleSheetLayoutView="65" workbookViewId="0">
      <selection activeCell="A7" sqref="A7:M7"/>
    </sheetView>
  </sheetViews>
  <sheetFormatPr defaultColWidth="9.28515625" defaultRowHeight="24.75" x14ac:dyDescent="0.65"/>
  <cols>
    <col min="1" max="1" width="9" style="254" customWidth="1"/>
    <col min="2" max="3" width="8.5703125" style="254" customWidth="1"/>
    <col min="4" max="5" width="8.5703125" style="254" hidden="1" customWidth="1"/>
    <col min="6" max="6" width="3.7109375" style="254" hidden="1" customWidth="1"/>
    <col min="7" max="7" width="11" style="254" hidden="1" customWidth="1"/>
    <col min="8" max="9" width="6.28515625" style="254" customWidth="1"/>
    <col min="10" max="11" width="8.28515625" style="254" customWidth="1"/>
    <col min="12" max="12" width="6.28515625" style="254" customWidth="1"/>
    <col min="13" max="13" width="8.7109375" style="254" customWidth="1"/>
    <col min="14" max="15" width="7.7109375" style="254" customWidth="1"/>
    <col min="16" max="16" width="7" style="254" customWidth="1"/>
    <col min="17" max="19" width="7.7109375" style="254" customWidth="1"/>
    <col min="20" max="20" width="4.7109375" style="254" customWidth="1"/>
    <col min="21" max="21" width="6.28515625" style="254" customWidth="1"/>
    <col min="22" max="22" width="5.5703125" style="254" customWidth="1"/>
    <col min="23" max="23" width="6.28515625" style="254" customWidth="1"/>
    <col min="24" max="24" width="6.7109375" style="254" customWidth="1"/>
    <col min="25" max="25" width="6.28515625" style="254" customWidth="1"/>
    <col min="26" max="26" width="6.5703125" style="254" customWidth="1"/>
    <col min="27" max="27" width="5.7109375" style="254" customWidth="1"/>
    <col min="28" max="28" width="13.7109375" style="254" customWidth="1"/>
    <col min="29" max="29" width="5.7109375" style="254" customWidth="1"/>
    <col min="30" max="30" width="5.28515625" style="254" customWidth="1"/>
    <col min="31" max="34" width="9.28515625" style="254"/>
    <col min="35" max="35" width="9.28515625" style="254" customWidth="1"/>
    <col min="36" max="16384" width="9.28515625" style="254"/>
  </cols>
  <sheetData>
    <row r="1" spans="1:49" s="286" customFormat="1" ht="30" customHeight="1" x14ac:dyDescent="0.85">
      <c r="A1" s="1013" t="s">
        <v>14</v>
      </c>
      <c r="B1" s="1013"/>
      <c r="C1" s="1013"/>
      <c r="D1" s="1013"/>
      <c r="E1" s="1013"/>
      <c r="F1" s="1013"/>
      <c r="G1" s="1013"/>
      <c r="H1" s="1013"/>
      <c r="I1" s="1013"/>
      <c r="J1" s="1013"/>
      <c r="K1" s="1013"/>
      <c r="L1" s="1013"/>
      <c r="M1" s="1013"/>
      <c r="N1" s="1013"/>
      <c r="O1" s="1013"/>
      <c r="P1" s="1013"/>
      <c r="Q1" s="1013"/>
      <c r="R1" s="1013"/>
      <c r="S1" s="1013"/>
      <c r="T1" s="1013"/>
      <c r="U1" s="1013"/>
      <c r="V1" s="1013"/>
      <c r="W1" s="1013"/>
      <c r="X1" s="1013"/>
      <c r="Y1" s="1013"/>
      <c r="Z1" s="1013"/>
      <c r="AA1" s="1013"/>
      <c r="AB1" s="1013"/>
      <c r="AC1" s="1013"/>
      <c r="AD1" s="1013"/>
    </row>
    <row r="2" spans="1:49" s="286" customFormat="1" ht="33" customHeight="1" x14ac:dyDescent="0.85">
      <c r="A2" s="1013" t="s">
        <v>610</v>
      </c>
      <c r="B2" s="1013"/>
      <c r="C2" s="1013"/>
      <c r="D2" s="1013"/>
      <c r="E2" s="1013"/>
      <c r="F2" s="1013"/>
      <c r="G2" s="1013"/>
      <c r="H2" s="1013"/>
      <c r="I2" s="1013"/>
      <c r="J2" s="1013"/>
      <c r="K2" s="1013"/>
      <c r="L2" s="1013"/>
      <c r="M2" s="288"/>
      <c r="N2" s="288"/>
      <c r="O2" s="288"/>
      <c r="P2" s="288"/>
      <c r="Q2" s="289"/>
      <c r="R2" s="289"/>
      <c r="S2" s="289"/>
      <c r="T2" s="289"/>
      <c r="U2" s="289"/>
      <c r="V2" s="289"/>
      <c r="W2" s="1014" t="s">
        <v>63</v>
      </c>
      <c r="X2" s="1014"/>
      <c r="Y2" s="1014"/>
      <c r="Z2" s="1014"/>
      <c r="AA2" s="1014"/>
      <c r="AB2" s="1014"/>
      <c r="AC2" s="1014"/>
      <c r="AD2" s="1014"/>
    </row>
    <row r="3" spans="1:49" s="286" customFormat="1" ht="33" customHeight="1" x14ac:dyDescent="0.9">
      <c r="A3" s="1013" t="s">
        <v>636</v>
      </c>
      <c r="B3" s="1013"/>
      <c r="C3" s="1013"/>
      <c r="D3" s="1013"/>
      <c r="E3" s="1013"/>
      <c r="F3" s="1013"/>
      <c r="G3" s="1013"/>
      <c r="H3" s="1013"/>
      <c r="I3" s="1013"/>
      <c r="J3" s="1013"/>
      <c r="K3" s="1013"/>
      <c r="L3" s="1013"/>
      <c r="M3" s="287"/>
      <c r="N3" s="287"/>
      <c r="O3" s="287"/>
      <c r="P3" s="287"/>
      <c r="Q3" s="289"/>
      <c r="R3" s="289"/>
      <c r="S3" s="289"/>
      <c r="T3" s="289"/>
      <c r="U3" s="289"/>
      <c r="V3" s="289"/>
      <c r="W3" s="1014" t="s">
        <v>637</v>
      </c>
      <c r="X3" s="1014"/>
      <c r="Y3" s="1014"/>
      <c r="Z3" s="1014"/>
      <c r="AA3" s="1014"/>
      <c r="AB3" s="1014"/>
      <c r="AC3" s="1014"/>
      <c r="AD3" s="1014"/>
    </row>
    <row r="4" spans="1:49" s="293" customFormat="1" ht="33" customHeight="1" x14ac:dyDescent="0.9">
      <c r="A4" s="1015" t="str">
        <f>"مديرية التربية والتعليم/"&amp;Menu!$C$4</f>
        <v>مديرية التربية والتعليم/الخليل</v>
      </c>
      <c r="B4" s="1015"/>
      <c r="C4" s="1015"/>
      <c r="D4" s="1015"/>
      <c r="E4" s="1015"/>
      <c r="F4" s="1015"/>
      <c r="G4" s="1015"/>
      <c r="H4" s="1015"/>
      <c r="I4" s="1015"/>
      <c r="J4" s="1015"/>
      <c r="K4" s="1015"/>
      <c r="L4" s="1015"/>
      <c r="M4" s="291"/>
      <c r="N4" s="291"/>
      <c r="O4" s="291"/>
      <c r="P4" s="291"/>
      <c r="Q4" s="292"/>
      <c r="R4" s="292"/>
      <c r="S4" s="292"/>
      <c r="T4" s="1015" t="str">
        <f>"Directorate of Education  /"&amp;Menu!$E$4</f>
        <v>Directorate of Education  /Hebron</v>
      </c>
      <c r="U4" s="1015"/>
      <c r="V4" s="1015"/>
      <c r="W4" s="1015"/>
      <c r="X4" s="1015"/>
      <c r="Y4" s="1015"/>
      <c r="Z4" s="1015"/>
      <c r="AA4" s="1015"/>
      <c r="AB4" s="1015"/>
      <c r="AC4" s="1015"/>
      <c r="AD4" s="1015"/>
    </row>
    <row r="5" spans="1:49" s="268" customFormat="1" ht="33" hidden="1" customHeight="1" thickBot="1" x14ac:dyDescent="0.4">
      <c r="A5" s="266" t="s">
        <v>0</v>
      </c>
      <c r="B5" s="1007"/>
      <c r="C5" s="1007"/>
      <c r="D5" s="1007"/>
      <c r="E5" s="1007"/>
      <c r="F5" s="1007"/>
      <c r="G5" s="1007"/>
      <c r="H5" s="1007"/>
      <c r="I5" s="1007"/>
      <c r="J5" s="1007"/>
      <c r="K5" s="267"/>
      <c r="L5" s="267"/>
      <c r="M5" s="1008" t="s">
        <v>6</v>
      </c>
      <c r="N5" s="1008"/>
      <c r="O5" s="1007"/>
      <c r="P5" s="1007"/>
      <c r="Q5" s="1007"/>
      <c r="R5" s="1007"/>
      <c r="S5" s="1007"/>
      <c r="T5" s="1007"/>
      <c r="U5" s="267"/>
      <c r="V5" s="267"/>
      <c r="W5" s="1007" t="s">
        <v>570</v>
      </c>
      <c r="X5" s="1007"/>
      <c r="Y5" s="1007"/>
      <c r="Z5" s="1007"/>
      <c r="AA5" s="1007"/>
      <c r="AB5" s="1007"/>
      <c r="AC5" s="1007"/>
      <c r="AD5" s="267"/>
    </row>
    <row r="6" spans="1:49" s="268" customFormat="1" ht="49.15" customHeight="1" thickBot="1" x14ac:dyDescent="0.4">
      <c r="A6" s="1009" t="s">
        <v>571</v>
      </c>
      <c r="B6" s="1009"/>
      <c r="C6" s="1010">
        <v>43</v>
      </c>
      <c r="D6" s="1011"/>
      <c r="E6" s="1011"/>
      <c r="F6" s="1011"/>
      <c r="G6" s="1011"/>
      <c r="H6" s="1011"/>
      <c r="I6" s="485"/>
      <c r="J6" s="485"/>
      <c r="K6" s="485"/>
      <c r="L6" s="1012" t="s">
        <v>1126</v>
      </c>
      <c r="M6" s="1012"/>
      <c r="N6" s="1012"/>
      <c r="O6" s="1012"/>
      <c r="P6" s="1012"/>
      <c r="Q6" s="1012"/>
      <c r="R6" s="1012"/>
      <c r="S6" s="1012"/>
      <c r="T6" s="1012"/>
      <c r="U6" s="1012"/>
      <c r="V6" s="1012"/>
      <c r="W6" s="1012"/>
      <c r="X6" s="1012"/>
      <c r="Y6" s="485"/>
      <c r="Z6" s="485"/>
      <c r="AA6" s="485"/>
      <c r="AB6" s="485"/>
      <c r="AC6" s="485"/>
      <c r="AD6" s="485"/>
    </row>
    <row r="7" spans="1:49" s="484" customFormat="1" ht="36" customHeight="1" x14ac:dyDescent="0.45">
      <c r="A7" s="1021" t="s">
        <v>572</v>
      </c>
      <c r="B7" s="1021"/>
      <c r="C7" s="1021"/>
      <c r="D7" s="1021"/>
      <c r="E7" s="1021"/>
      <c r="F7" s="1021"/>
      <c r="G7" s="1021"/>
      <c r="H7" s="1021"/>
      <c r="I7" s="1021"/>
      <c r="J7" s="1021"/>
      <c r="K7" s="1021"/>
      <c r="L7" s="1021"/>
      <c r="M7" s="1021"/>
      <c r="N7" s="486"/>
      <c r="O7" s="486"/>
      <c r="P7" s="486"/>
      <c r="Q7" s="486"/>
      <c r="R7" s="486"/>
      <c r="S7" s="486"/>
      <c r="T7" s="486"/>
      <c r="U7" s="1022" t="s">
        <v>573</v>
      </c>
      <c r="V7" s="1022"/>
      <c r="W7" s="1022"/>
      <c r="X7" s="1022"/>
      <c r="Y7" s="1022"/>
      <c r="Z7" s="1022"/>
      <c r="AA7" s="1022"/>
      <c r="AB7" s="1022"/>
      <c r="AC7" s="1022"/>
      <c r="AD7" s="1023"/>
    </row>
    <row r="8" spans="1:49" s="484" customFormat="1" ht="34.9" customHeight="1" x14ac:dyDescent="0.45">
      <c r="A8" s="1024" t="s">
        <v>574</v>
      </c>
      <c r="B8" s="1024"/>
      <c r="C8" s="1024"/>
      <c r="D8" s="1024"/>
      <c r="E8" s="1024"/>
      <c r="F8" s="1024"/>
      <c r="G8" s="639"/>
      <c r="H8" s="1025" t="str">
        <f>VLOOKUP($C$6,hours!$B$17:$Z$135,2)</f>
        <v>نهى موسى عيسى ديكه</v>
      </c>
      <c r="I8" s="1025"/>
      <c r="J8" s="1025"/>
      <c r="K8" s="1025"/>
      <c r="L8" s="1025"/>
      <c r="M8" s="1025"/>
      <c r="N8" s="1025"/>
      <c r="O8" s="1025"/>
      <c r="P8" s="1025"/>
      <c r="Q8" s="1025"/>
      <c r="R8" s="1018" t="s">
        <v>575</v>
      </c>
      <c r="S8" s="1018"/>
      <c r="T8" s="1018" t="s">
        <v>576</v>
      </c>
      <c r="U8" s="1018"/>
      <c r="V8" s="1026" t="str">
        <f>VLOOKUP($C$6,hours!$B$17:$Z$135,4)</f>
        <v>904892882</v>
      </c>
      <c r="W8" s="1026"/>
      <c r="X8" s="1026"/>
      <c r="Y8" s="1026"/>
      <c r="Z8" s="1026"/>
      <c r="AA8" s="1027"/>
      <c r="AB8" s="1027"/>
      <c r="AC8" s="1027"/>
      <c r="AD8" s="1027"/>
    </row>
    <row r="9" spans="1:49" s="484" customFormat="1" ht="38.65" customHeight="1" x14ac:dyDescent="0.45">
      <c r="A9" s="1016" t="s">
        <v>577</v>
      </c>
      <c r="B9" s="1016"/>
      <c r="C9" s="1016"/>
      <c r="D9" s="1017" t="str">
        <f>Menu!C2</f>
        <v>اللغة العربية</v>
      </c>
      <c r="E9" s="1017"/>
      <c r="F9" s="1017"/>
      <c r="G9" s="1017"/>
      <c r="H9" s="1017"/>
      <c r="I9" s="1017"/>
      <c r="J9" s="1017"/>
      <c r="K9" s="1018" t="s">
        <v>1136</v>
      </c>
      <c r="L9" s="1018"/>
      <c r="M9" s="1018"/>
      <c r="N9" s="1018"/>
      <c r="O9" s="1018"/>
      <c r="P9" s="1018"/>
      <c r="Q9" s="1018"/>
      <c r="R9" s="1018"/>
      <c r="S9" s="1018"/>
      <c r="T9" s="1019" t="str">
        <f>Menu!C3</f>
        <v>محمد علي المحتسب</v>
      </c>
      <c r="U9" s="1019"/>
      <c r="V9" s="1019"/>
      <c r="W9" s="1019"/>
      <c r="X9" s="1020" t="s">
        <v>578</v>
      </c>
      <c r="Y9" s="1020"/>
      <c r="Z9" s="1020"/>
      <c r="AA9" s="1017" t="s">
        <v>11</v>
      </c>
      <c r="AB9" s="1017"/>
      <c r="AC9" s="1017"/>
      <c r="AD9" s="486"/>
    </row>
    <row r="10" spans="1:49" s="484" customFormat="1" ht="44.65" customHeight="1" x14ac:dyDescent="0.45">
      <c r="A10" s="1024" t="s">
        <v>579</v>
      </c>
      <c r="B10" s="1024"/>
      <c r="C10" s="1024"/>
      <c r="D10" s="1024"/>
      <c r="E10" s="1024"/>
      <c r="F10" s="1024"/>
      <c r="G10" s="1024"/>
      <c r="H10" s="1024"/>
      <c r="I10" s="1024"/>
      <c r="J10" s="1024"/>
      <c r="K10" s="1024"/>
      <c r="L10" s="1024"/>
      <c r="M10" s="1024"/>
      <c r="N10" s="1024"/>
      <c r="O10" s="1024"/>
      <c r="P10" s="1024"/>
      <c r="Q10" s="1019" t="str">
        <f>Menu!$F$9</f>
        <v>الخميس</v>
      </c>
      <c r="R10" s="1019"/>
      <c r="S10" s="1018" t="s">
        <v>570</v>
      </c>
      <c r="T10" s="1018"/>
      <c r="U10" s="1028">
        <f>Menu!$C$9</f>
        <v>45085</v>
      </c>
      <c r="V10" s="1028"/>
      <c r="W10" s="1028"/>
      <c r="X10" s="1028"/>
      <c r="Y10" s="1029" t="s">
        <v>1291</v>
      </c>
      <c r="Z10" s="1029"/>
      <c r="AA10" s="1029"/>
      <c r="AB10" s="1029"/>
      <c r="AC10" s="486"/>
      <c r="AD10" s="486"/>
    </row>
    <row r="11" spans="1:49" s="484" customFormat="1" ht="17.649999999999999" customHeight="1" x14ac:dyDescent="0.45">
      <c r="A11" s="486"/>
      <c r="B11" s="486"/>
      <c r="C11" s="486"/>
      <c r="D11" s="486"/>
      <c r="E11" s="486"/>
      <c r="F11" s="486"/>
      <c r="G11" s="486"/>
      <c r="H11" s="486"/>
      <c r="I11" s="486"/>
      <c r="J11" s="486"/>
      <c r="K11" s="486"/>
      <c r="L11" s="486"/>
      <c r="M11" s="486"/>
      <c r="N11" s="486"/>
      <c r="O11" s="486"/>
      <c r="P11" s="486"/>
      <c r="Q11" s="486"/>
      <c r="R11" s="486"/>
      <c r="S11" s="486"/>
      <c r="T11" s="486"/>
      <c r="U11" s="486"/>
      <c r="V11" s="486"/>
      <c r="W11" s="486"/>
      <c r="X11" s="486"/>
      <c r="Y11" s="486"/>
      <c r="Z11" s="486"/>
      <c r="AA11" s="486"/>
      <c r="AB11" s="486"/>
      <c r="AC11" s="486"/>
      <c r="AD11" s="486"/>
    </row>
    <row r="12" spans="1:49" s="484" customFormat="1" ht="26.65" customHeight="1" x14ac:dyDescent="1">
      <c r="A12" s="1024" t="s">
        <v>580</v>
      </c>
      <c r="B12" s="1024"/>
      <c r="C12" s="1024"/>
      <c r="D12" s="1024"/>
      <c r="E12" s="1024"/>
      <c r="F12" s="1024"/>
      <c r="G12" s="1024"/>
      <c r="H12" s="1024"/>
      <c r="I12" s="1024"/>
      <c r="J12" s="1024"/>
      <c r="K12" s="1024"/>
      <c r="L12" s="1024"/>
      <c r="M12" s="1024"/>
      <c r="N12" s="1024"/>
      <c r="O12" s="1030" t="str">
        <f>VLOOKUP($C$6,hours!$B$17:$Z$135,17)</f>
        <v>تفوح الثانوية للبنات</v>
      </c>
      <c r="P12" s="1030"/>
      <c r="Q12" s="1030"/>
      <c r="R12" s="1030"/>
      <c r="S12" s="1030"/>
      <c r="T12" s="1030"/>
      <c r="U12" s="1018" t="s">
        <v>581</v>
      </c>
      <c r="V12" s="1018"/>
      <c r="W12" s="1018"/>
      <c r="X12" s="1030" t="str">
        <f>VLOOKUP($C$6,hours!$B$17:$Z$135,16)</f>
        <v>تفوح</v>
      </c>
      <c r="Y12" s="1030"/>
      <c r="Z12" s="1030"/>
      <c r="AA12" s="1030"/>
      <c r="AB12" s="1030"/>
      <c r="AC12" s="487" t="s">
        <v>582</v>
      </c>
      <c r="AD12" s="486"/>
      <c r="AS12" s="1031" t="s">
        <v>667</v>
      </c>
      <c r="AT12" s="1031"/>
      <c r="AU12" s="1031"/>
      <c r="AV12" s="1031"/>
      <c r="AW12" s="1031"/>
    </row>
    <row r="13" spans="1:49" s="484" customFormat="1" ht="13.15" customHeight="1" x14ac:dyDescent="0.45">
      <c r="A13" s="486"/>
      <c r="B13" s="486"/>
      <c r="C13" s="486"/>
      <c r="D13" s="486"/>
      <c r="E13" s="486"/>
      <c r="F13" s="486"/>
      <c r="G13" s="486"/>
      <c r="H13" s="486"/>
      <c r="I13" s="486"/>
      <c r="J13" s="486"/>
      <c r="K13" s="486"/>
      <c r="L13" s="486"/>
      <c r="M13" s="486"/>
      <c r="N13" s="486"/>
      <c r="O13" s="486"/>
      <c r="P13" s="486"/>
      <c r="Q13" s="486"/>
      <c r="R13" s="486"/>
      <c r="S13" s="486"/>
      <c r="T13" s="486"/>
      <c r="U13" s="486"/>
      <c r="V13" s="486"/>
      <c r="W13" s="486"/>
      <c r="X13" s="486"/>
      <c r="Y13" s="486"/>
      <c r="Z13" s="486"/>
      <c r="AA13" s="486"/>
      <c r="AB13" s="486"/>
      <c r="AC13" s="486"/>
      <c r="AD13" s="486"/>
    </row>
    <row r="14" spans="1:49" s="484" customFormat="1" ht="39" customHeight="1" x14ac:dyDescent="0.45">
      <c r="A14" s="1016" t="s">
        <v>583</v>
      </c>
      <c r="B14" s="1016"/>
      <c r="C14" s="1016"/>
      <c r="D14" s="1016"/>
      <c r="E14" s="1016"/>
      <c r="F14" s="1016"/>
      <c r="G14" s="1016"/>
      <c r="H14" s="1016"/>
      <c r="I14" s="1016"/>
      <c r="J14" s="1016"/>
      <c r="K14" s="1016"/>
      <c r="L14" s="1017" t="str">
        <f>VLOOKUP($C$6,inf!A2:U61,21)</f>
        <v>حكومي</v>
      </c>
      <c r="M14" s="1017"/>
      <c r="N14" s="1017"/>
      <c r="O14" s="486"/>
      <c r="P14" s="486"/>
      <c r="Q14" s="486"/>
      <c r="R14" s="486"/>
      <c r="S14" s="486"/>
      <c r="T14" s="486"/>
      <c r="U14" s="486"/>
      <c r="V14" s="486"/>
      <c r="W14" s="486"/>
      <c r="X14" s="486"/>
      <c r="Y14" s="486"/>
      <c r="Z14" s="486"/>
      <c r="AA14" s="486"/>
      <c r="AB14" s="486"/>
      <c r="AC14" s="486"/>
      <c r="AD14" s="486"/>
    </row>
    <row r="15" spans="1:49" s="484" customFormat="1" ht="26.65" customHeight="1" x14ac:dyDescent="0.45">
      <c r="A15" s="488"/>
      <c r="B15" s="488"/>
      <c r="C15" s="488"/>
      <c r="D15" s="488"/>
      <c r="E15" s="488"/>
      <c r="F15" s="488"/>
      <c r="G15" s="488"/>
      <c r="H15" s="488"/>
      <c r="I15" s="488"/>
      <c r="J15" s="488"/>
      <c r="K15" s="488"/>
      <c r="L15" s="488"/>
      <c r="M15" s="488"/>
      <c r="N15" s="488"/>
      <c r="O15" s="488"/>
      <c r="Q15" s="490"/>
      <c r="R15" s="490"/>
      <c r="S15" s="490"/>
      <c r="T15" s="490"/>
      <c r="U15" s="488"/>
      <c r="V15" s="488"/>
      <c r="W15" s="1019"/>
      <c r="X15" s="1019"/>
      <c r="Y15" s="1019"/>
      <c r="Z15" s="1019"/>
      <c r="AA15" s="488"/>
      <c r="AB15" s="488"/>
      <c r="AC15" s="488"/>
      <c r="AD15" s="488"/>
    </row>
    <row r="16" spans="1:49" s="484" customFormat="1" ht="46.15" customHeight="1" thickBot="1" x14ac:dyDescent="0.5">
      <c r="A16" s="489"/>
      <c r="B16" s="489"/>
      <c r="C16" s="489"/>
      <c r="D16" s="489"/>
      <c r="E16" s="489"/>
      <c r="F16" s="489"/>
      <c r="G16" s="489"/>
      <c r="H16" s="489"/>
      <c r="I16" s="489"/>
      <c r="J16" s="489"/>
      <c r="K16" s="489"/>
      <c r="L16" s="489"/>
      <c r="M16" s="489"/>
      <c r="N16" s="489"/>
      <c r="O16" s="489"/>
      <c r="P16" s="1032" t="s">
        <v>635</v>
      </c>
      <c r="Q16" s="1032"/>
      <c r="R16" s="1032"/>
      <c r="S16" s="1032"/>
      <c r="T16" s="1032"/>
      <c r="U16" s="489"/>
      <c r="V16" s="489"/>
      <c r="W16" s="1033" t="s">
        <v>930</v>
      </c>
      <c r="X16" s="1033"/>
      <c r="Y16" s="1033"/>
      <c r="Z16" s="1033"/>
      <c r="AA16" s="1033"/>
      <c r="AB16" s="489"/>
      <c r="AC16" s="489"/>
      <c r="AD16" s="489"/>
      <c r="AE16" s="1034"/>
      <c r="AF16" s="1034"/>
      <c r="AG16" s="1034"/>
      <c r="AH16" s="1034"/>
      <c r="AI16" s="1034"/>
      <c r="AJ16" s="1034"/>
      <c r="AK16" s="1034"/>
      <c r="AL16" s="1034"/>
      <c r="AN16" s="1035" t="s">
        <v>650</v>
      </c>
      <c r="AO16" s="1035"/>
      <c r="AP16" s="1035"/>
      <c r="AQ16" s="1035"/>
      <c r="AR16" s="1035"/>
    </row>
    <row r="17" spans="1:44" s="341" customFormat="1" ht="33.75" customHeight="1" x14ac:dyDescent="0.95">
      <c r="A17" s="1036" t="s">
        <v>585</v>
      </c>
      <c r="B17" s="1036"/>
      <c r="C17" s="1036"/>
      <c r="D17" s="1036"/>
      <c r="E17" s="1036"/>
      <c r="F17" s="1036"/>
      <c r="G17" s="1036"/>
      <c r="H17" s="1036"/>
      <c r="I17" s="1036"/>
      <c r="J17" s="1036"/>
      <c r="K17" s="1036"/>
      <c r="L17" s="1036"/>
      <c r="M17" s="1036"/>
      <c r="N17" s="1036"/>
      <c r="O17" s="340"/>
      <c r="P17" s="340"/>
      <c r="Q17" s="340"/>
      <c r="R17" s="340"/>
      <c r="S17" s="340"/>
      <c r="T17" s="340"/>
      <c r="U17" s="342"/>
      <c r="V17" s="340"/>
      <c r="W17" s="340"/>
      <c r="X17" s="340"/>
      <c r="Y17" s="342"/>
      <c r="Z17" s="342"/>
      <c r="AA17" s="342"/>
      <c r="AB17" s="342"/>
      <c r="AC17" s="342"/>
      <c r="AD17" s="342"/>
      <c r="AE17" s="1034"/>
      <c r="AF17" s="1034"/>
      <c r="AG17" s="1034"/>
      <c r="AH17" s="1034"/>
      <c r="AI17" s="1034"/>
      <c r="AJ17" s="1034"/>
      <c r="AK17" s="1034"/>
      <c r="AL17" s="1034"/>
      <c r="AN17" s="1035"/>
      <c r="AO17" s="1035"/>
      <c r="AP17" s="1035"/>
      <c r="AQ17" s="1035"/>
      <c r="AR17" s="1035"/>
    </row>
    <row r="18" spans="1:44" s="341" customFormat="1" ht="45" customHeight="1" x14ac:dyDescent="0.95">
      <c r="A18" s="342"/>
      <c r="B18" s="1037" t="s">
        <v>1127</v>
      </c>
      <c r="C18" s="1037"/>
      <c r="D18" s="1037"/>
      <c r="E18" s="1037"/>
      <c r="F18" s="1037"/>
      <c r="G18" s="1037"/>
      <c r="H18" s="1037"/>
      <c r="I18" s="1037"/>
      <c r="J18" s="1037"/>
      <c r="K18" s="1037"/>
      <c r="L18" s="1037"/>
      <c r="M18" s="1037"/>
      <c r="N18" s="1037"/>
      <c r="O18" s="1037"/>
      <c r="P18" s="1037"/>
      <c r="Q18" s="1037"/>
      <c r="R18" s="1037"/>
      <c r="S18" s="1037"/>
      <c r="T18" s="1037"/>
      <c r="U18" s="1037"/>
      <c r="V18" s="1037"/>
      <c r="W18" s="1037"/>
      <c r="X18" s="1037"/>
      <c r="Y18" s="1037"/>
      <c r="Z18" s="1037"/>
      <c r="AA18" s="1037"/>
      <c r="AB18" s="1037"/>
      <c r="AC18" s="342"/>
      <c r="AD18" s="342"/>
    </row>
    <row r="19" spans="1:44" s="341" customFormat="1" ht="34.5" customHeight="1" x14ac:dyDescent="0.95">
      <c r="A19" s="342"/>
      <c r="B19" s="1038" t="s">
        <v>931</v>
      </c>
      <c r="C19" s="1038"/>
      <c r="D19" s="1038"/>
      <c r="E19" s="1038"/>
      <c r="F19" s="1038"/>
      <c r="G19" s="1038"/>
      <c r="H19" s="1038"/>
      <c r="I19" s="1038"/>
      <c r="J19" s="1038"/>
      <c r="K19" s="1039">
        <f>VLOOKUP($C$6,hours!$B$17:$P$52,11)</f>
        <v>16</v>
      </c>
      <c r="L19" s="1039" t="str">
        <f>VLOOKUP($C$6,hours!$B$17:$Z$135,19)</f>
        <v>تفوح - باب الزاوية - مركز التصحيح - -</v>
      </c>
      <c r="M19" s="1040" t="s">
        <v>649</v>
      </c>
      <c r="N19" s="1041"/>
      <c r="O19" s="1041"/>
      <c r="P19" s="1041"/>
      <c r="Q19" s="1041"/>
      <c r="R19" s="1041"/>
      <c r="S19" s="1041"/>
      <c r="T19" s="1041"/>
      <c r="U19" s="1041"/>
      <c r="V19" s="1041"/>
      <c r="W19" s="342"/>
      <c r="X19" s="342"/>
      <c r="Y19" s="342"/>
      <c r="Z19" s="342"/>
      <c r="AA19" s="342"/>
      <c r="AB19" s="342"/>
      <c r="AC19" s="342"/>
      <c r="AD19" s="342"/>
    </row>
    <row r="20" spans="1:44" ht="37.5" customHeight="1" x14ac:dyDescent="0.75">
      <c r="A20" s="256"/>
      <c r="B20" s="1042" t="s">
        <v>0</v>
      </c>
      <c r="C20" s="1043"/>
      <c r="D20" s="1043"/>
      <c r="E20" s="1043"/>
      <c r="F20" s="1044"/>
      <c r="G20" s="589"/>
      <c r="H20" s="1042" t="s">
        <v>5</v>
      </c>
      <c r="I20" s="1043"/>
      <c r="J20" s="1044"/>
      <c r="K20" s="1045" t="s">
        <v>6</v>
      </c>
      <c r="L20" s="1046"/>
      <c r="M20" s="1044"/>
      <c r="N20" s="373" t="s">
        <v>671</v>
      </c>
      <c r="O20" s="1047" t="s">
        <v>606</v>
      </c>
      <c r="P20" s="1047"/>
      <c r="Q20" s="1047"/>
      <c r="R20" s="1048" t="s">
        <v>672</v>
      </c>
      <c r="S20" s="1049"/>
      <c r="T20" s="1050" t="s">
        <v>96</v>
      </c>
      <c r="U20" s="1048"/>
      <c r="V20" s="1049"/>
      <c r="W20" s="1051" t="s">
        <v>602</v>
      </c>
      <c r="X20" s="1052"/>
      <c r="Y20" s="1053"/>
      <c r="Z20" s="1042" t="s">
        <v>603</v>
      </c>
      <c r="AA20" s="1043"/>
      <c r="AB20" s="1043"/>
      <c r="AC20" s="257"/>
      <c r="AD20" s="338"/>
      <c r="AM20" s="357"/>
      <c r="AN20" s="357"/>
      <c r="AO20" s="357"/>
    </row>
    <row r="21" spans="1:44" s="374" customFormat="1" ht="27" hidden="1" customHeight="1" x14ac:dyDescent="0.75">
      <c r="A21" s="357"/>
      <c r="B21" s="1054">
        <f>IF(W21="x", IF(ISNUMBER(B20),B20,0),IF(ISNUMBER(B20),B20+1,1))</f>
        <v>1</v>
      </c>
      <c r="C21" s="1055"/>
      <c r="D21" s="1055"/>
      <c r="E21" s="1055"/>
      <c r="F21" s="1056"/>
      <c r="G21" s="377" t="str">
        <f>VLOOKUP($C$6,hours!$B$17:$BK$135,20)</f>
        <v/>
      </c>
      <c r="H21" s="1054" t="str">
        <f>IF(G21="","x",VLOOKUP($C$6,hours!$B$17:$BK$135,20))</f>
        <v>x</v>
      </c>
      <c r="I21" s="1055"/>
      <c r="J21" s="1057"/>
      <c r="K21" s="1058" t="str">
        <f>IF(G21="","x",VLOOKUP($C$6,hours!$B$17:$BK$135,21))</f>
        <v>x</v>
      </c>
      <c r="L21" s="1059"/>
      <c r="M21" s="1060"/>
      <c r="N21" s="1054" t="str">
        <f>IF(G21="","x",VLOOKUP($C$6,inf!$A$2:$AF$61,7))</f>
        <v>x</v>
      </c>
      <c r="O21" s="1055" t="str">
        <f>VLOOKUP($C$6,hours!$B$17:$Z$135,2)</f>
        <v>نهى موسى عيسى ديكه</v>
      </c>
      <c r="P21" s="1057" t="str">
        <f>VLOOKUP($C$6,hours!$B$17:$Z$135,2)</f>
        <v>نهى موسى عيسى ديكه</v>
      </c>
      <c r="Q21" s="1054" t="str">
        <f>IF(G21="","x","مركز التصحيح")</f>
        <v>x</v>
      </c>
      <c r="R21" s="1055" t="str">
        <f>VLOOKUP($C$6,hours!$B$17:$Z$135,2)</f>
        <v>نهى موسى عيسى ديكه</v>
      </c>
      <c r="S21" s="1057" t="str">
        <f>VLOOKUP($C$6,hours!$B$17:$Z$135,2)</f>
        <v>نهى موسى عيسى ديكه</v>
      </c>
      <c r="T21" s="1054" t="str">
        <f>IF(G21="","x",1)</f>
        <v>x</v>
      </c>
      <c r="U21" s="1055" t="str">
        <f>VLOOKUP($C$6,hours!$B$17:$Z$135,2)</f>
        <v>نهى موسى عيسى ديكه</v>
      </c>
      <c r="V21" s="1057" t="str">
        <f>VLOOKUP($C$6,hours!$B$17:$Z$135,2)</f>
        <v>نهى موسى عيسى ديكه</v>
      </c>
      <c r="W21" s="1054">
        <v>6</v>
      </c>
      <c r="X21" s="1055"/>
      <c r="Y21" s="1057"/>
      <c r="Z21" s="1054">
        <v>6</v>
      </c>
      <c r="AA21" s="1055"/>
      <c r="AB21" s="1057"/>
      <c r="AC21" s="387"/>
      <c r="AD21" s="357"/>
    </row>
    <row r="22" spans="1:44" s="374" customFormat="1" ht="27" customHeight="1" x14ac:dyDescent="0.75">
      <c r="A22" s="357"/>
      <c r="B22" s="1054">
        <f t="shared" ref="B22:B36" si="0">IF(W22="x", IF(ISNUMBER(B21),B21,0),IF(ISNUMBER(B21),B21+1,1))</f>
        <v>2</v>
      </c>
      <c r="C22" s="1055"/>
      <c r="D22" s="1055"/>
      <c r="E22" s="1055"/>
      <c r="F22" s="1056"/>
      <c r="G22" s="377" t="str">
        <f>VLOOKUP($C$6,hours!$B$17:$BK$135,22)</f>
        <v>السبت</v>
      </c>
      <c r="H22" s="1054" t="str">
        <f>IF(G22="","x",VLOOKUP($C$6,hours!$B$17:$BK$135,22))</f>
        <v>السبت</v>
      </c>
      <c r="I22" s="1055"/>
      <c r="J22" s="1057"/>
      <c r="K22" s="1058">
        <f>IF(G22="","x",(VLOOKUP($C$6,hours!$B$17:$BK$135,23)))</f>
        <v>45087</v>
      </c>
      <c r="L22" s="1059"/>
      <c r="M22" s="1060"/>
      <c r="N22" s="1054" t="str">
        <f>IF(G22="","x",VLOOKUP($C$6,inf!$A$2:$AF$61,7))</f>
        <v>تفوح</v>
      </c>
      <c r="O22" s="1055" t="str">
        <f>VLOOKUP($C$6,hours!$B$17:$Z$135,2)</f>
        <v>نهى موسى عيسى ديكه</v>
      </c>
      <c r="P22" s="1057" t="str">
        <f>VLOOKUP($C$6,hours!$B$17:$Z$135,2)</f>
        <v>نهى موسى عيسى ديكه</v>
      </c>
      <c r="Q22" s="1054" t="str">
        <f t="shared" ref="Q22:Q40" si="1">IF(G22="","x","مركز التصحيح")</f>
        <v>مركز التصحيح</v>
      </c>
      <c r="R22" s="1055" t="str">
        <f>VLOOKUP($C$6,hours!$B$17:$Z$135,2)</f>
        <v>نهى موسى عيسى ديكه</v>
      </c>
      <c r="S22" s="1057" t="str">
        <f>VLOOKUP($C$6,hours!$B$17:$Z$135,2)</f>
        <v>نهى موسى عيسى ديكه</v>
      </c>
      <c r="T22" s="1054">
        <f t="shared" ref="T22:T40" si="2">IF(G22="","x",1)</f>
        <v>1</v>
      </c>
      <c r="U22" s="1055" t="str">
        <f>VLOOKUP($C$6,hours!$B$17:$Z$135,2)</f>
        <v>نهى موسى عيسى ديكه</v>
      </c>
      <c r="V22" s="1057" t="str">
        <f>VLOOKUP($C$6,hours!$B$17:$Z$135,2)</f>
        <v>نهى موسى عيسى ديكه</v>
      </c>
      <c r="W22" s="1054">
        <f>IF(G22="","x",VLOOKUP($C$6,inf!$A$2:$AG$61,19))</f>
        <v>14</v>
      </c>
      <c r="X22" s="1055"/>
      <c r="Y22" s="1057"/>
      <c r="Z22" s="1054">
        <f>IF(G22="","x",VLOOKUP($C$6,inf!$A$2:$AG$61,19))</f>
        <v>14</v>
      </c>
      <c r="AA22" s="1055"/>
      <c r="AB22" s="1057"/>
      <c r="AC22" s="387"/>
      <c r="AD22" s="357"/>
    </row>
    <row r="23" spans="1:44" s="374" customFormat="1" ht="27" customHeight="1" x14ac:dyDescent="0.75">
      <c r="A23" s="357"/>
      <c r="B23" s="1054">
        <f t="shared" si="0"/>
        <v>3</v>
      </c>
      <c r="C23" s="1055"/>
      <c r="D23" s="1055"/>
      <c r="E23" s="1055"/>
      <c r="F23" s="1056"/>
      <c r="G23" s="377" t="str">
        <f>VLOOKUP($C$6,hours!$B$17:$BK$135,24)</f>
        <v>الأحد</v>
      </c>
      <c r="H23" s="1054" t="str">
        <f>IF(G23="","x",VLOOKUP($C$6,hours!$B$17:$BK$135,24))</f>
        <v>الأحد</v>
      </c>
      <c r="I23" s="1055"/>
      <c r="J23" s="1057"/>
      <c r="K23" s="1058">
        <f>IF(G23="","x",(VLOOKUP($C$6,hours!$B$17:$BK$135,25)))</f>
        <v>45088</v>
      </c>
      <c r="L23" s="1059"/>
      <c r="M23" s="1060"/>
      <c r="N23" s="1054" t="str">
        <f>IF(G23="","x",VLOOKUP($C$6,inf!$A$2:$AF$61,7))</f>
        <v>تفوح</v>
      </c>
      <c r="O23" s="1055" t="str">
        <f>VLOOKUP($C$6,hours!$B$17:$Z$135,2)</f>
        <v>نهى موسى عيسى ديكه</v>
      </c>
      <c r="P23" s="1057" t="str">
        <f>VLOOKUP($C$6,hours!$B$17:$Z$135,2)</f>
        <v>نهى موسى عيسى ديكه</v>
      </c>
      <c r="Q23" s="1054" t="str">
        <f t="shared" si="1"/>
        <v>مركز التصحيح</v>
      </c>
      <c r="R23" s="1055" t="str">
        <f>VLOOKUP($C$6,hours!$B$17:$Z$135,2)</f>
        <v>نهى موسى عيسى ديكه</v>
      </c>
      <c r="S23" s="1057" t="str">
        <f>VLOOKUP($C$6,hours!$B$17:$Z$135,2)</f>
        <v>نهى موسى عيسى ديكه</v>
      </c>
      <c r="T23" s="1054">
        <f t="shared" si="2"/>
        <v>1</v>
      </c>
      <c r="U23" s="1055" t="str">
        <f>VLOOKUP($C$6,hours!$B$17:$Z$135,2)</f>
        <v>نهى موسى عيسى ديكه</v>
      </c>
      <c r="V23" s="1057" t="str">
        <f>VLOOKUP($C$6,hours!$B$17:$Z$135,2)</f>
        <v>نهى موسى عيسى ديكه</v>
      </c>
      <c r="W23" s="1054">
        <v>6</v>
      </c>
      <c r="X23" s="1055"/>
      <c r="Y23" s="1057"/>
      <c r="Z23" s="1054">
        <v>6</v>
      </c>
      <c r="AA23" s="1055"/>
      <c r="AB23" s="1057"/>
      <c r="AC23" s="387"/>
      <c r="AD23" s="357"/>
    </row>
    <row r="24" spans="1:44" s="374" customFormat="1" ht="27" customHeight="1" x14ac:dyDescent="0.75">
      <c r="A24" s="357"/>
      <c r="B24" s="1054">
        <f t="shared" si="0"/>
        <v>4</v>
      </c>
      <c r="C24" s="1055"/>
      <c r="D24" s="1055"/>
      <c r="E24" s="1055"/>
      <c r="F24" s="1056"/>
      <c r="G24" s="377" t="str">
        <f>(VLOOKUP($C$6,hours!$B$17:$BK$135,26))</f>
        <v>الإثنين</v>
      </c>
      <c r="H24" s="1054" t="str">
        <f>IF(G24="","x",(VLOOKUP($C$6,hours!$B$17:$BK$135,26)))</f>
        <v>الإثنين</v>
      </c>
      <c r="I24" s="1055"/>
      <c r="J24" s="1057"/>
      <c r="K24" s="1058">
        <f>IF(G24="","x",(VLOOKUP($C$6,hours!$B$17:$BK$135,27)))</f>
        <v>45089</v>
      </c>
      <c r="L24" s="1059"/>
      <c r="M24" s="1060"/>
      <c r="N24" s="1054" t="str">
        <f>IF(G24="","x",VLOOKUP($C$6,inf!$A$2:$AF$61,7))</f>
        <v>تفوح</v>
      </c>
      <c r="O24" s="1055" t="str">
        <f>VLOOKUP($C$6,hours!$B$17:$Z$135,2)</f>
        <v>نهى موسى عيسى ديكه</v>
      </c>
      <c r="P24" s="1057" t="str">
        <f>VLOOKUP($C$6,hours!$B$17:$Z$135,2)</f>
        <v>نهى موسى عيسى ديكه</v>
      </c>
      <c r="Q24" s="1054" t="str">
        <f t="shared" si="1"/>
        <v>مركز التصحيح</v>
      </c>
      <c r="R24" s="1055" t="str">
        <f>VLOOKUP($C$6,hours!$B$17:$Z$135,2)</f>
        <v>نهى موسى عيسى ديكه</v>
      </c>
      <c r="S24" s="1057" t="str">
        <f>VLOOKUP($C$6,hours!$B$17:$Z$135,2)</f>
        <v>نهى موسى عيسى ديكه</v>
      </c>
      <c r="T24" s="1054">
        <f t="shared" si="2"/>
        <v>1</v>
      </c>
      <c r="U24" s="1055" t="str">
        <f>VLOOKUP($C$6,hours!$B$17:$Z$135,2)</f>
        <v>نهى موسى عيسى ديكه</v>
      </c>
      <c r="V24" s="1057" t="str">
        <f>VLOOKUP($C$6,hours!$B$17:$Z$135,2)</f>
        <v>نهى موسى عيسى ديكه</v>
      </c>
      <c r="W24" s="1054">
        <v>6</v>
      </c>
      <c r="X24" s="1055"/>
      <c r="Y24" s="1057"/>
      <c r="Z24" s="1054">
        <v>6</v>
      </c>
      <c r="AA24" s="1055"/>
      <c r="AB24" s="1057"/>
      <c r="AC24" s="387"/>
      <c r="AD24" s="357"/>
    </row>
    <row r="25" spans="1:44" s="374" customFormat="1" ht="27" customHeight="1" x14ac:dyDescent="0.75">
      <c r="A25" s="357"/>
      <c r="B25" s="1054">
        <f t="shared" si="0"/>
        <v>5</v>
      </c>
      <c r="C25" s="1055"/>
      <c r="D25" s="1055"/>
      <c r="E25" s="1055"/>
      <c r="F25" s="1056"/>
      <c r="G25" s="377" t="str">
        <f>VLOOKUP($C$6,hours!$B$17:$BK$135,28)</f>
        <v>الثلاثاء</v>
      </c>
      <c r="H25" s="1054" t="str">
        <f>IF(G25="","x",VLOOKUP($C$6,hours!$B$17:$BK$135,28))</f>
        <v>الثلاثاء</v>
      </c>
      <c r="I25" s="1055"/>
      <c r="J25" s="1057"/>
      <c r="K25" s="1058">
        <f>IF(G25="","x",(VLOOKUP($C$6,hours!$B$17:$BK$135,29)))</f>
        <v>45090</v>
      </c>
      <c r="L25" s="1059"/>
      <c r="M25" s="1060"/>
      <c r="N25" s="1054" t="str">
        <f>IF(G25="","x",VLOOKUP($C$6,inf!$A$2:$AF$61,7))</f>
        <v>تفوح</v>
      </c>
      <c r="O25" s="1055" t="str">
        <f>VLOOKUP($C$6,hours!$B$17:$Z$135,2)</f>
        <v>نهى موسى عيسى ديكه</v>
      </c>
      <c r="P25" s="1057" t="str">
        <f>VLOOKUP($C$6,hours!$B$17:$Z$135,2)</f>
        <v>نهى موسى عيسى ديكه</v>
      </c>
      <c r="Q25" s="1054" t="str">
        <f t="shared" si="1"/>
        <v>مركز التصحيح</v>
      </c>
      <c r="R25" s="1055" t="str">
        <f>VLOOKUP($C$6,hours!$B$17:$Z$135,2)</f>
        <v>نهى موسى عيسى ديكه</v>
      </c>
      <c r="S25" s="1057" t="str">
        <f>VLOOKUP($C$6,hours!$B$17:$Z$135,2)</f>
        <v>نهى موسى عيسى ديكه</v>
      </c>
      <c r="T25" s="1054">
        <f t="shared" si="2"/>
        <v>1</v>
      </c>
      <c r="U25" s="1055" t="str">
        <f>VLOOKUP($C$6,hours!$B$17:$Z$135,2)</f>
        <v>نهى موسى عيسى ديكه</v>
      </c>
      <c r="V25" s="1057" t="str">
        <f>VLOOKUP($C$6,hours!$B$17:$Z$135,2)</f>
        <v>نهى موسى عيسى ديكه</v>
      </c>
      <c r="W25" s="1054">
        <v>6</v>
      </c>
      <c r="X25" s="1055"/>
      <c r="Y25" s="1057"/>
      <c r="Z25" s="1054">
        <v>6</v>
      </c>
      <c r="AA25" s="1055"/>
      <c r="AB25" s="1057"/>
      <c r="AC25" s="387"/>
      <c r="AD25" s="357"/>
    </row>
    <row r="26" spans="1:44" s="374" customFormat="1" ht="27" customHeight="1" x14ac:dyDescent="0.75">
      <c r="A26" s="357"/>
      <c r="B26" s="1054">
        <f t="shared" si="0"/>
        <v>6</v>
      </c>
      <c r="C26" s="1055"/>
      <c r="D26" s="1055"/>
      <c r="E26" s="1055"/>
      <c r="F26" s="1056"/>
      <c r="G26" s="377" t="str">
        <f>VLOOKUP($C$6,hours!$B$17:$BK$135,30)</f>
        <v>الأربعاء</v>
      </c>
      <c r="H26" s="1054" t="str">
        <f>IF(G26="","x",VLOOKUP($C$6,hours!$B$17:$BK$135,30))</f>
        <v>الأربعاء</v>
      </c>
      <c r="I26" s="1055"/>
      <c r="J26" s="1057"/>
      <c r="K26" s="1058">
        <f>IF(G26="","x",(VLOOKUP($C$6,hours!$B$17:$BK$135,31)))</f>
        <v>45091</v>
      </c>
      <c r="L26" s="1059"/>
      <c r="M26" s="1060"/>
      <c r="N26" s="1054" t="str">
        <f>IF(G26="","x",VLOOKUP($C$6,inf!$A$2:$AF$61,7))</f>
        <v>تفوح</v>
      </c>
      <c r="O26" s="1055" t="str">
        <f>VLOOKUP($C$6,hours!$B$17:$Z$135,2)</f>
        <v>نهى موسى عيسى ديكه</v>
      </c>
      <c r="P26" s="1057" t="str">
        <f>VLOOKUP($C$6,hours!$B$17:$Z$135,2)</f>
        <v>نهى موسى عيسى ديكه</v>
      </c>
      <c r="Q26" s="1054" t="str">
        <f t="shared" si="1"/>
        <v>مركز التصحيح</v>
      </c>
      <c r="R26" s="1055" t="str">
        <f>VLOOKUP($C$6,hours!$B$17:$Z$135,2)</f>
        <v>نهى موسى عيسى ديكه</v>
      </c>
      <c r="S26" s="1057" t="str">
        <f>VLOOKUP($C$6,hours!$B$17:$Z$135,2)</f>
        <v>نهى موسى عيسى ديكه</v>
      </c>
      <c r="T26" s="1054">
        <f t="shared" si="2"/>
        <v>1</v>
      </c>
      <c r="U26" s="1055" t="str">
        <f>VLOOKUP($C$6,hours!$B$17:$Z$135,2)</f>
        <v>نهى موسى عيسى ديكه</v>
      </c>
      <c r="V26" s="1057" t="str">
        <f>VLOOKUP($C$6,hours!$B$17:$Z$135,2)</f>
        <v>نهى موسى عيسى ديكه</v>
      </c>
      <c r="W26" s="1054">
        <v>6</v>
      </c>
      <c r="X26" s="1055"/>
      <c r="Y26" s="1057"/>
      <c r="Z26" s="1054">
        <v>6</v>
      </c>
      <c r="AA26" s="1055"/>
      <c r="AB26" s="1057"/>
      <c r="AC26" s="387"/>
      <c r="AD26" s="357"/>
      <c r="AJ26" s="374" t="s">
        <v>608</v>
      </c>
    </row>
    <row r="27" spans="1:44" s="374" customFormat="1" ht="27" customHeight="1" x14ac:dyDescent="0.75">
      <c r="A27" s="357"/>
      <c r="B27" s="1054">
        <f t="shared" si="0"/>
        <v>7</v>
      </c>
      <c r="C27" s="1055"/>
      <c r="D27" s="1055"/>
      <c r="E27" s="1055"/>
      <c r="F27" s="1056"/>
      <c r="G27" s="377" t="str">
        <f>VLOOKUP($C$6,hours!$B$17:$BK$135,32)</f>
        <v>الخميس</v>
      </c>
      <c r="H27" s="1054" t="str">
        <f>IF(G27="","x",VLOOKUP($C$6,hours!$B$17:$BK$135,32))</f>
        <v>الخميس</v>
      </c>
      <c r="I27" s="1055"/>
      <c r="J27" s="1057"/>
      <c r="K27" s="1058">
        <f>IF(G27="","x",(VLOOKUP($C$6,hours!$B$17:$BK$135,33)))</f>
        <v>45092</v>
      </c>
      <c r="L27" s="1059"/>
      <c r="M27" s="1060"/>
      <c r="N27" s="1054" t="str">
        <f>IF(G27="","x",VLOOKUP($C$6,inf!$A$2:$AF$61,7))</f>
        <v>تفوح</v>
      </c>
      <c r="O27" s="1055" t="str">
        <f>VLOOKUP($C$6,hours!$B$17:$Z$135,2)</f>
        <v>نهى موسى عيسى ديكه</v>
      </c>
      <c r="P27" s="1057" t="str">
        <f>VLOOKUP($C$6,hours!$B$17:$Z$135,2)</f>
        <v>نهى موسى عيسى ديكه</v>
      </c>
      <c r="Q27" s="1054" t="str">
        <f t="shared" si="1"/>
        <v>مركز التصحيح</v>
      </c>
      <c r="R27" s="1055" t="str">
        <f>VLOOKUP($C$6,hours!$B$17:$Z$135,2)</f>
        <v>نهى موسى عيسى ديكه</v>
      </c>
      <c r="S27" s="1057" t="str">
        <f>VLOOKUP($C$6,hours!$B$17:$Z$135,2)</f>
        <v>نهى موسى عيسى ديكه</v>
      </c>
      <c r="T27" s="1054">
        <f t="shared" si="2"/>
        <v>1</v>
      </c>
      <c r="U27" s="1055" t="str">
        <f>VLOOKUP($C$6,hours!$B$17:$Z$135,2)</f>
        <v>نهى موسى عيسى ديكه</v>
      </c>
      <c r="V27" s="1057" t="str">
        <f>VLOOKUP($C$6,hours!$B$17:$Z$135,2)</f>
        <v>نهى موسى عيسى ديكه</v>
      </c>
      <c r="W27" s="1054">
        <v>6</v>
      </c>
      <c r="X27" s="1055"/>
      <c r="Y27" s="1057"/>
      <c r="Z27" s="1054">
        <v>6</v>
      </c>
      <c r="AA27" s="1055"/>
      <c r="AB27" s="1057"/>
      <c r="AC27" s="387"/>
      <c r="AD27" s="357"/>
    </row>
    <row r="28" spans="1:44" s="374" customFormat="1" ht="27" customHeight="1" x14ac:dyDescent="0.75">
      <c r="A28" s="357"/>
      <c r="B28" s="1054">
        <f t="shared" si="0"/>
        <v>8</v>
      </c>
      <c r="C28" s="1055"/>
      <c r="D28" s="1055"/>
      <c r="E28" s="1055"/>
      <c r="F28" s="1056"/>
      <c r="G28" s="377" t="str">
        <f>VLOOKUP($C$6,hours!$B$17:$BK$135,34)</f>
        <v>السبت</v>
      </c>
      <c r="H28" s="1054" t="str">
        <f>IF(G28="","x",VLOOKUP($C$6,hours!$B$17:$BK$135,34))</f>
        <v>السبت</v>
      </c>
      <c r="I28" s="1055"/>
      <c r="J28" s="1057"/>
      <c r="K28" s="1058">
        <f>IF(G28="","x",(VLOOKUP($C$6,hours!$B$17:$BK$135,35)))</f>
        <v>45094</v>
      </c>
      <c r="L28" s="1059"/>
      <c r="M28" s="1060"/>
      <c r="N28" s="1054" t="str">
        <f>IF(G28="","x",VLOOKUP($C$6,inf!$A$2:$AF$61,7))</f>
        <v>تفوح</v>
      </c>
      <c r="O28" s="1055" t="str">
        <f>VLOOKUP($C$6,hours!$B$17:$Z$135,2)</f>
        <v>نهى موسى عيسى ديكه</v>
      </c>
      <c r="P28" s="1057" t="str">
        <f>VLOOKUP($C$6,hours!$B$17:$Z$135,2)</f>
        <v>نهى موسى عيسى ديكه</v>
      </c>
      <c r="Q28" s="1054" t="str">
        <f t="shared" si="1"/>
        <v>مركز التصحيح</v>
      </c>
      <c r="R28" s="1055" t="str">
        <f>VLOOKUP($C$6,hours!$B$17:$Z$135,2)</f>
        <v>نهى موسى عيسى ديكه</v>
      </c>
      <c r="S28" s="1057" t="str">
        <f>VLOOKUP($C$6,hours!$B$17:$Z$135,2)</f>
        <v>نهى موسى عيسى ديكه</v>
      </c>
      <c r="T28" s="1054">
        <f t="shared" si="2"/>
        <v>1</v>
      </c>
      <c r="U28" s="1055" t="str">
        <f>VLOOKUP($C$6,hours!$B$17:$Z$135,2)</f>
        <v>نهى موسى عيسى ديكه</v>
      </c>
      <c r="V28" s="1057" t="str">
        <f>VLOOKUP($C$6,hours!$B$17:$Z$135,2)</f>
        <v>نهى موسى عيسى ديكه</v>
      </c>
      <c r="W28" s="1054">
        <f>IF(G28="","x",VLOOKUP($C$6,inf!$A$2:$AG$61,19))</f>
        <v>14</v>
      </c>
      <c r="X28" s="1055"/>
      <c r="Y28" s="1057"/>
      <c r="Z28" s="1054">
        <f>IF(G28="","x",VLOOKUP($C$6,inf!$A$2:$AG$61,19))</f>
        <v>14</v>
      </c>
      <c r="AA28" s="1055"/>
      <c r="AB28" s="1057"/>
      <c r="AC28" s="387"/>
      <c r="AD28" s="357"/>
    </row>
    <row r="29" spans="1:44" s="374" customFormat="1" ht="27" customHeight="1" x14ac:dyDescent="0.75">
      <c r="A29" s="357"/>
      <c r="B29" s="1054">
        <f t="shared" si="0"/>
        <v>9</v>
      </c>
      <c r="C29" s="1055"/>
      <c r="D29" s="1055"/>
      <c r="E29" s="1055"/>
      <c r="F29" s="1056"/>
      <c r="G29" s="377" t="str">
        <f>VLOOKUP($C$6,hours!$B$17:$BK$135,36)</f>
        <v>الأحد</v>
      </c>
      <c r="H29" s="1054" t="str">
        <f>IF(G29="","x",VLOOKUP($C$6,hours!$B$17:$BK$135,36))</f>
        <v>الأحد</v>
      </c>
      <c r="I29" s="1055"/>
      <c r="J29" s="1057"/>
      <c r="K29" s="1058">
        <f>IF(G29="","x",(VLOOKUP($C$6,hours!$B$17:$BK$135,37)))</f>
        <v>45095</v>
      </c>
      <c r="L29" s="1059"/>
      <c r="M29" s="1060"/>
      <c r="N29" s="1054" t="str">
        <f>IF(G29="","x",VLOOKUP($C$6,inf!$A$2:$AF$61,7))</f>
        <v>تفوح</v>
      </c>
      <c r="O29" s="1055" t="str">
        <f>VLOOKUP($C$6,hours!$B$17:$Z$135,2)</f>
        <v>نهى موسى عيسى ديكه</v>
      </c>
      <c r="P29" s="1057" t="str">
        <f>VLOOKUP($C$6,hours!$B$17:$Z$135,2)</f>
        <v>نهى موسى عيسى ديكه</v>
      </c>
      <c r="Q29" s="1054" t="str">
        <f t="shared" si="1"/>
        <v>مركز التصحيح</v>
      </c>
      <c r="R29" s="1055" t="str">
        <f>VLOOKUP($C$6,hours!$B$17:$Z$135,2)</f>
        <v>نهى موسى عيسى ديكه</v>
      </c>
      <c r="S29" s="1057" t="str">
        <f>VLOOKUP($C$6,hours!$B$17:$Z$135,2)</f>
        <v>نهى موسى عيسى ديكه</v>
      </c>
      <c r="T29" s="1054">
        <f t="shared" si="2"/>
        <v>1</v>
      </c>
      <c r="U29" s="1055" t="str">
        <f>VLOOKUP($C$6,hours!$B$17:$Z$135,2)</f>
        <v>نهى موسى عيسى ديكه</v>
      </c>
      <c r="V29" s="1057" t="str">
        <f>VLOOKUP($C$6,hours!$B$17:$Z$135,2)</f>
        <v>نهى موسى عيسى ديكه</v>
      </c>
      <c r="W29" s="1054">
        <v>6</v>
      </c>
      <c r="X29" s="1055"/>
      <c r="Y29" s="1057"/>
      <c r="Z29" s="1054">
        <v>6</v>
      </c>
      <c r="AA29" s="1055"/>
      <c r="AB29" s="1057"/>
      <c r="AC29" s="387"/>
      <c r="AD29" s="357"/>
    </row>
    <row r="30" spans="1:44" s="374" customFormat="1" ht="27" customHeight="1" x14ac:dyDescent="0.75">
      <c r="A30" s="357"/>
      <c r="B30" s="1054">
        <f t="shared" si="0"/>
        <v>10</v>
      </c>
      <c r="C30" s="1055"/>
      <c r="D30" s="1055"/>
      <c r="E30" s="1055"/>
      <c r="F30" s="1056"/>
      <c r="G30" s="377" t="str">
        <f>VLOOKUP($C$6,hours!$B$17:$BK$135,38)</f>
        <v>الإثنين</v>
      </c>
      <c r="H30" s="1054" t="str">
        <f>IF(G30="","x",VLOOKUP($C$6,hours!$B$17:$BK$135,38))</f>
        <v>الإثنين</v>
      </c>
      <c r="I30" s="1055"/>
      <c r="J30" s="1057"/>
      <c r="K30" s="1058">
        <f>IF(G30="","x",(VLOOKUP($C$6,hours!$B$17:$BK$135,39)))</f>
        <v>45096</v>
      </c>
      <c r="L30" s="1059"/>
      <c r="M30" s="1060"/>
      <c r="N30" s="1054" t="str">
        <f>IF(G30="","x",VLOOKUP($C$6,inf!$A$2:$AF$61,7))</f>
        <v>تفوح</v>
      </c>
      <c r="O30" s="1055" t="str">
        <f>VLOOKUP($C$6,hours!$B$17:$Z$135,2)</f>
        <v>نهى موسى عيسى ديكه</v>
      </c>
      <c r="P30" s="1057" t="str">
        <f>VLOOKUP($C$6,hours!$B$17:$Z$135,2)</f>
        <v>نهى موسى عيسى ديكه</v>
      </c>
      <c r="Q30" s="1054" t="str">
        <f t="shared" si="1"/>
        <v>مركز التصحيح</v>
      </c>
      <c r="R30" s="1055" t="str">
        <f>VLOOKUP($C$6,hours!$B$17:$Z$135,2)</f>
        <v>نهى موسى عيسى ديكه</v>
      </c>
      <c r="S30" s="1057" t="str">
        <f>VLOOKUP($C$6,hours!$B$17:$Z$135,2)</f>
        <v>نهى موسى عيسى ديكه</v>
      </c>
      <c r="T30" s="1054">
        <f t="shared" si="2"/>
        <v>1</v>
      </c>
      <c r="U30" s="1055" t="str">
        <f>VLOOKUP($C$6,hours!$B$17:$Z$135,2)</f>
        <v>نهى موسى عيسى ديكه</v>
      </c>
      <c r="V30" s="1057" t="str">
        <f>VLOOKUP($C$6,hours!$B$17:$Z$135,2)</f>
        <v>نهى موسى عيسى ديكه</v>
      </c>
      <c r="W30" s="1054">
        <v>6</v>
      </c>
      <c r="X30" s="1055"/>
      <c r="Y30" s="1057"/>
      <c r="Z30" s="1054">
        <v>6</v>
      </c>
      <c r="AA30" s="1055"/>
      <c r="AB30" s="1057"/>
      <c r="AC30" s="387"/>
      <c r="AD30" s="357"/>
    </row>
    <row r="31" spans="1:44" s="374" customFormat="1" ht="27" customHeight="1" x14ac:dyDescent="0.75">
      <c r="A31" s="357"/>
      <c r="B31" s="1054">
        <f t="shared" si="0"/>
        <v>11</v>
      </c>
      <c r="C31" s="1055"/>
      <c r="D31" s="1055"/>
      <c r="E31" s="1055"/>
      <c r="F31" s="1056"/>
      <c r="G31" s="377" t="str">
        <f>VLOOKUP($C$6,hours!$B$17:$BK$135,40)</f>
        <v>الثلاثاء</v>
      </c>
      <c r="H31" s="1054" t="str">
        <f>IF(G31="","x",VLOOKUP($C$6,hours!$B$17:$BK$135,40))</f>
        <v>الثلاثاء</v>
      </c>
      <c r="I31" s="1055"/>
      <c r="J31" s="1057"/>
      <c r="K31" s="1058">
        <f>IF(G31="","x",(VLOOKUP($C$6,hours!$B$17:$BK$135,41)))</f>
        <v>45097</v>
      </c>
      <c r="L31" s="1059"/>
      <c r="M31" s="1060"/>
      <c r="N31" s="1054" t="str">
        <f>IF(G31="","x",VLOOKUP($C$6,inf!$A$2:$AF$61,7))</f>
        <v>تفوح</v>
      </c>
      <c r="O31" s="1055" t="str">
        <f>VLOOKUP($C$6,hours!$B$17:$Z$135,2)</f>
        <v>نهى موسى عيسى ديكه</v>
      </c>
      <c r="P31" s="1057" t="str">
        <f>VLOOKUP($C$6,hours!$B$17:$Z$135,2)</f>
        <v>نهى موسى عيسى ديكه</v>
      </c>
      <c r="Q31" s="1054" t="str">
        <f t="shared" si="1"/>
        <v>مركز التصحيح</v>
      </c>
      <c r="R31" s="1055" t="str">
        <f>VLOOKUP($C$6,hours!$B$17:$Z$135,2)</f>
        <v>نهى موسى عيسى ديكه</v>
      </c>
      <c r="S31" s="1057" t="str">
        <f>VLOOKUP($C$6,hours!$B$17:$Z$135,2)</f>
        <v>نهى موسى عيسى ديكه</v>
      </c>
      <c r="T31" s="1054">
        <f t="shared" si="2"/>
        <v>1</v>
      </c>
      <c r="U31" s="1055" t="str">
        <f>VLOOKUP($C$6,hours!$B$17:$Z$135,2)</f>
        <v>نهى موسى عيسى ديكه</v>
      </c>
      <c r="V31" s="1057" t="str">
        <f>VLOOKUP($C$6,hours!$B$17:$Z$135,2)</f>
        <v>نهى موسى عيسى ديكه</v>
      </c>
      <c r="W31" s="1054">
        <v>6</v>
      </c>
      <c r="X31" s="1055"/>
      <c r="Y31" s="1057"/>
      <c r="Z31" s="1054">
        <v>6</v>
      </c>
      <c r="AA31" s="1055"/>
      <c r="AB31" s="1057"/>
      <c r="AC31" s="387"/>
      <c r="AD31" s="357"/>
    </row>
    <row r="32" spans="1:44" s="374" customFormat="1" ht="27" customHeight="1" x14ac:dyDescent="0.75">
      <c r="A32" s="357"/>
      <c r="B32" s="1054">
        <f t="shared" si="0"/>
        <v>12</v>
      </c>
      <c r="C32" s="1055"/>
      <c r="D32" s="1055"/>
      <c r="E32" s="1055"/>
      <c r="F32" s="1056"/>
      <c r="G32" s="377" t="str">
        <f>VLOOKUP($C$6,hours!$B$17:$BK$135,42)</f>
        <v>الأربعاء</v>
      </c>
      <c r="H32" s="1054" t="str">
        <f>IF(G32="","x",VLOOKUP($C$6,hours!$B$17:$BK$135,42))</f>
        <v>الأربعاء</v>
      </c>
      <c r="I32" s="1055"/>
      <c r="J32" s="1057"/>
      <c r="K32" s="1058">
        <f>IF(G32="","x",VLOOKUP($C$6,hours!$B$17:$BK$135,43))</f>
        <v>45098</v>
      </c>
      <c r="L32" s="1059"/>
      <c r="M32" s="1060"/>
      <c r="N32" s="1054" t="str">
        <f>IF(G32="","x",VLOOKUP($C$6,inf!$A$2:$AF$61,7))</f>
        <v>تفوح</v>
      </c>
      <c r="O32" s="1055" t="str">
        <f>VLOOKUP($C$6,hours!$B$17:$Z$135,2)</f>
        <v>نهى موسى عيسى ديكه</v>
      </c>
      <c r="P32" s="1057" t="str">
        <f>VLOOKUP($C$6,hours!$B$17:$Z$135,2)</f>
        <v>نهى موسى عيسى ديكه</v>
      </c>
      <c r="Q32" s="1054" t="str">
        <f t="shared" si="1"/>
        <v>مركز التصحيح</v>
      </c>
      <c r="R32" s="1055" t="str">
        <f>VLOOKUP($C$6,hours!$B$17:$Z$135,2)</f>
        <v>نهى موسى عيسى ديكه</v>
      </c>
      <c r="S32" s="1057" t="str">
        <f>VLOOKUP($C$6,hours!$B$17:$Z$135,2)</f>
        <v>نهى موسى عيسى ديكه</v>
      </c>
      <c r="T32" s="1054">
        <f t="shared" si="2"/>
        <v>1</v>
      </c>
      <c r="U32" s="1055" t="str">
        <f>VLOOKUP($C$6,hours!$B$17:$Z$135,2)</f>
        <v>نهى موسى عيسى ديكه</v>
      </c>
      <c r="V32" s="1057" t="str">
        <f>VLOOKUP($C$6,hours!$B$17:$Z$135,2)</f>
        <v>نهى موسى عيسى ديكه</v>
      </c>
      <c r="W32" s="1054">
        <v>6</v>
      </c>
      <c r="X32" s="1055"/>
      <c r="Y32" s="1057"/>
      <c r="Z32" s="1054">
        <v>6</v>
      </c>
      <c r="AA32" s="1055"/>
      <c r="AB32" s="1057"/>
      <c r="AC32" s="387"/>
      <c r="AD32" s="357"/>
    </row>
    <row r="33" spans="1:30" s="374" customFormat="1" ht="27" customHeight="1" x14ac:dyDescent="0.75">
      <c r="A33" s="357"/>
      <c r="B33" s="1054">
        <f t="shared" si="0"/>
        <v>13</v>
      </c>
      <c r="C33" s="1055"/>
      <c r="D33" s="1055"/>
      <c r="E33" s="1055"/>
      <c r="F33" s="1056"/>
      <c r="G33" s="377" t="str">
        <f>VLOOKUP($C$6,hours!$B$17:$BK$135,44)</f>
        <v>الخميس</v>
      </c>
      <c r="H33" s="1054" t="str">
        <f>IF(G33="","x",VLOOKUP($C$6,hours!$B$17:$BK$135,44))</f>
        <v>الخميس</v>
      </c>
      <c r="I33" s="1055"/>
      <c r="J33" s="1057"/>
      <c r="K33" s="1058">
        <f>IF(G33="","x",(VLOOKUP($C$6,hours!$B$17:$BK$135,45)))</f>
        <v>45099</v>
      </c>
      <c r="L33" s="1059"/>
      <c r="M33" s="1060"/>
      <c r="N33" s="1054" t="str">
        <f>IF(G33="","x",VLOOKUP($C$6,inf!$A$2:$AF$61,7))</f>
        <v>تفوح</v>
      </c>
      <c r="O33" s="1055" t="str">
        <f>VLOOKUP($C$6,hours!$B$17:$Z$135,2)</f>
        <v>نهى موسى عيسى ديكه</v>
      </c>
      <c r="P33" s="1057" t="str">
        <f>VLOOKUP($C$6,hours!$B$17:$Z$135,2)</f>
        <v>نهى موسى عيسى ديكه</v>
      </c>
      <c r="Q33" s="1054" t="str">
        <f t="shared" si="1"/>
        <v>مركز التصحيح</v>
      </c>
      <c r="R33" s="1055" t="str">
        <f>VLOOKUP($C$6,hours!$B$17:$Z$135,2)</f>
        <v>نهى موسى عيسى ديكه</v>
      </c>
      <c r="S33" s="1057" t="str">
        <f>VLOOKUP($C$6,hours!$B$17:$Z$135,2)</f>
        <v>نهى موسى عيسى ديكه</v>
      </c>
      <c r="T33" s="1054">
        <f t="shared" si="2"/>
        <v>1</v>
      </c>
      <c r="U33" s="1055" t="str">
        <f>VLOOKUP($C$6,hours!$B$17:$Z$135,2)</f>
        <v>نهى موسى عيسى ديكه</v>
      </c>
      <c r="V33" s="1057" t="str">
        <f>VLOOKUP($C$6,hours!$B$17:$Z$135,2)</f>
        <v>نهى موسى عيسى ديكه</v>
      </c>
      <c r="W33" s="1054">
        <v>6</v>
      </c>
      <c r="X33" s="1055"/>
      <c r="Y33" s="1057"/>
      <c r="Z33" s="1054">
        <v>6</v>
      </c>
      <c r="AA33" s="1055"/>
      <c r="AB33" s="1057"/>
      <c r="AC33" s="387"/>
      <c r="AD33" s="357"/>
    </row>
    <row r="34" spans="1:30" s="374" customFormat="1" ht="27" customHeight="1" x14ac:dyDescent="0.75">
      <c r="A34" s="357"/>
      <c r="B34" s="1054">
        <f t="shared" si="0"/>
        <v>14</v>
      </c>
      <c r="C34" s="1055"/>
      <c r="D34" s="1055"/>
      <c r="E34" s="1055"/>
      <c r="F34" s="1056"/>
      <c r="G34" s="377" t="str">
        <f>VLOOKUP($C$6,hours!$B$17:$BK$135,46)</f>
        <v>السبت</v>
      </c>
      <c r="H34" s="1054" t="str">
        <f>IF(G34="","x",VLOOKUP($C$6,hours!$B$17:$BK$135,46))</f>
        <v>السبت</v>
      </c>
      <c r="I34" s="1055"/>
      <c r="J34" s="1057"/>
      <c r="K34" s="1058">
        <f>IF(G34="","x",(VLOOKUP($C$6,hours!$B$17:$BK$135,47)))</f>
        <v>45101</v>
      </c>
      <c r="L34" s="1059"/>
      <c r="M34" s="1060"/>
      <c r="N34" s="1054" t="str">
        <f>IF(G34="","x",VLOOKUP($C$6,inf!$A$2:$AF$61,7))</f>
        <v>تفوح</v>
      </c>
      <c r="O34" s="1055" t="str">
        <f>VLOOKUP($C$6,hours!$B$17:$Z$135,2)</f>
        <v>نهى موسى عيسى ديكه</v>
      </c>
      <c r="P34" s="1057" t="str">
        <f>VLOOKUP($C$6,hours!$B$17:$Z$135,2)</f>
        <v>نهى موسى عيسى ديكه</v>
      </c>
      <c r="Q34" s="1054" t="str">
        <f t="shared" si="1"/>
        <v>مركز التصحيح</v>
      </c>
      <c r="R34" s="1055" t="str">
        <f>VLOOKUP($C$6,hours!$B$17:$Z$135,2)</f>
        <v>نهى موسى عيسى ديكه</v>
      </c>
      <c r="S34" s="1057" t="str">
        <f>VLOOKUP($C$6,hours!$B$17:$Z$135,2)</f>
        <v>نهى موسى عيسى ديكه</v>
      </c>
      <c r="T34" s="1054">
        <f t="shared" si="2"/>
        <v>1</v>
      </c>
      <c r="U34" s="1055" t="str">
        <f>VLOOKUP($C$6,hours!$B$17:$Z$135,2)</f>
        <v>نهى موسى عيسى ديكه</v>
      </c>
      <c r="V34" s="1057" t="str">
        <f>VLOOKUP($C$6,hours!$B$17:$Z$135,2)</f>
        <v>نهى موسى عيسى ديكه</v>
      </c>
      <c r="W34" s="1054">
        <f>IF(G34="","x",VLOOKUP($C$6,inf!$A$2:$AG$61,19))</f>
        <v>14</v>
      </c>
      <c r="X34" s="1055"/>
      <c r="Y34" s="1057"/>
      <c r="Z34" s="1054">
        <f>IF(G34="","x",VLOOKUP($C$6,inf!$A$2:$AG$61,19))</f>
        <v>14</v>
      </c>
      <c r="AA34" s="1055"/>
      <c r="AB34" s="1057"/>
      <c r="AC34" s="387"/>
    </row>
    <row r="35" spans="1:30" s="374" customFormat="1" ht="27" customHeight="1" thickBot="1" x14ac:dyDescent="0.8">
      <c r="A35" s="357"/>
      <c r="B35" s="1054">
        <f t="shared" si="0"/>
        <v>15</v>
      </c>
      <c r="C35" s="1055"/>
      <c r="D35" s="1055"/>
      <c r="E35" s="1055"/>
      <c r="F35" s="1056"/>
      <c r="G35" s="377" t="str">
        <f>VLOOKUP($C$6,hours!$B$17:$BK$135,48)</f>
        <v>الأحد</v>
      </c>
      <c r="H35" s="1054" t="str">
        <f>IF(G35="","x",VLOOKUP($C$6,hours!$B$17:$BK$135,48))</f>
        <v>الأحد</v>
      </c>
      <c r="I35" s="1055"/>
      <c r="J35" s="1057"/>
      <c r="K35" s="1058">
        <f>IF(G35="","x",(VLOOKUP($C$6,hours!$B$17:$BK$135,49)))</f>
        <v>45102</v>
      </c>
      <c r="L35" s="1059"/>
      <c r="M35" s="1060"/>
      <c r="N35" s="1054" t="str">
        <f>IF(G35="","x",VLOOKUP($C$6,inf!$A$2:$AF$61,7))</f>
        <v>تفوح</v>
      </c>
      <c r="O35" s="1055" t="str">
        <f>VLOOKUP($C$6,hours!$B$17:$Z$135,2)</f>
        <v>نهى موسى عيسى ديكه</v>
      </c>
      <c r="P35" s="1057" t="str">
        <f>VLOOKUP($C$6,hours!$B$17:$Z$135,2)</f>
        <v>نهى موسى عيسى ديكه</v>
      </c>
      <c r="Q35" s="1054" t="str">
        <f t="shared" si="1"/>
        <v>مركز التصحيح</v>
      </c>
      <c r="R35" s="1055" t="str">
        <f>VLOOKUP($C$6,hours!$B$17:$Z$135,2)</f>
        <v>نهى موسى عيسى ديكه</v>
      </c>
      <c r="S35" s="1057" t="str">
        <f>VLOOKUP($C$6,hours!$B$17:$Z$135,2)</f>
        <v>نهى موسى عيسى ديكه</v>
      </c>
      <c r="T35" s="1054">
        <f t="shared" si="2"/>
        <v>1</v>
      </c>
      <c r="U35" s="1055" t="str">
        <f>VLOOKUP($C$6,hours!$B$17:$Z$135,2)</f>
        <v>نهى موسى عيسى ديكه</v>
      </c>
      <c r="V35" s="1057" t="str">
        <f>VLOOKUP($C$6,hours!$B$17:$Z$135,2)</f>
        <v>نهى موسى عيسى ديكه</v>
      </c>
      <c r="W35" s="1054">
        <v>6</v>
      </c>
      <c r="X35" s="1055"/>
      <c r="Y35" s="1057"/>
      <c r="Z35" s="1054">
        <v>6</v>
      </c>
      <c r="AA35" s="1055"/>
      <c r="AB35" s="1057"/>
      <c r="AC35" s="388"/>
    </row>
    <row r="36" spans="1:30" s="375" customFormat="1" ht="27" hidden="1" customHeight="1" thickBot="1" x14ac:dyDescent="0.8">
      <c r="A36" s="357"/>
      <c r="B36" s="1054">
        <f t="shared" si="0"/>
        <v>16</v>
      </c>
      <c r="C36" s="1055"/>
      <c r="D36" s="1055"/>
      <c r="E36" s="1055"/>
      <c r="F36" s="1056"/>
      <c r="G36" s="378" t="str">
        <f>VLOOKUP($C$6,hours!$B$17:$BK$135,50)</f>
        <v/>
      </c>
      <c r="H36" s="1061" t="str">
        <f>IF(G36="","x",VLOOKUP($C$6,hours!$B$17:$BK$135,50))</f>
        <v>x</v>
      </c>
      <c r="I36" s="1061"/>
      <c r="J36" s="1061"/>
      <c r="K36" s="1062" t="str">
        <f>IF(G36="","x",(VLOOKUP($C$6,hours!$B$17:$BK$135,51)))</f>
        <v>x</v>
      </c>
      <c r="L36" s="1062"/>
      <c r="M36" s="1062"/>
      <c r="N36" s="1061" t="str">
        <f>IF(G36="","x",VLOOKUP($C$6,inf!$A$2:$AF$61,7))</f>
        <v>x</v>
      </c>
      <c r="O36" s="1061" t="str">
        <f>VLOOKUP($C$6,hours!$B$17:$Z$135,2)</f>
        <v>نهى موسى عيسى ديكه</v>
      </c>
      <c r="P36" s="1061" t="str">
        <f>VLOOKUP($C$6,hours!$B$17:$Z$135,2)</f>
        <v>نهى موسى عيسى ديكه</v>
      </c>
      <c r="Q36" s="1061" t="str">
        <f t="shared" si="1"/>
        <v>x</v>
      </c>
      <c r="R36" s="1061" t="str">
        <f>VLOOKUP($C$6,hours!$B$17:$Z$135,2)</f>
        <v>نهى موسى عيسى ديكه</v>
      </c>
      <c r="S36" s="1061" t="str">
        <f>VLOOKUP($C$6,hours!$B$17:$Z$135,2)</f>
        <v>نهى موسى عيسى ديكه</v>
      </c>
      <c r="T36" s="1061" t="str">
        <f t="shared" si="2"/>
        <v>x</v>
      </c>
      <c r="U36" s="1061" t="str">
        <f>VLOOKUP($C$6,hours!$B$17:$Z$135,2)</f>
        <v>نهى موسى عيسى ديكه</v>
      </c>
      <c r="V36" s="1061" t="str">
        <f>VLOOKUP($C$6,hours!$B$17:$Z$135,2)</f>
        <v>نهى موسى عيسى ديكه</v>
      </c>
      <c r="W36" s="1054">
        <v>6</v>
      </c>
      <c r="X36" s="1055"/>
      <c r="Y36" s="1057"/>
      <c r="Z36" s="1054">
        <v>6</v>
      </c>
      <c r="AA36" s="1055"/>
      <c r="AB36" s="1057"/>
      <c r="AC36" s="374"/>
      <c r="AD36" s="374"/>
    </row>
    <row r="37" spans="1:30" s="374" customFormat="1" ht="27" hidden="1" customHeight="1" x14ac:dyDescent="0.75">
      <c r="A37" s="357"/>
      <c r="B37" s="1054">
        <f>IF(W37="x", IF(ISNUMBER(B36),B36,0),IF(ISNUMBER(B36),B36+1,1))</f>
        <v>16</v>
      </c>
      <c r="C37" s="1055"/>
      <c r="D37" s="1055"/>
      <c r="E37" s="1055"/>
      <c r="F37" s="1056"/>
      <c r="G37" s="377" t="str">
        <f>VLOOKUP($C$6,hours!$B$17:$BK$135,52)</f>
        <v/>
      </c>
      <c r="H37" s="1054" t="str">
        <f>IF(G37="","x",VLOOKUP($C$6,hours!$B$17:$BK$135,52))</f>
        <v>x</v>
      </c>
      <c r="I37" s="1055"/>
      <c r="J37" s="1057"/>
      <c r="K37" s="1058" t="str">
        <f>IF(G37="","x",(VLOOKUP($C$6,hours!$B$17:$BK$135,53)))</f>
        <v>x</v>
      </c>
      <c r="L37" s="1059"/>
      <c r="M37" s="1060"/>
      <c r="N37" s="1054" t="str">
        <f>IF(G37="","x",VLOOKUP($C$6,inf!$A$2:$AF$61,7))</f>
        <v>x</v>
      </c>
      <c r="O37" s="1055" t="str">
        <f>VLOOKUP($C$6,hours!$B$17:$Z$135,2)</f>
        <v>نهى موسى عيسى ديكه</v>
      </c>
      <c r="P37" s="1057" t="str">
        <f>VLOOKUP($C$6,hours!$B$17:$Z$135,2)</f>
        <v>نهى موسى عيسى ديكه</v>
      </c>
      <c r="Q37" s="1054" t="str">
        <f t="shared" si="1"/>
        <v>x</v>
      </c>
      <c r="R37" s="1055" t="str">
        <f>VLOOKUP($C$6,hours!$B$17:$Z$135,2)</f>
        <v>نهى موسى عيسى ديكه</v>
      </c>
      <c r="S37" s="1057" t="str">
        <f>VLOOKUP($C$6,hours!$B$17:$Z$135,2)</f>
        <v>نهى موسى عيسى ديكه</v>
      </c>
      <c r="T37" s="1054" t="str">
        <f t="shared" si="2"/>
        <v>x</v>
      </c>
      <c r="U37" s="1055" t="str">
        <f>VLOOKUP($C$6,hours!$B$17:$Z$135,2)</f>
        <v>نهى موسى عيسى ديكه</v>
      </c>
      <c r="V37" s="1057" t="str">
        <f>VLOOKUP($C$6,hours!$B$17:$Z$135,2)</f>
        <v>نهى موسى عيسى ديكه</v>
      </c>
      <c r="W37" s="1054" t="str">
        <f>IF(G37="","x",VLOOKUP($C$6,inf!$A$2:$AG$61,19))</f>
        <v>x</v>
      </c>
      <c r="X37" s="1055"/>
      <c r="Y37" s="1057"/>
      <c r="Z37" s="1054" t="str">
        <f>IF(G37="","x",VLOOKUP($C$6,inf!$A$2:$AG$61,19))</f>
        <v>x</v>
      </c>
      <c r="AA37" s="1055"/>
      <c r="AB37" s="1057"/>
    </row>
    <row r="38" spans="1:30" s="374" customFormat="1" ht="27" hidden="1" customHeight="1" x14ac:dyDescent="0.75">
      <c r="A38" s="357"/>
      <c r="B38" s="1054">
        <f>IF(W38="x", IF(ISNUMBER(B37),B37,0),IF(ISNUMBER(B37),B37+1,1))</f>
        <v>16</v>
      </c>
      <c r="C38" s="1055"/>
      <c r="D38" s="1055"/>
      <c r="E38" s="1055"/>
      <c r="F38" s="1056"/>
      <c r="G38" s="377" t="str">
        <f>VLOOKUP($C$6,hours!$B$17:$BK$135,54)</f>
        <v/>
      </c>
      <c r="H38" s="1054" t="str">
        <f>IF(G38="","x",VLOOKUP($C$6,hours!$B$17:$BK$135,54))</f>
        <v>x</v>
      </c>
      <c r="I38" s="1055"/>
      <c r="J38" s="1057"/>
      <c r="K38" s="1058" t="str">
        <f>IF(G38="","x",(VLOOKUP($C$6,hours!$B$17:$BK$135,55)))</f>
        <v>x</v>
      </c>
      <c r="L38" s="1059"/>
      <c r="M38" s="1060"/>
      <c r="N38" s="1054" t="str">
        <f>IF(G38="","x",VLOOKUP($C$6,inf!$A$2:$AF$61,7))</f>
        <v>x</v>
      </c>
      <c r="O38" s="1055" t="str">
        <f>VLOOKUP($C$6,hours!$B$17:$Z$135,2)</f>
        <v>نهى موسى عيسى ديكه</v>
      </c>
      <c r="P38" s="1057" t="str">
        <f>VLOOKUP($C$6,hours!$B$17:$Z$135,2)</f>
        <v>نهى موسى عيسى ديكه</v>
      </c>
      <c r="Q38" s="1054" t="str">
        <f t="shared" si="1"/>
        <v>x</v>
      </c>
      <c r="R38" s="1055" t="str">
        <f>VLOOKUP($C$6,hours!$B$17:$Z$135,2)</f>
        <v>نهى موسى عيسى ديكه</v>
      </c>
      <c r="S38" s="1057" t="str">
        <f>VLOOKUP($C$6,hours!$B$17:$Z$135,2)</f>
        <v>نهى موسى عيسى ديكه</v>
      </c>
      <c r="T38" s="1054" t="str">
        <f t="shared" si="2"/>
        <v>x</v>
      </c>
      <c r="U38" s="1055" t="str">
        <f>VLOOKUP($C$6,hours!$B$17:$Z$135,2)</f>
        <v>نهى موسى عيسى ديكه</v>
      </c>
      <c r="V38" s="1057" t="str">
        <f>VLOOKUP($C$6,hours!$B$17:$Z$135,2)</f>
        <v>نهى موسى عيسى ديكه</v>
      </c>
      <c r="W38" s="1054" t="str">
        <f>IF(G38="","x",VLOOKUP($C$6,inf!$A$2:$AG$61,19))</f>
        <v>x</v>
      </c>
      <c r="X38" s="1055"/>
      <c r="Y38" s="1057"/>
      <c r="Z38" s="1054" t="str">
        <f>IF(G38="","x",VLOOKUP($C$6,inf!$A$2:$AG$61,19))</f>
        <v>x</v>
      </c>
      <c r="AA38" s="1055"/>
      <c r="AB38" s="1057"/>
      <c r="AC38" s="357"/>
      <c r="AD38" s="357"/>
    </row>
    <row r="39" spans="1:30" s="374" customFormat="1" ht="27" hidden="1" customHeight="1" x14ac:dyDescent="0.75">
      <c r="A39" s="357"/>
      <c r="B39" s="1054">
        <f>IF(W39="x", IF(ISNUMBER(B38),B38,0),IF(ISNUMBER(B38),B38+1,1))</f>
        <v>16</v>
      </c>
      <c r="C39" s="1055"/>
      <c r="D39" s="1055"/>
      <c r="E39" s="1055"/>
      <c r="F39" s="1056"/>
      <c r="G39" s="377" t="str">
        <f>VLOOKUP($C$6,hours!$B$17:$BK$135,56)</f>
        <v/>
      </c>
      <c r="H39" s="1054" t="str">
        <f>IF(G39="","x",VLOOKUP($C$6,hours!$B$17:$BK$135,56))</f>
        <v>x</v>
      </c>
      <c r="I39" s="1055"/>
      <c r="J39" s="1057"/>
      <c r="K39" s="1058" t="str">
        <f>IF(G39="","x",(VLOOKUP($C$6,hours!$B$17:$BK$135,57)))</f>
        <v>x</v>
      </c>
      <c r="L39" s="1059"/>
      <c r="M39" s="1060"/>
      <c r="N39" s="1054" t="str">
        <f>IF(G39="","x",VLOOKUP($C$6,inf!$A$2:$AF$61,7))</f>
        <v>x</v>
      </c>
      <c r="O39" s="1055" t="str">
        <f>VLOOKUP($C$6,hours!$B$17:$Z$135,2)</f>
        <v>نهى موسى عيسى ديكه</v>
      </c>
      <c r="P39" s="1057" t="str">
        <f>VLOOKUP($C$6,hours!$B$17:$Z$135,2)</f>
        <v>نهى موسى عيسى ديكه</v>
      </c>
      <c r="Q39" s="1054" t="str">
        <f t="shared" si="1"/>
        <v>x</v>
      </c>
      <c r="R39" s="1055" t="str">
        <f>VLOOKUP($C$6,hours!$B$17:$Z$135,2)</f>
        <v>نهى موسى عيسى ديكه</v>
      </c>
      <c r="S39" s="1057" t="str">
        <f>VLOOKUP($C$6,hours!$B$17:$Z$135,2)</f>
        <v>نهى موسى عيسى ديكه</v>
      </c>
      <c r="T39" s="1054" t="str">
        <f t="shared" si="2"/>
        <v>x</v>
      </c>
      <c r="U39" s="1055" t="str">
        <f>VLOOKUP($C$6,hours!$B$17:$Z$135,2)</f>
        <v>نهى موسى عيسى ديكه</v>
      </c>
      <c r="V39" s="1057" t="str">
        <f>VLOOKUP($C$6,hours!$B$17:$Z$135,2)</f>
        <v>نهى موسى عيسى ديكه</v>
      </c>
      <c r="W39" s="1054" t="str">
        <f>IF(G39="","x",VLOOKUP($C$6,inf!$A$2:$AG$61,19))</f>
        <v>x</v>
      </c>
      <c r="X39" s="1055"/>
      <c r="Y39" s="1057"/>
      <c r="Z39" s="1054" t="str">
        <f>IF(G39="","x",VLOOKUP($C$6,inf!$A$2:$AG$61,19))</f>
        <v>x</v>
      </c>
      <c r="AA39" s="1055"/>
      <c r="AB39" s="1057"/>
      <c r="AC39" s="357"/>
      <c r="AD39" s="357"/>
    </row>
    <row r="40" spans="1:30" s="374" customFormat="1" ht="27" hidden="1" customHeight="1" thickBot="1" x14ac:dyDescent="0.8">
      <c r="A40" s="357"/>
      <c r="B40" s="1054">
        <f>IF(W40="x", IF(ISNUMBER(B39),B39,0),IF(ISNUMBER(B39),B39+1,1))</f>
        <v>16</v>
      </c>
      <c r="C40" s="1055"/>
      <c r="D40" s="1055"/>
      <c r="E40" s="1055"/>
      <c r="F40" s="1056"/>
      <c r="G40" s="378" t="str">
        <f>VLOOKUP($C$6,hours!$B$17:$BK$135,58)</f>
        <v/>
      </c>
      <c r="H40" s="1061" t="str">
        <f>IF(G40="","x",VLOOKUP($C$6,hours!$B$17:$BK$135,58))</f>
        <v>x</v>
      </c>
      <c r="I40" s="1061"/>
      <c r="J40" s="1061"/>
      <c r="K40" s="1062" t="str">
        <f>IF(G40="","x",(VLOOKUP($C$6,hours!$B$17:$BK$135,59)))</f>
        <v>x</v>
      </c>
      <c r="L40" s="1062"/>
      <c r="M40" s="1062"/>
      <c r="N40" s="1061" t="str">
        <f>IF(G40="","x",VLOOKUP($C$6,inf!$A$2:$AF$61,7))</f>
        <v>x</v>
      </c>
      <c r="O40" s="1061" t="str">
        <f>VLOOKUP($C$6,hours!$B$17:$Z$135,2)</f>
        <v>نهى موسى عيسى ديكه</v>
      </c>
      <c r="P40" s="1061" t="str">
        <f>VLOOKUP($C$6,hours!$B$17:$Z$135,2)</f>
        <v>نهى موسى عيسى ديكه</v>
      </c>
      <c r="Q40" s="1061" t="str">
        <f t="shared" si="1"/>
        <v>x</v>
      </c>
      <c r="R40" s="1061" t="str">
        <f>VLOOKUP($C$6,hours!$B$17:$Z$135,2)</f>
        <v>نهى موسى عيسى ديكه</v>
      </c>
      <c r="S40" s="1061" t="str">
        <f>VLOOKUP($C$6,hours!$B$17:$Z$135,2)</f>
        <v>نهى موسى عيسى ديكه</v>
      </c>
      <c r="T40" s="1061" t="str">
        <f t="shared" si="2"/>
        <v>x</v>
      </c>
      <c r="U40" s="1061" t="str">
        <f>VLOOKUP($C$6,hours!$B$17:$Z$135,2)</f>
        <v>نهى موسى عيسى ديكه</v>
      </c>
      <c r="V40" s="1073" t="str">
        <f>VLOOKUP($C$6,hours!$B$17:$Z$135,2)</f>
        <v>نهى موسى عيسى ديكه</v>
      </c>
      <c r="W40" s="1063" t="str">
        <f>IF(G40="","x",VLOOKUP($C$6,inf!$A$2:$AG$61,19))</f>
        <v>x</v>
      </c>
      <c r="X40" s="1064"/>
      <c r="Y40" s="1065"/>
      <c r="Z40" s="1063" t="str">
        <f>IF(G40="","x",VLOOKUP($C$6,inf!$A$2:$AG$61,19))</f>
        <v>x</v>
      </c>
      <c r="AA40" s="1064"/>
      <c r="AB40" s="1065"/>
      <c r="AC40" s="376"/>
      <c r="AD40" s="357"/>
    </row>
    <row r="41" spans="1:30" ht="27" customHeight="1" thickBot="1" x14ac:dyDescent="0.7">
      <c r="A41" s="256"/>
      <c r="B41" s="1066" t="s">
        <v>634</v>
      </c>
      <c r="C41" s="1066"/>
      <c r="D41" s="1066"/>
      <c r="E41" s="1066"/>
      <c r="F41" s="1066"/>
      <c r="G41" s="1066"/>
      <c r="H41" s="1066"/>
      <c r="I41" s="1066"/>
      <c r="J41" s="1066"/>
      <c r="K41" s="1066"/>
      <c r="L41" s="1067" t="str">
        <f>VLOOKUP($C$6,hours!$B$17:$Z$135,19)</f>
        <v>تفوح - باب الزاوية - مركز التصحيح - -</v>
      </c>
      <c r="M41" s="1067"/>
      <c r="N41" s="1067"/>
      <c r="O41" s="1067"/>
      <c r="P41" s="1067"/>
      <c r="Q41" s="1067"/>
      <c r="R41" s="1067"/>
      <c r="S41" s="1067"/>
      <c r="T41" s="1067"/>
      <c r="U41" s="1067"/>
      <c r="V41" s="1068" t="s">
        <v>587</v>
      </c>
      <c r="W41" s="1069"/>
      <c r="X41" s="1069"/>
      <c r="Y41" s="1070"/>
      <c r="Z41" s="1071">
        <f>SUM(Z21:AB40)</f>
        <v>120</v>
      </c>
      <c r="AA41" s="1071"/>
      <c r="AB41" s="1072"/>
      <c r="AC41" s="256"/>
      <c r="AD41" s="256"/>
    </row>
    <row r="42" spans="1:30" ht="28.15" customHeight="1" x14ac:dyDescent="0.9">
      <c r="A42" s="256"/>
      <c r="B42" s="1008" t="s">
        <v>6</v>
      </c>
      <c r="C42" s="1008"/>
      <c r="D42" s="1008"/>
      <c r="E42" s="1008"/>
      <c r="F42" s="1008"/>
      <c r="H42" s="1074">
        <f>Menu!$F$10</f>
        <v>45103</v>
      </c>
      <c r="I42" s="1074"/>
      <c r="J42" s="1074"/>
      <c r="K42" s="1074"/>
      <c r="L42" s="256"/>
      <c r="M42" s="256"/>
      <c r="N42" s="256"/>
      <c r="O42" s="256"/>
      <c r="P42" s="256"/>
      <c r="Q42" s="256"/>
      <c r="R42" s="256"/>
      <c r="S42" s="256"/>
      <c r="T42" s="256"/>
      <c r="Y42" s="256"/>
      <c r="Z42" s="256"/>
      <c r="AA42" s="256"/>
      <c r="AB42" s="256"/>
      <c r="AC42" s="353"/>
      <c r="AD42" s="256"/>
    </row>
    <row r="43" spans="1:30" ht="29.65" customHeight="1" x14ac:dyDescent="0.65">
      <c r="A43" s="256"/>
      <c r="B43" s="256"/>
      <c r="C43" s="256"/>
      <c r="D43" s="256"/>
      <c r="E43" s="256"/>
      <c r="F43" s="256"/>
      <c r="G43" s="256"/>
      <c r="H43" s="256"/>
      <c r="I43" s="256"/>
      <c r="J43" s="256"/>
      <c r="K43" s="256"/>
      <c r="L43" s="256"/>
      <c r="M43" s="256"/>
      <c r="N43" s="256"/>
      <c r="O43" s="256"/>
      <c r="P43" s="256"/>
      <c r="Q43" s="256"/>
      <c r="R43" s="256"/>
      <c r="S43" s="256"/>
      <c r="T43" s="1075" t="s">
        <v>588</v>
      </c>
      <c r="U43" s="1075"/>
      <c r="V43" s="1075"/>
      <c r="W43" s="1075"/>
      <c r="X43" s="1075"/>
      <c r="Y43" s="351"/>
      <c r="Z43" s="351"/>
      <c r="AA43" s="351"/>
      <c r="AB43" s="351"/>
      <c r="AC43" s="352"/>
      <c r="AD43" s="256"/>
    </row>
    <row r="44" spans="1:30" ht="9.6" customHeight="1" thickBot="1" x14ac:dyDescent="0.7">
      <c r="A44" s="256"/>
      <c r="B44" s="258"/>
      <c r="C44" s="258"/>
      <c r="D44" s="258"/>
      <c r="E44" s="258"/>
      <c r="F44" s="258"/>
      <c r="G44" s="258"/>
      <c r="H44" s="258"/>
      <c r="I44" s="258"/>
      <c r="J44" s="258"/>
      <c r="K44" s="258"/>
      <c r="L44" s="258"/>
      <c r="M44" s="258"/>
      <c r="N44" s="258"/>
      <c r="O44" s="258"/>
      <c r="P44" s="258"/>
      <c r="Q44" s="258"/>
      <c r="R44" s="258"/>
      <c r="S44" s="258"/>
      <c r="T44" s="258"/>
      <c r="U44" s="258"/>
      <c r="V44" s="258"/>
      <c r="W44" s="258"/>
      <c r="X44" s="258"/>
      <c r="Y44" s="258"/>
      <c r="Z44" s="258"/>
      <c r="AA44" s="258"/>
      <c r="AB44" s="258"/>
      <c r="AC44" s="350"/>
      <c r="AD44" s="256"/>
    </row>
    <row r="45" spans="1:30" ht="49.9" customHeight="1" thickBot="1" x14ac:dyDescent="0.75">
      <c r="A45" s="256"/>
      <c r="B45" s="1076" t="s">
        <v>589</v>
      </c>
      <c r="C45" s="1076"/>
      <c r="D45" s="1076"/>
      <c r="E45" s="1076"/>
      <c r="F45" s="1076"/>
      <c r="G45" s="1076"/>
      <c r="H45" s="1076"/>
      <c r="I45" s="1076"/>
      <c r="J45" s="1076"/>
      <c r="K45" s="1077" t="s">
        <v>590</v>
      </c>
      <c r="L45" s="1077"/>
      <c r="M45" s="1077"/>
      <c r="N45" s="1077"/>
      <c r="O45" s="1077"/>
      <c r="P45" s="1077"/>
      <c r="Q45" s="1077"/>
      <c r="R45" s="1077"/>
      <c r="S45" s="1077"/>
      <c r="T45" s="1077"/>
      <c r="U45" s="1077"/>
      <c r="V45" s="1077"/>
      <c r="W45" s="1077"/>
      <c r="X45" s="1077"/>
      <c r="Y45" s="1077"/>
      <c r="Z45" s="1077"/>
      <c r="AA45" s="1077"/>
      <c r="AB45" s="1077"/>
      <c r="AC45" s="259"/>
      <c r="AD45" s="256"/>
    </row>
    <row r="46" spans="1:30" ht="50.65" customHeight="1" thickBot="1" x14ac:dyDescent="0.7">
      <c r="A46" s="256"/>
      <c r="B46" s="1078" t="s">
        <v>1138</v>
      </c>
      <c r="C46" s="1079"/>
      <c r="D46" s="1079"/>
      <c r="E46" s="1079"/>
      <c r="F46" s="1079"/>
      <c r="G46" s="1079"/>
      <c r="H46" s="1079"/>
      <c r="I46" s="1080"/>
      <c r="J46" s="1081">
        <f>VLOOKUP($C$6,hours!$B$17:$Z$135,5)</f>
        <v>105</v>
      </c>
      <c r="K46" s="1082"/>
      <c r="L46" s="261" t="s">
        <v>591</v>
      </c>
      <c r="M46" s="265" t="s">
        <v>593</v>
      </c>
      <c r="N46" s="1083" t="s">
        <v>1144</v>
      </c>
      <c r="O46" s="1064"/>
      <c r="P46" s="1064"/>
      <c r="Q46" s="1064"/>
      <c r="R46" s="1064"/>
      <c r="S46" s="1064"/>
      <c r="T46" s="1065"/>
      <c r="U46" s="1084">
        <f>Menu!C52</f>
        <v>20.714285714285715</v>
      </c>
      <c r="V46" s="1084"/>
      <c r="W46" s="1085"/>
      <c r="X46" s="262" t="s">
        <v>92</v>
      </c>
      <c r="Y46" s="1086" t="s">
        <v>594</v>
      </c>
      <c r="Z46" s="1086"/>
      <c r="AA46" s="1087"/>
      <c r="AB46" s="1084">
        <f>$J$46*$U$46</f>
        <v>2175</v>
      </c>
      <c r="AC46" s="1084"/>
      <c r="AD46" s="256"/>
    </row>
    <row r="47" spans="1:30" ht="50.65" customHeight="1" thickBot="1" x14ac:dyDescent="0.75">
      <c r="B47" s="1094" t="s">
        <v>595</v>
      </c>
      <c r="C47" s="1095"/>
      <c r="D47" s="1095"/>
      <c r="E47" s="1095"/>
      <c r="F47" s="1095"/>
      <c r="G47" s="1095"/>
      <c r="H47" s="1095"/>
      <c r="I47" s="1095"/>
      <c r="J47" s="1095"/>
      <c r="K47" s="1095"/>
      <c r="L47" s="1096"/>
      <c r="M47" s="1084">
        <f>AB46</f>
        <v>2175</v>
      </c>
      <c r="N47" s="1084"/>
      <c r="O47" s="1085"/>
      <c r="P47" s="263" t="s">
        <v>591</v>
      </c>
      <c r="Q47" s="264" t="s">
        <v>104</v>
      </c>
      <c r="R47" s="1097" t="s">
        <v>596</v>
      </c>
      <c r="S47" s="1098"/>
      <c r="T47" s="1098"/>
      <c r="U47" s="1071">
        <f>$Z$41</f>
        <v>120</v>
      </c>
      <c r="V47" s="1071"/>
      <c r="W47" s="263" t="s">
        <v>591</v>
      </c>
      <c r="X47" s="262" t="s">
        <v>92</v>
      </c>
      <c r="Y47" s="1099" t="s">
        <v>597</v>
      </c>
      <c r="Z47" s="1100"/>
      <c r="AA47" s="1084">
        <f>$M$47+$U$47</f>
        <v>2295</v>
      </c>
      <c r="AB47" s="1084"/>
      <c r="AC47" s="354" t="s">
        <v>598</v>
      </c>
    </row>
    <row r="48" spans="1:30" ht="24.75" customHeight="1" x14ac:dyDescent="0.7">
      <c r="B48" s="358"/>
      <c r="C48" s="358"/>
      <c r="D48" s="358"/>
      <c r="E48" s="358"/>
      <c r="F48" s="358"/>
      <c r="G48" s="358"/>
      <c r="H48" s="358"/>
      <c r="I48" s="358"/>
      <c r="J48" s="358"/>
      <c r="K48" s="358"/>
      <c r="L48" s="358"/>
      <c r="M48" s="359"/>
      <c r="N48" s="359"/>
      <c r="O48" s="359"/>
      <c r="P48" s="360"/>
      <c r="Q48" s="352"/>
      <c r="R48" s="590"/>
      <c r="S48" s="590"/>
      <c r="T48" s="590"/>
      <c r="U48" s="359"/>
      <c r="V48" s="359"/>
      <c r="W48" s="360"/>
      <c r="X48" s="361"/>
      <c r="Y48" s="362"/>
      <c r="Z48" s="362"/>
      <c r="AA48" s="363"/>
      <c r="AB48" s="363"/>
      <c r="AC48" s="364"/>
    </row>
    <row r="49" spans="2:28" ht="44.65" customHeight="1" thickBot="1" x14ac:dyDescent="0.9">
      <c r="B49" s="491" t="s">
        <v>599</v>
      </c>
      <c r="C49" s="491"/>
      <c r="D49" s="491"/>
      <c r="E49" s="491"/>
      <c r="F49" s="491"/>
      <c r="G49" s="491"/>
      <c r="H49" s="491"/>
      <c r="I49" s="491"/>
      <c r="J49" s="491"/>
      <c r="K49" s="492"/>
      <c r="L49" s="1088" t="s">
        <v>600</v>
      </c>
      <c r="M49" s="1088"/>
      <c r="N49" s="1088"/>
      <c r="O49" s="492"/>
      <c r="P49" s="1089" t="s">
        <v>1130</v>
      </c>
      <c r="Q49" s="1089"/>
      <c r="R49" s="1089"/>
      <c r="S49" s="1089"/>
      <c r="T49" s="1089"/>
      <c r="U49" s="1089"/>
      <c r="V49" s="492"/>
      <c r="W49" s="286"/>
      <c r="X49" s="493"/>
      <c r="Y49" s="493"/>
      <c r="Z49" s="493" t="s">
        <v>930</v>
      </c>
      <c r="AA49" s="493"/>
      <c r="AB49" s="493"/>
    </row>
    <row r="50" spans="2:28" ht="19.5" customHeight="1" x14ac:dyDescent="0.7">
      <c r="B50" s="1090"/>
      <c r="C50" s="1090"/>
      <c r="D50" s="1090"/>
      <c r="E50" s="1090"/>
      <c r="F50" s="1090"/>
      <c r="G50" s="1090"/>
      <c r="H50" s="1090"/>
      <c r="I50" s="1090"/>
      <c r="J50" s="1090"/>
      <c r="K50" s="366"/>
      <c r="L50" s="253"/>
      <c r="M50" s="253"/>
      <c r="N50" s="253"/>
      <c r="O50" s="259"/>
      <c r="P50" s="259"/>
      <c r="Q50" s="1091"/>
      <c r="R50" s="1091"/>
      <c r="S50" s="1091"/>
      <c r="T50" s="1091"/>
      <c r="U50" s="1091"/>
      <c r="V50" s="366"/>
      <c r="W50" s="366"/>
      <c r="X50" s="1090"/>
      <c r="Y50" s="1090"/>
      <c r="Z50" s="1090"/>
      <c r="AA50" s="1090"/>
      <c r="AB50" s="1090"/>
    </row>
    <row r="51" spans="2:28" ht="19.899999999999999" customHeight="1" x14ac:dyDescent="0.65">
      <c r="B51" s="1093"/>
      <c r="C51" s="1093"/>
      <c r="D51" s="1093"/>
      <c r="E51" s="1093"/>
      <c r="F51" s="1093"/>
      <c r="G51" s="1093"/>
      <c r="H51" s="1093"/>
      <c r="I51" s="1093"/>
      <c r="J51" s="1093"/>
      <c r="K51" s="343"/>
      <c r="L51" s="256"/>
      <c r="M51" s="256"/>
      <c r="N51" s="256"/>
      <c r="O51" s="256"/>
      <c r="P51" s="256"/>
      <c r="Q51" s="1092"/>
      <c r="R51" s="1092"/>
      <c r="S51" s="1092"/>
      <c r="T51" s="1092"/>
      <c r="U51" s="1092"/>
      <c r="V51" s="256"/>
      <c r="W51" s="256"/>
      <c r="X51" s="1093"/>
      <c r="Y51" s="1093"/>
      <c r="Z51" s="1093"/>
      <c r="AA51" s="1093"/>
      <c r="AB51" s="1093"/>
    </row>
    <row r="52" spans="2:28" ht="21" customHeight="1" x14ac:dyDescent="0.65"/>
    <row r="53" spans="2:28" ht="14.25" hidden="1" customHeight="1" x14ac:dyDescent="0.65"/>
    <row r="54" spans="2:28" ht="13.5" hidden="1" customHeight="1" x14ac:dyDescent="0.65"/>
    <row r="55" spans="2:28" ht="20.25" hidden="1" customHeight="1" x14ac:dyDescent="0.65"/>
    <row r="56" spans="2:28" ht="30" hidden="1" customHeight="1" x14ac:dyDescent="0.65"/>
    <row r="57" spans="2:28" hidden="1" x14ac:dyDescent="0.65"/>
    <row r="58" spans="2:28" x14ac:dyDescent="0.65">
      <c r="B58" s="255"/>
      <c r="C58" s="255"/>
      <c r="D58" s="255"/>
      <c r="E58" s="255"/>
      <c r="F58" s="255"/>
      <c r="G58" s="255"/>
      <c r="H58" s="255"/>
      <c r="I58" s="255"/>
      <c r="J58" s="255"/>
      <c r="K58" s="255"/>
      <c r="L58" s="255"/>
      <c r="M58" s="255"/>
      <c r="N58" s="255"/>
      <c r="O58" s="255"/>
      <c r="P58" s="255"/>
    </row>
  </sheetData>
  <mergeCells count="246">
    <mergeCell ref="L49:N49"/>
    <mergeCell ref="P49:U49"/>
    <mergeCell ref="B50:J50"/>
    <mergeCell ref="Q50:U51"/>
    <mergeCell ref="X50:AB51"/>
    <mergeCell ref="B51:J51"/>
    <mergeCell ref="AB46:AC46"/>
    <mergeCell ref="B47:L47"/>
    <mergeCell ref="M47:O47"/>
    <mergeCell ref="R47:T47"/>
    <mergeCell ref="U47:V47"/>
    <mergeCell ref="Y47:Z47"/>
    <mergeCell ref="AA47:AB47"/>
    <mergeCell ref="B42:F42"/>
    <mergeCell ref="H42:K42"/>
    <mergeCell ref="T43:X43"/>
    <mergeCell ref="B45:J45"/>
    <mergeCell ref="K45:AB45"/>
    <mergeCell ref="B46:I46"/>
    <mergeCell ref="J46:K46"/>
    <mergeCell ref="N46:T46"/>
    <mergeCell ref="U46:W46"/>
    <mergeCell ref="Y46:AA46"/>
    <mergeCell ref="W40:Y40"/>
    <mergeCell ref="Z40:AB40"/>
    <mergeCell ref="B41:K41"/>
    <mergeCell ref="L41:U41"/>
    <mergeCell ref="V41:Y41"/>
    <mergeCell ref="Z41:AB41"/>
    <mergeCell ref="B40:F40"/>
    <mergeCell ref="H40:J40"/>
    <mergeCell ref="K40:M40"/>
    <mergeCell ref="N40:P40"/>
    <mergeCell ref="Q40:S40"/>
    <mergeCell ref="T40:V40"/>
    <mergeCell ref="W38:Y38"/>
    <mergeCell ref="Z38:AB38"/>
    <mergeCell ref="B39:F39"/>
    <mergeCell ref="H39:J39"/>
    <mergeCell ref="K39:M39"/>
    <mergeCell ref="N39:P39"/>
    <mergeCell ref="Q39:S39"/>
    <mergeCell ref="T39:V39"/>
    <mergeCell ref="W39:Y39"/>
    <mergeCell ref="Z39:AB39"/>
    <mergeCell ref="B38:F38"/>
    <mergeCell ref="H38:J38"/>
    <mergeCell ref="K38:M38"/>
    <mergeCell ref="N38:P38"/>
    <mergeCell ref="Q38:S38"/>
    <mergeCell ref="T38:V38"/>
    <mergeCell ref="W36:Y36"/>
    <mergeCell ref="Z36:AB36"/>
    <mergeCell ref="B37:F37"/>
    <mergeCell ref="H37:J37"/>
    <mergeCell ref="K37:M37"/>
    <mergeCell ref="N37:P37"/>
    <mergeCell ref="Q37:S37"/>
    <mergeCell ref="T37:V37"/>
    <mergeCell ref="W37:Y37"/>
    <mergeCell ref="Z37:AB37"/>
    <mergeCell ref="B36:F36"/>
    <mergeCell ref="H36:J36"/>
    <mergeCell ref="K36:M36"/>
    <mergeCell ref="N36:P36"/>
    <mergeCell ref="Q36:S36"/>
    <mergeCell ref="T36:V36"/>
    <mergeCell ref="W34:Y34"/>
    <mergeCell ref="Z34:AB34"/>
    <mergeCell ref="B35:F35"/>
    <mergeCell ref="H35:J35"/>
    <mergeCell ref="K35:M35"/>
    <mergeCell ref="N35:P35"/>
    <mergeCell ref="Q35:S35"/>
    <mergeCell ref="T35:V35"/>
    <mergeCell ref="W35:Y35"/>
    <mergeCell ref="Z35:AB35"/>
    <mergeCell ref="B34:F34"/>
    <mergeCell ref="H34:J34"/>
    <mergeCell ref="K34:M34"/>
    <mergeCell ref="N34:P34"/>
    <mergeCell ref="Q34:S34"/>
    <mergeCell ref="T34:V34"/>
    <mergeCell ref="W32:Y32"/>
    <mergeCell ref="Z32:AB32"/>
    <mergeCell ref="B33:F33"/>
    <mergeCell ref="H33:J33"/>
    <mergeCell ref="K33:M33"/>
    <mergeCell ref="N33:P33"/>
    <mergeCell ref="Q33:S33"/>
    <mergeCell ref="T33:V33"/>
    <mergeCell ref="W33:Y33"/>
    <mergeCell ref="Z33:AB33"/>
    <mergeCell ref="B32:F32"/>
    <mergeCell ref="H32:J32"/>
    <mergeCell ref="K32:M32"/>
    <mergeCell ref="N32:P32"/>
    <mergeCell ref="Q32:S32"/>
    <mergeCell ref="T32:V32"/>
    <mergeCell ref="W30:Y30"/>
    <mergeCell ref="Z30:AB30"/>
    <mergeCell ref="B31:F31"/>
    <mergeCell ref="H31:J31"/>
    <mergeCell ref="K31:M31"/>
    <mergeCell ref="N31:P31"/>
    <mergeCell ref="Q31:S31"/>
    <mergeCell ref="T31:V31"/>
    <mergeCell ref="W31:Y31"/>
    <mergeCell ref="Z31:AB31"/>
    <mergeCell ref="B30:F30"/>
    <mergeCell ref="H30:J30"/>
    <mergeCell ref="K30:M30"/>
    <mergeCell ref="N30:P30"/>
    <mergeCell ref="Q30:S30"/>
    <mergeCell ref="T30:V30"/>
    <mergeCell ref="W28:Y28"/>
    <mergeCell ref="Z28:AB28"/>
    <mergeCell ref="B29:F29"/>
    <mergeCell ref="H29:J29"/>
    <mergeCell ref="K29:M29"/>
    <mergeCell ref="N29:P29"/>
    <mergeCell ref="Q29:S29"/>
    <mergeCell ref="T29:V29"/>
    <mergeCell ref="W29:Y29"/>
    <mergeCell ref="Z29:AB29"/>
    <mergeCell ref="B28:F28"/>
    <mergeCell ref="H28:J28"/>
    <mergeCell ref="K28:M28"/>
    <mergeCell ref="N28:P28"/>
    <mergeCell ref="Q28:S28"/>
    <mergeCell ref="T28:V28"/>
    <mergeCell ref="W26:Y26"/>
    <mergeCell ref="Z26:AB26"/>
    <mergeCell ref="B27:F27"/>
    <mergeCell ref="H27:J27"/>
    <mergeCell ref="K27:M27"/>
    <mergeCell ref="N27:P27"/>
    <mergeCell ref="Q27:S27"/>
    <mergeCell ref="T27:V27"/>
    <mergeCell ref="W27:Y27"/>
    <mergeCell ref="Z27:AB27"/>
    <mergeCell ref="B26:F26"/>
    <mergeCell ref="H26:J26"/>
    <mergeCell ref="K26:M26"/>
    <mergeCell ref="N26:P26"/>
    <mergeCell ref="Q26:S26"/>
    <mergeCell ref="T26:V26"/>
    <mergeCell ref="W24:Y24"/>
    <mergeCell ref="Z24:AB24"/>
    <mergeCell ref="B25:F25"/>
    <mergeCell ref="H25:J25"/>
    <mergeCell ref="K25:M25"/>
    <mergeCell ref="N25:P25"/>
    <mergeCell ref="Q25:S25"/>
    <mergeCell ref="T25:V25"/>
    <mergeCell ref="W25:Y25"/>
    <mergeCell ref="Z25:AB25"/>
    <mergeCell ref="B24:F24"/>
    <mergeCell ref="H24:J24"/>
    <mergeCell ref="K24:M24"/>
    <mergeCell ref="N24:P24"/>
    <mergeCell ref="Q24:S24"/>
    <mergeCell ref="T24:V24"/>
    <mergeCell ref="B23:F23"/>
    <mergeCell ref="H23:J23"/>
    <mergeCell ref="K23:M23"/>
    <mergeCell ref="N23:P23"/>
    <mergeCell ref="Q23:S23"/>
    <mergeCell ref="T23:V23"/>
    <mergeCell ref="W23:Y23"/>
    <mergeCell ref="Z23:AB23"/>
    <mergeCell ref="B22:F22"/>
    <mergeCell ref="H22:J22"/>
    <mergeCell ref="K22:M22"/>
    <mergeCell ref="N22:P22"/>
    <mergeCell ref="Q22:S22"/>
    <mergeCell ref="T22:V22"/>
    <mergeCell ref="B21:F21"/>
    <mergeCell ref="H21:J21"/>
    <mergeCell ref="K21:M21"/>
    <mergeCell ref="N21:P21"/>
    <mergeCell ref="Q21:S21"/>
    <mergeCell ref="T21:V21"/>
    <mergeCell ref="W21:Y21"/>
    <mergeCell ref="Z21:AB21"/>
    <mergeCell ref="W22:Y22"/>
    <mergeCell ref="Z22:AB22"/>
    <mergeCell ref="B18:AB18"/>
    <mergeCell ref="B19:J19"/>
    <mergeCell ref="K19:L19"/>
    <mergeCell ref="M19:V19"/>
    <mergeCell ref="B20:F20"/>
    <mergeCell ref="H20:J20"/>
    <mergeCell ref="K20:M20"/>
    <mergeCell ref="O20:Q20"/>
    <mergeCell ref="R20:S20"/>
    <mergeCell ref="T20:V20"/>
    <mergeCell ref="W20:Y20"/>
    <mergeCell ref="Z20:AB20"/>
    <mergeCell ref="AS12:AW12"/>
    <mergeCell ref="A14:K14"/>
    <mergeCell ref="L14:N14"/>
    <mergeCell ref="W15:Z15"/>
    <mergeCell ref="P16:T16"/>
    <mergeCell ref="W16:AA16"/>
    <mergeCell ref="AE16:AL17"/>
    <mergeCell ref="AN16:AR17"/>
    <mergeCell ref="A17:N17"/>
    <mergeCell ref="A10:P10"/>
    <mergeCell ref="Q10:R10"/>
    <mergeCell ref="S10:T10"/>
    <mergeCell ref="U10:X10"/>
    <mergeCell ref="Y10:AB10"/>
    <mergeCell ref="A12:N12"/>
    <mergeCell ref="O12:T12"/>
    <mergeCell ref="U12:W12"/>
    <mergeCell ref="X12:AB12"/>
    <mergeCell ref="A9:C9"/>
    <mergeCell ref="D9:J9"/>
    <mergeCell ref="K9:S9"/>
    <mergeCell ref="T9:W9"/>
    <mergeCell ref="X9:Z9"/>
    <mergeCell ref="AA9:AC9"/>
    <mergeCell ref="A7:M7"/>
    <mergeCell ref="U7:AD7"/>
    <mergeCell ref="A8:F8"/>
    <mergeCell ref="H8:Q8"/>
    <mergeCell ref="R8:S8"/>
    <mergeCell ref="T8:U8"/>
    <mergeCell ref="V8:Z8"/>
    <mergeCell ref="AA8:AD8"/>
    <mergeCell ref="B5:J5"/>
    <mergeCell ref="M5:N5"/>
    <mergeCell ref="O5:T5"/>
    <mergeCell ref="W5:X5"/>
    <mergeCell ref="Y5:AC5"/>
    <mergeCell ref="A6:B6"/>
    <mergeCell ref="C6:H6"/>
    <mergeCell ref="L6:X6"/>
    <mergeCell ref="A1:AD1"/>
    <mergeCell ref="A2:L2"/>
    <mergeCell ref="W2:AD2"/>
    <mergeCell ref="A3:L3"/>
    <mergeCell ref="W3:AD3"/>
    <mergeCell ref="A4:L4"/>
    <mergeCell ref="T4:AD4"/>
  </mergeCells>
  <conditionalFormatting sqref="B21:E40">
    <cfRule type="cellIs" dxfId="36" priority="4" stopIfTrue="1" operator="equal">
      <formula>"x"</formula>
    </cfRule>
    <cfRule type="cellIs" dxfId="35" priority="5" stopIfTrue="1" operator="equal">
      <formula>"x"</formula>
    </cfRule>
    <cfRule type="cellIs" dxfId="34" priority="6" stopIfTrue="1" operator="equal">
      <formula>""""""</formula>
    </cfRule>
  </conditionalFormatting>
  <conditionalFormatting sqref="G21:H21">
    <cfRule type="containsText" dxfId="33" priority="7" stopIfTrue="1" operator="containsText" text="&quot;&quot;">
      <formula>NOT(ISERROR(SEARCH("""""",G21)))</formula>
    </cfRule>
  </conditionalFormatting>
  <conditionalFormatting sqref="H21:W22 G22:G36 H34:AB34 G37:AB40">
    <cfRule type="containsText" dxfId="32" priority="8" stopIfTrue="1" operator="containsText" text="x">
      <formula>NOT(ISERROR(SEARCH("x",G21)))</formula>
    </cfRule>
  </conditionalFormatting>
  <conditionalFormatting sqref="H35:W36 Z35:Z36">
    <cfRule type="containsText" dxfId="31" priority="1" stopIfTrue="1" operator="containsText" text="x">
      <formula>NOT(ISERROR(SEARCH("x",H35)))</formula>
    </cfRule>
  </conditionalFormatting>
  <conditionalFormatting sqref="Z21:Z33 H23:W33">
    <cfRule type="containsText" dxfId="30" priority="2" stopIfTrue="1" operator="containsText" text="x">
      <formula>NOT(ISERROR(SEARCH("x",H21)))</formula>
    </cfRule>
  </conditionalFormatting>
  <pageMargins left="0.62992125984251968" right="0.39370078740157483" top="0.39370078740157483" bottom="0.15748031496062992" header="0.31496062992125984" footer="0.31496062992125984"/>
  <pageSetup paperSize="9" scale="50" orientation="portrait" r:id="rId1"/>
  <drawing r:id="rId2"/>
  <legacyDrawing r:id="rId3"/>
  <controls>
    <mc:AlternateContent xmlns:mc="http://schemas.openxmlformats.org/markup-compatibility/2006">
      <mc:Choice Requires="x14">
        <control shapeId="238599" r:id="rId4" name="CommandButton7">
          <controlPr defaultSize="0" autoLine="0" r:id="rId5">
            <anchor moveWithCells="1">
              <from>
                <xdr:col>33</xdr:col>
                <xdr:colOff>295275</xdr:colOff>
                <xdr:row>13</xdr:row>
                <xdr:rowOff>114300</xdr:rowOff>
              </from>
              <to>
                <xdr:col>37</xdr:col>
                <xdr:colOff>114300</xdr:colOff>
                <xdr:row>14</xdr:row>
                <xdr:rowOff>66675</xdr:rowOff>
              </to>
            </anchor>
          </controlPr>
        </control>
      </mc:Choice>
      <mc:Fallback>
        <control shapeId="238599" r:id="rId4" name="CommandButton7"/>
      </mc:Fallback>
    </mc:AlternateContent>
    <mc:AlternateContent xmlns:mc="http://schemas.openxmlformats.org/markup-compatibility/2006">
      <mc:Choice Requires="x14">
        <control shapeId="238598" r:id="rId6" name="CommandButton6">
          <controlPr defaultSize="0" autoLine="0" r:id="rId7">
            <anchor moveWithCells="1">
              <from>
                <xdr:col>33</xdr:col>
                <xdr:colOff>533400</xdr:colOff>
                <xdr:row>10</xdr:row>
                <xdr:rowOff>209550</xdr:rowOff>
              </from>
              <to>
                <xdr:col>37</xdr:col>
                <xdr:colOff>361950</xdr:colOff>
                <xdr:row>12</xdr:row>
                <xdr:rowOff>104775</xdr:rowOff>
              </to>
            </anchor>
          </controlPr>
        </control>
      </mc:Choice>
      <mc:Fallback>
        <control shapeId="238598" r:id="rId6" name="CommandButton6"/>
      </mc:Fallback>
    </mc:AlternateContent>
    <mc:AlternateContent xmlns:mc="http://schemas.openxmlformats.org/markup-compatibility/2006">
      <mc:Choice Requires="x14">
        <control shapeId="238597" r:id="rId8" name="CommandButton5">
          <controlPr defaultSize="0" autoLine="0" r:id="rId9">
            <anchor moveWithCells="1">
              <from>
                <xdr:col>34</xdr:col>
                <xdr:colOff>133350</xdr:colOff>
                <xdr:row>9</xdr:row>
                <xdr:rowOff>28575</xdr:rowOff>
              </from>
              <to>
                <xdr:col>37</xdr:col>
                <xdr:colOff>581025</xdr:colOff>
                <xdr:row>9</xdr:row>
                <xdr:rowOff>466725</xdr:rowOff>
              </to>
            </anchor>
          </controlPr>
        </control>
      </mc:Choice>
      <mc:Fallback>
        <control shapeId="238597" r:id="rId8" name="CommandButton5"/>
      </mc:Fallback>
    </mc:AlternateContent>
    <mc:AlternateContent xmlns:mc="http://schemas.openxmlformats.org/markup-compatibility/2006">
      <mc:Choice Requires="x14">
        <control shapeId="238596" r:id="rId10" name="CommandButton4">
          <controlPr defaultSize="0" autoLine="0" r:id="rId11">
            <anchor moveWithCells="1">
              <from>
                <xdr:col>33</xdr:col>
                <xdr:colOff>219075</xdr:colOff>
                <xdr:row>5</xdr:row>
                <xdr:rowOff>57150</xdr:rowOff>
              </from>
              <to>
                <xdr:col>37</xdr:col>
                <xdr:colOff>314325</xdr:colOff>
                <xdr:row>6</xdr:row>
                <xdr:rowOff>57150</xdr:rowOff>
              </to>
            </anchor>
          </controlPr>
        </control>
      </mc:Choice>
      <mc:Fallback>
        <control shapeId="238596" r:id="rId10" name="CommandButton4"/>
      </mc:Fallback>
    </mc:AlternateContent>
    <mc:AlternateContent xmlns:mc="http://schemas.openxmlformats.org/markup-compatibility/2006">
      <mc:Choice Requires="x14">
        <control shapeId="238595" r:id="rId12" name="CommandButton3">
          <controlPr defaultSize="0" autoLine="0" r:id="rId13">
            <anchor moveWithCells="1">
              <from>
                <xdr:col>33</xdr:col>
                <xdr:colOff>295275</xdr:colOff>
                <xdr:row>6</xdr:row>
                <xdr:rowOff>209550</xdr:rowOff>
              </from>
              <to>
                <xdr:col>37</xdr:col>
                <xdr:colOff>371475</xdr:colOff>
                <xdr:row>7</xdr:row>
                <xdr:rowOff>371475</xdr:rowOff>
              </to>
            </anchor>
          </controlPr>
        </control>
      </mc:Choice>
      <mc:Fallback>
        <control shapeId="238595" r:id="rId12" name="CommandButton3"/>
      </mc:Fallback>
    </mc:AlternateContent>
    <mc:AlternateContent xmlns:mc="http://schemas.openxmlformats.org/markup-compatibility/2006">
      <mc:Choice Requires="x14">
        <control shapeId="238594" r:id="rId14" name="CommandButton1">
          <controlPr defaultSize="0" autoLine="0" r:id="rId15">
            <anchor moveWithCells="1">
              <from>
                <xdr:col>33</xdr:col>
                <xdr:colOff>133350</xdr:colOff>
                <xdr:row>0</xdr:row>
                <xdr:rowOff>285750</xdr:rowOff>
              </from>
              <to>
                <xdr:col>38</xdr:col>
                <xdr:colOff>57150</xdr:colOff>
                <xdr:row>2</xdr:row>
                <xdr:rowOff>123825</xdr:rowOff>
              </to>
            </anchor>
          </controlPr>
        </control>
      </mc:Choice>
      <mc:Fallback>
        <control shapeId="238594" r:id="rId14" name="CommandButton1"/>
      </mc:Fallback>
    </mc:AlternateContent>
    <mc:AlternateContent xmlns:mc="http://schemas.openxmlformats.org/markup-compatibility/2006">
      <mc:Choice Requires="x14">
        <control shapeId="238593" r:id="rId16" name="CommandButton2">
          <controlPr defaultSize="0" autoLine="0" r:id="rId17">
            <anchor moveWithCells="1">
              <from>
                <xdr:col>33</xdr:col>
                <xdr:colOff>190500</xdr:colOff>
                <xdr:row>2</xdr:row>
                <xdr:rowOff>228600</xdr:rowOff>
              </from>
              <to>
                <xdr:col>38</xdr:col>
                <xdr:colOff>76200</xdr:colOff>
                <xdr:row>5</xdr:row>
                <xdr:rowOff>19050</xdr:rowOff>
              </to>
            </anchor>
          </controlPr>
        </control>
      </mc:Choice>
      <mc:Fallback>
        <control shapeId="238593" r:id="rId16" name="CommandButton2"/>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8EA97-AC69-43DF-ADDF-A86130ABDF42}">
  <sheetPr codeName="Worksheet____23">
    <tabColor rgb="FFFF0000"/>
  </sheetPr>
  <dimension ref="A1:AW58"/>
  <sheetViews>
    <sheetView rightToLeft="1" view="pageBreakPreview" zoomScale="65" zoomScaleNormal="100" zoomScaleSheetLayoutView="65" workbookViewId="0">
      <selection activeCell="W14" sqref="W14"/>
    </sheetView>
  </sheetViews>
  <sheetFormatPr defaultColWidth="9.28515625" defaultRowHeight="24.75" x14ac:dyDescent="0.65"/>
  <cols>
    <col min="1" max="1" width="9" style="254" customWidth="1"/>
    <col min="2" max="3" width="8.5703125" style="254" customWidth="1"/>
    <col min="4" max="5" width="8.5703125" style="254" hidden="1" customWidth="1"/>
    <col min="6" max="6" width="3.7109375" style="254" hidden="1" customWidth="1"/>
    <col min="7" max="7" width="11" style="254" hidden="1" customWidth="1"/>
    <col min="8" max="9" width="6.28515625" style="254" customWidth="1"/>
    <col min="10" max="11" width="8.28515625" style="254" customWidth="1"/>
    <col min="12" max="12" width="6.28515625" style="254" customWidth="1"/>
    <col min="13" max="13" width="8.7109375" style="254" customWidth="1"/>
    <col min="14" max="15" width="7.7109375" style="254" customWidth="1"/>
    <col min="16" max="16" width="7" style="254" customWidth="1"/>
    <col min="17" max="19" width="7.7109375" style="254" customWidth="1"/>
    <col min="20" max="20" width="4.7109375" style="254" customWidth="1"/>
    <col min="21" max="21" width="6.28515625" style="254" customWidth="1"/>
    <col min="22" max="22" width="5.5703125" style="254" customWidth="1"/>
    <col min="23" max="23" width="6.28515625" style="254" customWidth="1"/>
    <col min="24" max="24" width="6.7109375" style="254" customWidth="1"/>
    <col min="25" max="25" width="6.28515625" style="254" customWidth="1"/>
    <col min="26" max="26" width="6.5703125" style="254" customWidth="1"/>
    <col min="27" max="27" width="5.7109375" style="254" customWidth="1"/>
    <col min="28" max="28" width="13.7109375" style="254" customWidth="1"/>
    <col min="29" max="29" width="5.7109375" style="254" customWidth="1"/>
    <col min="30" max="30" width="5.28515625" style="254" customWidth="1"/>
    <col min="31" max="34" width="9.28515625" style="254"/>
    <col min="35" max="35" width="9.28515625" style="254" customWidth="1"/>
    <col min="36" max="16384" width="9.28515625" style="254"/>
  </cols>
  <sheetData>
    <row r="1" spans="1:49" s="286" customFormat="1" ht="30" customHeight="1" x14ac:dyDescent="0.85">
      <c r="A1" s="1013" t="s">
        <v>14</v>
      </c>
      <c r="B1" s="1013"/>
      <c r="C1" s="1013"/>
      <c r="D1" s="1013"/>
      <c r="E1" s="1013"/>
      <c r="F1" s="1013"/>
      <c r="G1" s="1013"/>
      <c r="H1" s="1013"/>
      <c r="I1" s="1013"/>
      <c r="J1" s="1013"/>
      <c r="K1" s="1013"/>
      <c r="L1" s="1013"/>
      <c r="M1" s="1013"/>
      <c r="N1" s="1013"/>
      <c r="O1" s="1013"/>
      <c r="P1" s="1013"/>
      <c r="Q1" s="1013"/>
      <c r="R1" s="1013"/>
      <c r="S1" s="1013"/>
      <c r="T1" s="1013"/>
      <c r="U1" s="1013"/>
      <c r="V1" s="1013"/>
      <c r="W1" s="1013"/>
      <c r="X1" s="1013"/>
      <c r="Y1" s="1013"/>
      <c r="Z1" s="1013"/>
      <c r="AA1" s="1013"/>
      <c r="AB1" s="1013"/>
      <c r="AC1" s="1013"/>
      <c r="AD1" s="1013"/>
    </row>
    <row r="2" spans="1:49" s="286" customFormat="1" ht="33" customHeight="1" x14ac:dyDescent="0.85">
      <c r="A2" s="1013" t="s">
        <v>610</v>
      </c>
      <c r="B2" s="1013"/>
      <c r="C2" s="1013"/>
      <c r="D2" s="1013"/>
      <c r="E2" s="1013"/>
      <c r="F2" s="1013"/>
      <c r="G2" s="1013"/>
      <c r="H2" s="1013"/>
      <c r="I2" s="1013"/>
      <c r="J2" s="1013"/>
      <c r="K2" s="1013"/>
      <c r="L2" s="1013"/>
      <c r="M2" s="288"/>
      <c r="N2" s="288"/>
      <c r="O2" s="288"/>
      <c r="P2" s="288"/>
      <c r="Q2" s="289"/>
      <c r="R2" s="289"/>
      <c r="S2" s="289"/>
      <c r="T2" s="289"/>
      <c r="U2" s="289"/>
      <c r="V2" s="289"/>
      <c r="W2" s="1014" t="s">
        <v>63</v>
      </c>
      <c r="X2" s="1014"/>
      <c r="Y2" s="1014"/>
      <c r="Z2" s="1014"/>
      <c r="AA2" s="1014"/>
      <c r="AB2" s="1014"/>
      <c r="AC2" s="1014"/>
      <c r="AD2" s="1014"/>
    </row>
    <row r="3" spans="1:49" s="286" customFormat="1" ht="33" customHeight="1" x14ac:dyDescent="0.9">
      <c r="A3" s="1013" t="s">
        <v>636</v>
      </c>
      <c r="B3" s="1013"/>
      <c r="C3" s="1013"/>
      <c r="D3" s="1013"/>
      <c r="E3" s="1013"/>
      <c r="F3" s="1013"/>
      <c r="G3" s="1013"/>
      <c r="H3" s="1013"/>
      <c r="I3" s="1013"/>
      <c r="J3" s="1013"/>
      <c r="K3" s="1013"/>
      <c r="L3" s="1013"/>
      <c r="M3" s="287"/>
      <c r="N3" s="287"/>
      <c r="O3" s="287"/>
      <c r="P3" s="287"/>
      <c r="Q3" s="289"/>
      <c r="R3" s="289"/>
      <c r="S3" s="289"/>
      <c r="T3" s="289"/>
      <c r="U3" s="289"/>
      <c r="V3" s="289"/>
      <c r="W3" s="1014" t="s">
        <v>637</v>
      </c>
      <c r="X3" s="1014"/>
      <c r="Y3" s="1014"/>
      <c r="Z3" s="1014"/>
      <c r="AA3" s="1014"/>
      <c r="AB3" s="1014"/>
      <c r="AC3" s="1014"/>
      <c r="AD3" s="1014"/>
    </row>
    <row r="4" spans="1:49" s="293" customFormat="1" ht="33" customHeight="1" x14ac:dyDescent="0.9">
      <c r="A4" s="1015" t="str">
        <f>"مديرية التربية والتعليم/"&amp;Menu!$C$4</f>
        <v>مديرية التربية والتعليم/الخليل</v>
      </c>
      <c r="B4" s="1015"/>
      <c r="C4" s="1015"/>
      <c r="D4" s="1015"/>
      <c r="E4" s="1015"/>
      <c r="F4" s="1015"/>
      <c r="G4" s="1015"/>
      <c r="H4" s="1015"/>
      <c r="I4" s="1015"/>
      <c r="J4" s="1015"/>
      <c r="K4" s="1015"/>
      <c r="L4" s="1015"/>
      <c r="M4" s="291"/>
      <c r="N4" s="291"/>
      <c r="O4" s="291"/>
      <c r="P4" s="291"/>
      <c r="Q4" s="292"/>
      <c r="R4" s="292"/>
      <c r="S4" s="292"/>
      <c r="T4" s="1015" t="str">
        <f>"Directorate of Education  /"&amp;Menu!$E$4</f>
        <v>Directorate of Education  /Hebron</v>
      </c>
      <c r="U4" s="1015"/>
      <c r="V4" s="1015"/>
      <c r="W4" s="1015"/>
      <c r="X4" s="1015"/>
      <c r="Y4" s="1015"/>
      <c r="Z4" s="1015"/>
      <c r="AA4" s="1015"/>
      <c r="AB4" s="1015"/>
      <c r="AC4" s="1015"/>
      <c r="AD4" s="1015"/>
    </row>
    <row r="5" spans="1:49" s="268" customFormat="1" ht="33" hidden="1" customHeight="1" thickBot="1" x14ac:dyDescent="0.4">
      <c r="A5" s="266" t="s">
        <v>0</v>
      </c>
      <c r="B5" s="1007"/>
      <c r="C5" s="1007"/>
      <c r="D5" s="1007"/>
      <c r="E5" s="1007"/>
      <c r="F5" s="1007"/>
      <c r="G5" s="1007"/>
      <c r="H5" s="1007"/>
      <c r="I5" s="1007"/>
      <c r="J5" s="1007"/>
      <c r="K5" s="267"/>
      <c r="L5" s="267"/>
      <c r="M5" s="1008" t="s">
        <v>6</v>
      </c>
      <c r="N5" s="1008"/>
      <c r="O5" s="1007"/>
      <c r="P5" s="1007"/>
      <c r="Q5" s="1007"/>
      <c r="R5" s="1007"/>
      <c r="S5" s="1007"/>
      <c r="T5" s="1007"/>
      <c r="U5" s="267"/>
      <c r="V5" s="267"/>
      <c r="W5" s="1007" t="s">
        <v>570</v>
      </c>
      <c r="X5" s="1007"/>
      <c r="Y5" s="1007"/>
      <c r="Z5" s="1007"/>
      <c r="AA5" s="1007"/>
      <c r="AB5" s="1007"/>
      <c r="AC5" s="1007"/>
      <c r="AD5" s="267"/>
    </row>
    <row r="6" spans="1:49" s="268" customFormat="1" ht="49.15" customHeight="1" thickBot="1" x14ac:dyDescent="0.4">
      <c r="A6" s="1009" t="s">
        <v>571</v>
      </c>
      <c r="B6" s="1009"/>
      <c r="C6" s="1010">
        <v>1</v>
      </c>
      <c r="D6" s="1011"/>
      <c r="E6" s="1011"/>
      <c r="F6" s="1011"/>
      <c r="G6" s="1011"/>
      <c r="H6" s="1011"/>
      <c r="I6" s="485"/>
      <c r="J6" s="485"/>
      <c r="K6" s="485"/>
      <c r="L6" s="1012" t="s">
        <v>1126</v>
      </c>
      <c r="M6" s="1012"/>
      <c r="N6" s="1012"/>
      <c r="O6" s="1012"/>
      <c r="P6" s="1012"/>
      <c r="Q6" s="1012"/>
      <c r="R6" s="1012"/>
      <c r="S6" s="1012"/>
      <c r="T6" s="1012"/>
      <c r="U6" s="1012"/>
      <c r="V6" s="1012"/>
      <c r="W6" s="1012"/>
      <c r="X6" s="1012"/>
      <c r="Y6" s="485"/>
      <c r="Z6" s="485"/>
      <c r="AA6" s="485"/>
      <c r="AB6" s="485"/>
      <c r="AC6" s="485"/>
      <c r="AD6" s="485"/>
    </row>
    <row r="7" spans="1:49" s="484" customFormat="1" ht="36" customHeight="1" x14ac:dyDescent="0.45">
      <c r="A7" s="1021" t="s">
        <v>572</v>
      </c>
      <c r="B7" s="1021"/>
      <c r="C7" s="1021"/>
      <c r="D7" s="1021"/>
      <c r="E7" s="1021"/>
      <c r="F7" s="1021"/>
      <c r="G7" s="1021"/>
      <c r="H7" s="1021"/>
      <c r="I7" s="1021"/>
      <c r="J7" s="1021"/>
      <c r="K7" s="1021"/>
      <c r="L7" s="1021"/>
      <c r="M7" s="1021"/>
      <c r="N7" s="486"/>
      <c r="O7" s="486"/>
      <c r="P7" s="486"/>
      <c r="Q7" s="486"/>
      <c r="R7" s="486"/>
      <c r="S7" s="486"/>
      <c r="T7" s="486"/>
      <c r="U7" s="1022" t="s">
        <v>573</v>
      </c>
      <c r="V7" s="1022"/>
      <c r="W7" s="1022"/>
      <c r="X7" s="1022"/>
      <c r="Y7" s="1022"/>
      <c r="Z7" s="1022"/>
      <c r="AA7" s="1022"/>
      <c r="AB7" s="1022"/>
      <c r="AC7" s="1022"/>
      <c r="AD7" s="1023"/>
    </row>
    <row r="8" spans="1:49" s="484" customFormat="1" ht="34.9" customHeight="1" x14ac:dyDescent="0.45">
      <c r="A8" s="1024" t="s">
        <v>574</v>
      </c>
      <c r="B8" s="1024"/>
      <c r="C8" s="1024"/>
      <c r="D8" s="1024"/>
      <c r="E8" s="1024"/>
      <c r="F8" s="1024"/>
      <c r="G8" s="639"/>
      <c r="H8" s="1025" t="str">
        <f>VLOOKUP($C$6,hours!$B$17:$Z$135,2)</f>
        <v>احلام عبد السلام عبد الموجود النتشة</v>
      </c>
      <c r="I8" s="1025"/>
      <c r="J8" s="1025"/>
      <c r="K8" s="1025"/>
      <c r="L8" s="1025"/>
      <c r="M8" s="1025"/>
      <c r="N8" s="1025"/>
      <c r="O8" s="1025"/>
      <c r="P8" s="1025"/>
      <c r="Q8" s="1025"/>
      <c r="R8" s="1018" t="s">
        <v>575</v>
      </c>
      <c r="S8" s="1018"/>
      <c r="T8" s="1018" t="s">
        <v>576</v>
      </c>
      <c r="U8" s="1018"/>
      <c r="V8" s="1026">
        <f>VLOOKUP($C$6,hours!$B$17:$Z$135,4)</f>
        <v>901145722</v>
      </c>
      <c r="W8" s="1026"/>
      <c r="X8" s="1026"/>
      <c r="Y8" s="1026"/>
      <c r="Z8" s="1026"/>
      <c r="AA8" s="1027"/>
      <c r="AB8" s="1027"/>
      <c r="AC8" s="1027"/>
      <c r="AD8" s="1027"/>
    </row>
    <row r="9" spans="1:49" s="484" customFormat="1" ht="38.65" customHeight="1" x14ac:dyDescent="0.45">
      <c r="A9" s="1016" t="s">
        <v>577</v>
      </c>
      <c r="B9" s="1016"/>
      <c r="C9" s="1016"/>
      <c r="D9" s="1017" t="str">
        <f>Menu!C2</f>
        <v>اللغة العربية</v>
      </c>
      <c r="E9" s="1017"/>
      <c r="F9" s="1017"/>
      <c r="G9" s="1017"/>
      <c r="H9" s="1017"/>
      <c r="I9" s="1017"/>
      <c r="J9" s="1017"/>
      <c r="K9" s="1018" t="s">
        <v>1136</v>
      </c>
      <c r="L9" s="1018"/>
      <c r="M9" s="1018"/>
      <c r="N9" s="1018"/>
      <c r="O9" s="1018"/>
      <c r="P9" s="1018"/>
      <c r="Q9" s="1018"/>
      <c r="R9" s="1018"/>
      <c r="S9" s="1018"/>
      <c r="T9" s="1019" t="str">
        <f>Menu!C3</f>
        <v>محمد علي المحتسب</v>
      </c>
      <c r="U9" s="1019"/>
      <c r="V9" s="1019"/>
      <c r="W9" s="1019"/>
      <c r="X9" s="1020" t="s">
        <v>578</v>
      </c>
      <c r="Y9" s="1020"/>
      <c r="Z9" s="1020"/>
      <c r="AA9" s="1017" t="s">
        <v>11</v>
      </c>
      <c r="AB9" s="1017"/>
      <c r="AC9" s="1017"/>
      <c r="AD9" s="486"/>
    </row>
    <row r="10" spans="1:49" s="484" customFormat="1" ht="44.65" customHeight="1" x14ac:dyDescent="0.45">
      <c r="A10" s="1024" t="s">
        <v>579</v>
      </c>
      <c r="B10" s="1024"/>
      <c r="C10" s="1024"/>
      <c r="D10" s="1024"/>
      <c r="E10" s="1024"/>
      <c r="F10" s="1024"/>
      <c r="G10" s="1024"/>
      <c r="H10" s="1024"/>
      <c r="I10" s="1024"/>
      <c r="J10" s="1024"/>
      <c r="K10" s="1024"/>
      <c r="L10" s="1024"/>
      <c r="M10" s="1024"/>
      <c r="N10" s="1024"/>
      <c r="O10" s="1024"/>
      <c r="P10" s="1024"/>
      <c r="Q10" s="1019" t="str">
        <f>Menu!$F$9</f>
        <v>الخميس</v>
      </c>
      <c r="R10" s="1019"/>
      <c r="S10" s="1018" t="s">
        <v>570</v>
      </c>
      <c r="T10" s="1018"/>
      <c r="U10" s="1028">
        <f>Menu!$C$9</f>
        <v>45085</v>
      </c>
      <c r="V10" s="1028"/>
      <c r="W10" s="1028"/>
      <c r="X10" s="1028"/>
      <c r="Y10" s="1029" t="s">
        <v>1291</v>
      </c>
      <c r="Z10" s="1029"/>
      <c r="AA10" s="1029"/>
      <c r="AB10" s="1029"/>
      <c r="AC10" s="486"/>
      <c r="AD10" s="486"/>
    </row>
    <row r="11" spans="1:49" s="484" customFormat="1" ht="17.649999999999999" customHeight="1" x14ac:dyDescent="0.45">
      <c r="A11" s="486"/>
      <c r="B11" s="486"/>
      <c r="C11" s="486"/>
      <c r="D11" s="486"/>
      <c r="E11" s="486"/>
      <c r="F11" s="486"/>
      <c r="G11" s="486"/>
      <c r="H11" s="486"/>
      <c r="I11" s="486"/>
      <c r="J11" s="486"/>
      <c r="K11" s="486"/>
      <c r="L11" s="486"/>
      <c r="M11" s="486"/>
      <c r="N11" s="486"/>
      <c r="O11" s="486"/>
      <c r="P11" s="486"/>
      <c r="Q11" s="486"/>
      <c r="R11" s="486"/>
      <c r="S11" s="486"/>
      <c r="T11" s="486"/>
      <c r="U11" s="486"/>
      <c r="V11" s="486"/>
      <c r="W11" s="486"/>
      <c r="X11" s="486"/>
      <c r="Y11" s="486"/>
      <c r="Z11" s="486"/>
      <c r="AA11" s="486"/>
      <c r="AB11" s="486"/>
      <c r="AC11" s="486"/>
      <c r="AD11" s="486"/>
    </row>
    <row r="12" spans="1:49" s="484" customFormat="1" ht="26.65" customHeight="1" x14ac:dyDescent="1">
      <c r="A12" s="1024" t="s">
        <v>580</v>
      </c>
      <c r="B12" s="1024"/>
      <c r="C12" s="1024"/>
      <c r="D12" s="1024"/>
      <c r="E12" s="1024"/>
      <c r="F12" s="1024"/>
      <c r="G12" s="1024"/>
      <c r="H12" s="1024"/>
      <c r="I12" s="1024"/>
      <c r="J12" s="1024"/>
      <c r="K12" s="1024"/>
      <c r="L12" s="1024"/>
      <c r="M12" s="1024"/>
      <c r="N12" s="1024"/>
      <c r="O12" s="1030" t="str">
        <f>VLOOKUP($C$6,hours!$B$17:$Z$135,17)</f>
        <v>مكتب التربية / الخليل</v>
      </c>
      <c r="P12" s="1030"/>
      <c r="Q12" s="1030"/>
      <c r="R12" s="1030"/>
      <c r="S12" s="1030"/>
      <c r="T12" s="1030"/>
      <c r="U12" s="1018" t="s">
        <v>581</v>
      </c>
      <c r="V12" s="1018"/>
      <c r="W12" s="1018"/>
      <c r="X12" s="1030" t="str">
        <f>VLOOKUP($C$6,hours!$B$17:$Z$135,16)</f>
        <v>الخليل</v>
      </c>
      <c r="Y12" s="1030"/>
      <c r="Z12" s="1030"/>
      <c r="AA12" s="1030"/>
      <c r="AB12" s="1030"/>
      <c r="AC12" s="487" t="s">
        <v>582</v>
      </c>
      <c r="AD12" s="486"/>
      <c r="AS12" s="1031" t="s">
        <v>667</v>
      </c>
      <c r="AT12" s="1031"/>
      <c r="AU12" s="1031"/>
      <c r="AV12" s="1031"/>
      <c r="AW12" s="1031"/>
    </row>
    <row r="13" spans="1:49" s="484" customFormat="1" ht="13.15" customHeight="1" x14ac:dyDescent="0.45">
      <c r="A13" s="486"/>
      <c r="B13" s="486"/>
      <c r="C13" s="486"/>
      <c r="D13" s="486"/>
      <c r="E13" s="486"/>
      <c r="F13" s="486"/>
      <c r="G13" s="486"/>
      <c r="H13" s="486"/>
      <c r="I13" s="486"/>
      <c r="J13" s="486"/>
      <c r="K13" s="486"/>
      <c r="L13" s="486"/>
      <c r="M13" s="486"/>
      <c r="N13" s="486"/>
      <c r="O13" s="486"/>
      <c r="P13" s="486"/>
      <c r="Q13" s="486"/>
      <c r="R13" s="486"/>
      <c r="S13" s="486"/>
      <c r="T13" s="486"/>
      <c r="U13" s="486"/>
      <c r="V13" s="486"/>
      <c r="W13" s="486"/>
      <c r="X13" s="486"/>
      <c r="Y13" s="486"/>
      <c r="Z13" s="486"/>
      <c r="AA13" s="486"/>
      <c r="AB13" s="486"/>
      <c r="AC13" s="486"/>
      <c r="AD13" s="486"/>
    </row>
    <row r="14" spans="1:49" s="484" customFormat="1" ht="39" customHeight="1" x14ac:dyDescent="0.45">
      <c r="A14" s="1016" t="s">
        <v>583</v>
      </c>
      <c r="B14" s="1016"/>
      <c r="C14" s="1016"/>
      <c r="D14" s="1016"/>
      <c r="E14" s="1016"/>
      <c r="F14" s="1016"/>
      <c r="G14" s="1016"/>
      <c r="H14" s="1016"/>
      <c r="I14" s="1016"/>
      <c r="J14" s="1016"/>
      <c r="K14" s="1016"/>
      <c r="L14" s="1017" t="str">
        <f>VLOOKUP($C$6,inf!A2:U61,21)</f>
        <v>حكومي</v>
      </c>
      <c r="M14" s="1017"/>
      <c r="N14" s="1017"/>
      <c r="O14" s="486"/>
      <c r="P14" s="486"/>
      <c r="Q14" s="486"/>
      <c r="R14" s="486"/>
      <c r="S14" s="486"/>
      <c r="T14" s="486"/>
      <c r="U14" s="486"/>
      <c r="V14" s="486"/>
      <c r="W14" s="486"/>
      <c r="X14" s="486"/>
      <c r="Y14" s="486"/>
      <c r="Z14" s="486"/>
      <c r="AA14" s="486"/>
      <c r="AB14" s="486"/>
      <c r="AC14" s="486"/>
      <c r="AD14" s="486"/>
    </row>
    <row r="15" spans="1:49" s="484" customFormat="1" ht="26.65" customHeight="1" x14ac:dyDescent="0.45">
      <c r="A15" s="488"/>
      <c r="B15" s="488"/>
      <c r="C15" s="488"/>
      <c r="D15" s="488"/>
      <c r="E15" s="488"/>
      <c r="F15" s="488"/>
      <c r="G15" s="488"/>
      <c r="H15" s="488"/>
      <c r="I15" s="488"/>
      <c r="J15" s="488"/>
      <c r="K15" s="488"/>
      <c r="L15" s="488"/>
      <c r="M15" s="488"/>
      <c r="N15" s="488"/>
      <c r="O15" s="488"/>
      <c r="Q15" s="490"/>
      <c r="R15" s="490"/>
      <c r="S15" s="490"/>
      <c r="T15" s="490"/>
      <c r="U15" s="488"/>
      <c r="V15" s="488"/>
      <c r="W15" s="1019"/>
      <c r="X15" s="1019"/>
      <c r="Y15" s="1019"/>
      <c r="Z15" s="1019"/>
      <c r="AA15" s="488"/>
      <c r="AB15" s="488"/>
      <c r="AC15" s="488"/>
      <c r="AD15" s="488"/>
    </row>
    <row r="16" spans="1:49" s="484" customFormat="1" ht="46.15" customHeight="1" thickBot="1" x14ac:dyDescent="0.5">
      <c r="A16" s="489"/>
      <c r="B16" s="489"/>
      <c r="C16" s="489"/>
      <c r="D16" s="489"/>
      <c r="E16" s="489"/>
      <c r="F16" s="489"/>
      <c r="G16" s="489"/>
      <c r="H16" s="489"/>
      <c r="I16" s="489"/>
      <c r="J16" s="489"/>
      <c r="K16" s="489"/>
      <c r="L16" s="489"/>
      <c r="M16" s="489"/>
      <c r="N16" s="489"/>
      <c r="O16" s="489"/>
      <c r="P16" s="1032" t="s">
        <v>635</v>
      </c>
      <c r="Q16" s="1032"/>
      <c r="R16" s="1032"/>
      <c r="S16" s="1032"/>
      <c r="T16" s="1032"/>
      <c r="U16" s="489"/>
      <c r="V16" s="489"/>
      <c r="W16" s="1033" t="s">
        <v>930</v>
      </c>
      <c r="X16" s="1033"/>
      <c r="Y16" s="1033"/>
      <c r="Z16" s="1033"/>
      <c r="AA16" s="1033"/>
      <c r="AB16" s="489"/>
      <c r="AC16" s="489"/>
      <c r="AD16" s="489"/>
      <c r="AE16" s="1034"/>
      <c r="AF16" s="1034"/>
      <c r="AG16" s="1034"/>
      <c r="AH16" s="1034"/>
      <c r="AI16" s="1034"/>
      <c r="AJ16" s="1034"/>
      <c r="AK16" s="1034"/>
      <c r="AL16" s="1034"/>
      <c r="AN16" s="1035" t="s">
        <v>650</v>
      </c>
      <c r="AO16" s="1035"/>
      <c r="AP16" s="1035"/>
      <c r="AQ16" s="1035"/>
      <c r="AR16" s="1035"/>
    </row>
    <row r="17" spans="1:44" s="341" customFormat="1" ht="33.75" customHeight="1" x14ac:dyDescent="0.95">
      <c r="A17" s="1036" t="s">
        <v>585</v>
      </c>
      <c r="B17" s="1036"/>
      <c r="C17" s="1036"/>
      <c r="D17" s="1036"/>
      <c r="E17" s="1036"/>
      <c r="F17" s="1036"/>
      <c r="G17" s="1036"/>
      <c r="H17" s="1036"/>
      <c r="I17" s="1036"/>
      <c r="J17" s="1036"/>
      <c r="K17" s="1036"/>
      <c r="L17" s="1036"/>
      <c r="M17" s="1036"/>
      <c r="N17" s="1036"/>
      <c r="O17" s="340"/>
      <c r="P17" s="340"/>
      <c r="Q17" s="340"/>
      <c r="R17" s="340"/>
      <c r="S17" s="340"/>
      <c r="T17" s="340"/>
      <c r="U17" s="342"/>
      <c r="V17" s="340"/>
      <c r="W17" s="340"/>
      <c r="X17" s="340"/>
      <c r="Y17" s="342"/>
      <c r="Z17" s="342"/>
      <c r="AA17" s="342"/>
      <c r="AB17" s="342"/>
      <c r="AC17" s="342"/>
      <c r="AD17" s="342"/>
      <c r="AE17" s="1034"/>
      <c r="AF17" s="1034"/>
      <c r="AG17" s="1034"/>
      <c r="AH17" s="1034"/>
      <c r="AI17" s="1034"/>
      <c r="AJ17" s="1034"/>
      <c r="AK17" s="1034"/>
      <c r="AL17" s="1034"/>
      <c r="AN17" s="1035"/>
      <c r="AO17" s="1035"/>
      <c r="AP17" s="1035"/>
      <c r="AQ17" s="1035"/>
      <c r="AR17" s="1035"/>
    </row>
    <row r="18" spans="1:44" s="341" customFormat="1" ht="45" customHeight="1" x14ac:dyDescent="0.95">
      <c r="A18" s="342"/>
      <c r="B18" s="1037" t="s">
        <v>1127</v>
      </c>
      <c r="C18" s="1037"/>
      <c r="D18" s="1037"/>
      <c r="E18" s="1037"/>
      <c r="F18" s="1037"/>
      <c r="G18" s="1037"/>
      <c r="H18" s="1037"/>
      <c r="I18" s="1037"/>
      <c r="J18" s="1037"/>
      <c r="K18" s="1037"/>
      <c r="L18" s="1037"/>
      <c r="M18" s="1037"/>
      <c r="N18" s="1037"/>
      <c r="O18" s="1037"/>
      <c r="P18" s="1037"/>
      <c r="Q18" s="1037"/>
      <c r="R18" s="1037"/>
      <c r="S18" s="1037"/>
      <c r="T18" s="1037"/>
      <c r="U18" s="1037"/>
      <c r="V18" s="1037"/>
      <c r="W18" s="1037"/>
      <c r="X18" s="1037"/>
      <c r="Y18" s="1037"/>
      <c r="Z18" s="1037"/>
      <c r="AA18" s="1037"/>
      <c r="AB18" s="1037"/>
      <c r="AC18" s="342"/>
      <c r="AD18" s="342"/>
    </row>
    <row r="19" spans="1:44" s="341" customFormat="1" ht="34.5" customHeight="1" x14ac:dyDescent="0.95">
      <c r="A19" s="342"/>
      <c r="B19" s="1038" t="s">
        <v>931</v>
      </c>
      <c r="C19" s="1038"/>
      <c r="D19" s="1038"/>
      <c r="E19" s="1038"/>
      <c r="F19" s="1038"/>
      <c r="G19" s="1038"/>
      <c r="H19" s="1038"/>
      <c r="I19" s="1038"/>
      <c r="J19" s="1038"/>
      <c r="K19" s="1039">
        <f>VLOOKUP($C$6,hours!$B$17:$P$52,11)</f>
        <v>15</v>
      </c>
      <c r="L19" s="1039" t="str">
        <f>VLOOKUP($C$6,hours!$B$17:$Z$135,19)</f>
        <v>شارع المسكوبية - باب الزاوية - مركز التصحيح - -</v>
      </c>
      <c r="M19" s="1040" t="s">
        <v>649</v>
      </c>
      <c r="N19" s="1041"/>
      <c r="O19" s="1041"/>
      <c r="P19" s="1041"/>
      <c r="Q19" s="1041"/>
      <c r="R19" s="1041"/>
      <c r="S19" s="1041"/>
      <c r="T19" s="1041"/>
      <c r="U19" s="1041"/>
      <c r="V19" s="1041"/>
      <c r="W19" s="342"/>
      <c r="X19" s="342"/>
      <c r="Y19" s="342"/>
      <c r="Z19" s="342"/>
      <c r="AA19" s="342"/>
      <c r="AB19" s="342"/>
      <c r="AC19" s="342"/>
      <c r="AD19" s="342"/>
    </row>
    <row r="20" spans="1:44" ht="37.5" customHeight="1" x14ac:dyDescent="0.75">
      <c r="A20" s="256"/>
      <c r="B20" s="1042" t="s">
        <v>0</v>
      </c>
      <c r="C20" s="1043"/>
      <c r="D20" s="1043"/>
      <c r="E20" s="1043"/>
      <c r="F20" s="1044"/>
      <c r="G20" s="589"/>
      <c r="H20" s="1042" t="s">
        <v>5</v>
      </c>
      <c r="I20" s="1043"/>
      <c r="J20" s="1044"/>
      <c r="K20" s="1045" t="s">
        <v>6</v>
      </c>
      <c r="L20" s="1046"/>
      <c r="M20" s="1044"/>
      <c r="N20" s="373" t="s">
        <v>671</v>
      </c>
      <c r="O20" s="1047" t="s">
        <v>606</v>
      </c>
      <c r="P20" s="1047"/>
      <c r="Q20" s="1047"/>
      <c r="R20" s="1048" t="s">
        <v>672</v>
      </c>
      <c r="S20" s="1049"/>
      <c r="T20" s="1050" t="s">
        <v>96</v>
      </c>
      <c r="U20" s="1048"/>
      <c r="V20" s="1049"/>
      <c r="W20" s="1051" t="s">
        <v>602</v>
      </c>
      <c r="X20" s="1052"/>
      <c r="Y20" s="1053"/>
      <c r="Z20" s="1042" t="s">
        <v>603</v>
      </c>
      <c r="AA20" s="1043"/>
      <c r="AB20" s="1043"/>
      <c r="AC20" s="257"/>
      <c r="AD20" s="338"/>
      <c r="AM20" s="357"/>
      <c r="AN20" s="357"/>
      <c r="AO20" s="357"/>
    </row>
    <row r="21" spans="1:44" s="374" customFormat="1" ht="27" customHeight="1" x14ac:dyDescent="0.75">
      <c r="A21" s="357"/>
      <c r="B21" s="1054">
        <f>IF(W21="x", IF(ISNUMBER(B20),B20,0),IF(ISNUMBER(B20),B20+1,1))</f>
        <v>1</v>
      </c>
      <c r="C21" s="1055"/>
      <c r="D21" s="1055"/>
      <c r="E21" s="1055"/>
      <c r="F21" s="1056"/>
      <c r="G21" s="377" t="str">
        <f>VLOOKUP($C$6,hours!$B$17:$BK$135,20)</f>
        <v>الخميس</v>
      </c>
      <c r="H21" s="1054" t="str">
        <f>IF(G21="","x",VLOOKUP($C$6,hours!$B$17:$BK$135,20))</f>
        <v>الخميس</v>
      </c>
      <c r="I21" s="1055"/>
      <c r="J21" s="1057"/>
      <c r="K21" s="1058">
        <f>IF(G21="","x",VLOOKUP($C$6,hours!$B$17:$BK$135,21))</f>
        <v>45085</v>
      </c>
      <c r="L21" s="1059"/>
      <c r="M21" s="1060"/>
      <c r="N21" s="1054" t="str">
        <f>IF(G21="","x",VLOOKUP($C$6,inf!$A$2:$AF$61,7))</f>
        <v>الخليل</v>
      </c>
      <c r="O21" s="1055" t="str">
        <f>VLOOKUP($C$6,hours!$B$17:$Z$135,2)</f>
        <v>احلام عبد السلام عبد الموجود النتشة</v>
      </c>
      <c r="P21" s="1057" t="str">
        <f>VLOOKUP($C$6,hours!$B$17:$Z$135,2)</f>
        <v>احلام عبد السلام عبد الموجود النتشة</v>
      </c>
      <c r="Q21" s="1054" t="str">
        <f>IF(G21="","x","مركز التصحيح")</f>
        <v>مركز التصحيح</v>
      </c>
      <c r="R21" s="1055" t="str">
        <f>VLOOKUP($C$6,hours!$B$17:$Z$135,2)</f>
        <v>احلام عبد السلام عبد الموجود النتشة</v>
      </c>
      <c r="S21" s="1057" t="str">
        <f>VLOOKUP($C$6,hours!$B$17:$Z$135,2)</f>
        <v>احلام عبد السلام عبد الموجود النتشة</v>
      </c>
      <c r="T21" s="1054">
        <f>IF(G21="","x",1)</f>
        <v>1</v>
      </c>
      <c r="U21" s="1055" t="str">
        <f>VLOOKUP($C$6,hours!$B$17:$Z$135,2)</f>
        <v>احلام عبد السلام عبد الموجود النتشة</v>
      </c>
      <c r="V21" s="1057" t="str">
        <f>VLOOKUP($C$6,hours!$B$17:$Z$135,2)</f>
        <v>احلام عبد السلام عبد الموجود النتشة</v>
      </c>
      <c r="W21" s="1054">
        <v>6</v>
      </c>
      <c r="X21" s="1055"/>
      <c r="Y21" s="1057"/>
      <c r="Z21" s="1054">
        <v>6</v>
      </c>
      <c r="AA21" s="1055"/>
      <c r="AB21" s="1057"/>
      <c r="AC21" s="387"/>
      <c r="AD21" s="357"/>
    </row>
    <row r="22" spans="1:44" s="374" customFormat="1" ht="27" customHeight="1" x14ac:dyDescent="0.75">
      <c r="A22" s="357"/>
      <c r="B22" s="1054">
        <f t="shared" ref="B22:B36" si="0">IF(W22="x", IF(ISNUMBER(B21),B21,0),IF(ISNUMBER(B21),B21+1,1))</f>
        <v>2</v>
      </c>
      <c r="C22" s="1055"/>
      <c r="D22" s="1055"/>
      <c r="E22" s="1055"/>
      <c r="F22" s="1056"/>
      <c r="G22" s="377" t="str">
        <f>VLOOKUP($C$6,hours!$B$17:$BK$135,22)</f>
        <v>السبت</v>
      </c>
      <c r="H22" s="1054" t="str">
        <f>IF(G22="","x",VLOOKUP($C$6,hours!$B$17:$BK$135,22))</f>
        <v>السبت</v>
      </c>
      <c r="I22" s="1055"/>
      <c r="J22" s="1057"/>
      <c r="K22" s="1058">
        <f>IF(G22="","x",(VLOOKUP($C$6,hours!$B$17:$BK$135,23)))</f>
        <v>45087</v>
      </c>
      <c r="L22" s="1059"/>
      <c r="M22" s="1060"/>
      <c r="N22" s="1054" t="str">
        <f>IF(G22="","x",VLOOKUP($C$6,inf!$A$2:$AF$61,7))</f>
        <v>الخليل</v>
      </c>
      <c r="O22" s="1055" t="str">
        <f>VLOOKUP($C$6,hours!$B$17:$Z$135,2)</f>
        <v>احلام عبد السلام عبد الموجود النتشة</v>
      </c>
      <c r="P22" s="1057" t="str">
        <f>VLOOKUP($C$6,hours!$B$17:$Z$135,2)</f>
        <v>احلام عبد السلام عبد الموجود النتشة</v>
      </c>
      <c r="Q22" s="1054" t="str">
        <f t="shared" ref="Q22:Q40" si="1">IF(G22="","x","مركز التصحيح")</f>
        <v>مركز التصحيح</v>
      </c>
      <c r="R22" s="1055" t="str">
        <f>VLOOKUP($C$6,hours!$B$17:$Z$135,2)</f>
        <v>احلام عبد السلام عبد الموجود النتشة</v>
      </c>
      <c r="S22" s="1057" t="str">
        <f>VLOOKUP($C$6,hours!$B$17:$Z$135,2)</f>
        <v>احلام عبد السلام عبد الموجود النتشة</v>
      </c>
      <c r="T22" s="1054">
        <f t="shared" ref="T22:T40" si="2">IF(G22="","x",1)</f>
        <v>1</v>
      </c>
      <c r="U22" s="1055" t="str">
        <f>VLOOKUP($C$6,hours!$B$17:$Z$135,2)</f>
        <v>احلام عبد السلام عبد الموجود النتشة</v>
      </c>
      <c r="V22" s="1057" t="str">
        <f>VLOOKUP($C$6,hours!$B$17:$Z$135,2)</f>
        <v>احلام عبد السلام عبد الموجود النتشة</v>
      </c>
      <c r="W22" s="1054">
        <f>IF(G22="","x",VLOOKUP($C$6,inf!$A$2:$AG$61,19))</f>
        <v>12</v>
      </c>
      <c r="X22" s="1055"/>
      <c r="Y22" s="1057"/>
      <c r="Z22" s="1054">
        <f>IF(G22="","x",VLOOKUP($C$6,inf!$A$2:$AG$61,19))</f>
        <v>12</v>
      </c>
      <c r="AA22" s="1055"/>
      <c r="AB22" s="1057"/>
      <c r="AC22" s="387"/>
      <c r="AD22" s="357"/>
    </row>
    <row r="23" spans="1:44" s="374" customFormat="1" ht="27" customHeight="1" x14ac:dyDescent="0.75">
      <c r="A23" s="357"/>
      <c r="B23" s="1054">
        <f t="shared" si="0"/>
        <v>3</v>
      </c>
      <c r="C23" s="1055"/>
      <c r="D23" s="1055"/>
      <c r="E23" s="1055"/>
      <c r="F23" s="1056"/>
      <c r="G23" s="377" t="str">
        <f>VLOOKUP($C$6,hours!$B$17:$BK$135,24)</f>
        <v>الأحد</v>
      </c>
      <c r="H23" s="1054" t="str">
        <f>IF(G23="","x",VLOOKUP($C$6,hours!$B$17:$BK$135,24))</f>
        <v>الأحد</v>
      </c>
      <c r="I23" s="1055"/>
      <c r="J23" s="1057"/>
      <c r="K23" s="1058">
        <f>IF(G23="","x",(VLOOKUP($C$6,hours!$B$17:$BK$135,25)))</f>
        <v>45088</v>
      </c>
      <c r="L23" s="1059"/>
      <c r="M23" s="1060"/>
      <c r="N23" s="1054" t="str">
        <f>IF(G23="","x",VLOOKUP($C$6,inf!$A$2:$AF$61,7))</f>
        <v>الخليل</v>
      </c>
      <c r="O23" s="1055" t="str">
        <f>VLOOKUP($C$6,hours!$B$17:$Z$135,2)</f>
        <v>احلام عبد السلام عبد الموجود النتشة</v>
      </c>
      <c r="P23" s="1057" t="str">
        <f>VLOOKUP($C$6,hours!$B$17:$Z$135,2)</f>
        <v>احلام عبد السلام عبد الموجود النتشة</v>
      </c>
      <c r="Q23" s="1054" t="str">
        <f t="shared" si="1"/>
        <v>مركز التصحيح</v>
      </c>
      <c r="R23" s="1055" t="str">
        <f>VLOOKUP($C$6,hours!$B$17:$Z$135,2)</f>
        <v>احلام عبد السلام عبد الموجود النتشة</v>
      </c>
      <c r="S23" s="1057" t="str">
        <f>VLOOKUP($C$6,hours!$B$17:$Z$135,2)</f>
        <v>احلام عبد السلام عبد الموجود النتشة</v>
      </c>
      <c r="T23" s="1054">
        <f t="shared" si="2"/>
        <v>1</v>
      </c>
      <c r="U23" s="1055" t="str">
        <f>VLOOKUP($C$6,hours!$B$17:$Z$135,2)</f>
        <v>احلام عبد السلام عبد الموجود النتشة</v>
      </c>
      <c r="V23" s="1057" t="str">
        <f>VLOOKUP($C$6,hours!$B$17:$Z$135,2)</f>
        <v>احلام عبد السلام عبد الموجود النتشة</v>
      </c>
      <c r="W23" s="1054">
        <v>6</v>
      </c>
      <c r="X23" s="1055"/>
      <c r="Y23" s="1057"/>
      <c r="Z23" s="1054">
        <v>6</v>
      </c>
      <c r="AA23" s="1055"/>
      <c r="AB23" s="1057"/>
      <c r="AC23" s="387"/>
      <c r="AD23" s="357"/>
    </row>
    <row r="24" spans="1:44" s="374" customFormat="1" ht="27" customHeight="1" x14ac:dyDescent="0.75">
      <c r="A24" s="357"/>
      <c r="B24" s="1054">
        <f t="shared" si="0"/>
        <v>4</v>
      </c>
      <c r="C24" s="1055"/>
      <c r="D24" s="1055"/>
      <c r="E24" s="1055"/>
      <c r="F24" s="1056"/>
      <c r="G24" s="377" t="str">
        <f>(VLOOKUP($C$6,hours!$B$17:$BK$135,26))</f>
        <v>الإثنين</v>
      </c>
      <c r="H24" s="1054" t="str">
        <f>IF(G24="","x",(VLOOKUP($C$6,hours!$B$17:$BK$135,26)))</f>
        <v>الإثنين</v>
      </c>
      <c r="I24" s="1055"/>
      <c r="J24" s="1057"/>
      <c r="K24" s="1058">
        <f>IF(G24="","x",(VLOOKUP($C$6,hours!$B$17:$BK$135,27)))</f>
        <v>45089</v>
      </c>
      <c r="L24" s="1059"/>
      <c r="M24" s="1060"/>
      <c r="N24" s="1054" t="str">
        <f>IF(G24="","x",VLOOKUP($C$6,inf!$A$2:$AF$61,7))</f>
        <v>الخليل</v>
      </c>
      <c r="O24" s="1055" t="str">
        <f>VLOOKUP($C$6,hours!$B$17:$Z$135,2)</f>
        <v>احلام عبد السلام عبد الموجود النتشة</v>
      </c>
      <c r="P24" s="1057" t="str">
        <f>VLOOKUP($C$6,hours!$B$17:$Z$135,2)</f>
        <v>احلام عبد السلام عبد الموجود النتشة</v>
      </c>
      <c r="Q24" s="1054" t="str">
        <f t="shared" si="1"/>
        <v>مركز التصحيح</v>
      </c>
      <c r="R24" s="1055" t="str">
        <f>VLOOKUP($C$6,hours!$B$17:$Z$135,2)</f>
        <v>احلام عبد السلام عبد الموجود النتشة</v>
      </c>
      <c r="S24" s="1057" t="str">
        <f>VLOOKUP($C$6,hours!$B$17:$Z$135,2)</f>
        <v>احلام عبد السلام عبد الموجود النتشة</v>
      </c>
      <c r="T24" s="1054">
        <f t="shared" si="2"/>
        <v>1</v>
      </c>
      <c r="U24" s="1055" t="str">
        <f>VLOOKUP($C$6,hours!$B$17:$Z$135,2)</f>
        <v>احلام عبد السلام عبد الموجود النتشة</v>
      </c>
      <c r="V24" s="1057" t="str">
        <f>VLOOKUP($C$6,hours!$B$17:$Z$135,2)</f>
        <v>احلام عبد السلام عبد الموجود النتشة</v>
      </c>
      <c r="W24" s="1054">
        <v>6</v>
      </c>
      <c r="X24" s="1055"/>
      <c r="Y24" s="1057"/>
      <c r="Z24" s="1054">
        <v>6</v>
      </c>
      <c r="AA24" s="1055"/>
      <c r="AB24" s="1057"/>
      <c r="AC24" s="387"/>
      <c r="AD24" s="357"/>
    </row>
    <row r="25" spans="1:44" s="374" customFormat="1" ht="27" customHeight="1" x14ac:dyDescent="0.75">
      <c r="A25" s="357"/>
      <c r="B25" s="1054">
        <f t="shared" si="0"/>
        <v>5</v>
      </c>
      <c r="C25" s="1055"/>
      <c r="D25" s="1055"/>
      <c r="E25" s="1055"/>
      <c r="F25" s="1056"/>
      <c r="G25" s="377" t="str">
        <f>VLOOKUP($C$6,hours!$B$17:$BK$135,28)</f>
        <v>الثلاثاء</v>
      </c>
      <c r="H25" s="1054" t="str">
        <f>IF(G25="","x",VLOOKUP($C$6,hours!$B$17:$BK$135,28))</f>
        <v>الثلاثاء</v>
      </c>
      <c r="I25" s="1055"/>
      <c r="J25" s="1057"/>
      <c r="K25" s="1058">
        <f>IF(G25="","x",(VLOOKUP($C$6,hours!$B$17:$BK$135,29)))</f>
        <v>45090</v>
      </c>
      <c r="L25" s="1059"/>
      <c r="M25" s="1060"/>
      <c r="N25" s="1054" t="str">
        <f>IF(G25="","x",VLOOKUP($C$6,inf!$A$2:$AF$61,7))</f>
        <v>الخليل</v>
      </c>
      <c r="O25" s="1055" t="str">
        <f>VLOOKUP($C$6,hours!$B$17:$Z$135,2)</f>
        <v>احلام عبد السلام عبد الموجود النتشة</v>
      </c>
      <c r="P25" s="1057" t="str">
        <f>VLOOKUP($C$6,hours!$B$17:$Z$135,2)</f>
        <v>احلام عبد السلام عبد الموجود النتشة</v>
      </c>
      <c r="Q25" s="1054" t="str">
        <f t="shared" si="1"/>
        <v>مركز التصحيح</v>
      </c>
      <c r="R25" s="1055" t="str">
        <f>VLOOKUP($C$6,hours!$B$17:$Z$135,2)</f>
        <v>احلام عبد السلام عبد الموجود النتشة</v>
      </c>
      <c r="S25" s="1057" t="str">
        <f>VLOOKUP($C$6,hours!$B$17:$Z$135,2)</f>
        <v>احلام عبد السلام عبد الموجود النتشة</v>
      </c>
      <c r="T25" s="1054">
        <f t="shared" si="2"/>
        <v>1</v>
      </c>
      <c r="U25" s="1055" t="str">
        <f>VLOOKUP($C$6,hours!$B$17:$Z$135,2)</f>
        <v>احلام عبد السلام عبد الموجود النتشة</v>
      </c>
      <c r="V25" s="1057" t="str">
        <f>VLOOKUP($C$6,hours!$B$17:$Z$135,2)</f>
        <v>احلام عبد السلام عبد الموجود النتشة</v>
      </c>
      <c r="W25" s="1054">
        <v>6</v>
      </c>
      <c r="X25" s="1055"/>
      <c r="Y25" s="1057"/>
      <c r="Z25" s="1054">
        <v>6</v>
      </c>
      <c r="AA25" s="1055"/>
      <c r="AB25" s="1057"/>
      <c r="AC25" s="387"/>
      <c r="AD25" s="357"/>
    </row>
    <row r="26" spans="1:44" s="374" customFormat="1" ht="27" customHeight="1" x14ac:dyDescent="0.75">
      <c r="A26" s="357"/>
      <c r="B26" s="1054">
        <f t="shared" si="0"/>
        <v>6</v>
      </c>
      <c r="C26" s="1055"/>
      <c r="D26" s="1055"/>
      <c r="E26" s="1055"/>
      <c r="F26" s="1056"/>
      <c r="G26" s="377" t="str">
        <f>VLOOKUP($C$6,hours!$B$17:$BK$135,30)</f>
        <v>الأربعاء</v>
      </c>
      <c r="H26" s="1054" t="str">
        <f>IF(G26="","x",VLOOKUP($C$6,hours!$B$17:$BK$135,30))</f>
        <v>الأربعاء</v>
      </c>
      <c r="I26" s="1055"/>
      <c r="J26" s="1057"/>
      <c r="K26" s="1058">
        <f>IF(G26="","x",(VLOOKUP($C$6,hours!$B$17:$BK$135,31)))</f>
        <v>45091</v>
      </c>
      <c r="L26" s="1059"/>
      <c r="M26" s="1060"/>
      <c r="N26" s="1054" t="str">
        <f>IF(G26="","x",VLOOKUP($C$6,inf!$A$2:$AF$61,7))</f>
        <v>الخليل</v>
      </c>
      <c r="O26" s="1055" t="str">
        <f>VLOOKUP($C$6,hours!$B$17:$Z$135,2)</f>
        <v>احلام عبد السلام عبد الموجود النتشة</v>
      </c>
      <c r="P26" s="1057" t="str">
        <f>VLOOKUP($C$6,hours!$B$17:$Z$135,2)</f>
        <v>احلام عبد السلام عبد الموجود النتشة</v>
      </c>
      <c r="Q26" s="1054" t="str">
        <f t="shared" si="1"/>
        <v>مركز التصحيح</v>
      </c>
      <c r="R26" s="1055" t="str">
        <f>VLOOKUP($C$6,hours!$B$17:$Z$135,2)</f>
        <v>احلام عبد السلام عبد الموجود النتشة</v>
      </c>
      <c r="S26" s="1057" t="str">
        <f>VLOOKUP($C$6,hours!$B$17:$Z$135,2)</f>
        <v>احلام عبد السلام عبد الموجود النتشة</v>
      </c>
      <c r="T26" s="1054">
        <f t="shared" si="2"/>
        <v>1</v>
      </c>
      <c r="U26" s="1055" t="str">
        <f>VLOOKUP($C$6,hours!$B$17:$Z$135,2)</f>
        <v>احلام عبد السلام عبد الموجود النتشة</v>
      </c>
      <c r="V26" s="1057" t="str">
        <f>VLOOKUP($C$6,hours!$B$17:$Z$135,2)</f>
        <v>احلام عبد السلام عبد الموجود النتشة</v>
      </c>
      <c r="W26" s="1054">
        <v>6</v>
      </c>
      <c r="X26" s="1055"/>
      <c r="Y26" s="1057"/>
      <c r="Z26" s="1054">
        <v>6</v>
      </c>
      <c r="AA26" s="1055"/>
      <c r="AB26" s="1057"/>
      <c r="AC26" s="387"/>
      <c r="AD26" s="357"/>
      <c r="AJ26" s="374" t="s">
        <v>608</v>
      </c>
    </row>
    <row r="27" spans="1:44" s="374" customFormat="1" ht="27" hidden="1" customHeight="1" x14ac:dyDescent="0.75">
      <c r="A27" s="357"/>
      <c r="B27" s="1054">
        <f t="shared" si="0"/>
        <v>6</v>
      </c>
      <c r="C27" s="1055"/>
      <c r="D27" s="1055"/>
      <c r="E27" s="1055"/>
      <c r="F27" s="1056"/>
      <c r="G27" s="377" t="str">
        <f>VLOOKUP($C$6,hours!$B$17:$BK$135,32)</f>
        <v/>
      </c>
      <c r="H27" s="1054" t="str">
        <f>IF(G27="","x",VLOOKUP($C$6,hours!$B$17:$BK$135,32))</f>
        <v>x</v>
      </c>
      <c r="I27" s="1055"/>
      <c r="J27" s="1057"/>
      <c r="K27" s="1058" t="str">
        <f>IF(G27="","x",(VLOOKUP($C$6,hours!$B$17:$BK$135,33)))</f>
        <v>x</v>
      </c>
      <c r="L27" s="1059"/>
      <c r="M27" s="1060"/>
      <c r="N27" s="1054" t="str">
        <f>IF(G27="","x",VLOOKUP($C$6,inf!$A$2:$AF$61,7))</f>
        <v>x</v>
      </c>
      <c r="O27" s="1055" t="str">
        <f>VLOOKUP($C$6,hours!$B$17:$Z$135,2)</f>
        <v>احلام عبد السلام عبد الموجود النتشة</v>
      </c>
      <c r="P27" s="1057" t="str">
        <f>VLOOKUP($C$6,hours!$B$17:$Z$135,2)</f>
        <v>احلام عبد السلام عبد الموجود النتشة</v>
      </c>
      <c r="Q27" s="1054" t="str">
        <f t="shared" si="1"/>
        <v>x</v>
      </c>
      <c r="R27" s="1055" t="str">
        <f>VLOOKUP($C$6,hours!$B$17:$Z$135,2)</f>
        <v>احلام عبد السلام عبد الموجود النتشة</v>
      </c>
      <c r="S27" s="1057" t="str">
        <f>VLOOKUP($C$6,hours!$B$17:$Z$135,2)</f>
        <v>احلام عبد السلام عبد الموجود النتشة</v>
      </c>
      <c r="T27" s="1054" t="str">
        <f t="shared" si="2"/>
        <v>x</v>
      </c>
      <c r="U27" s="1055" t="str">
        <f>VLOOKUP($C$6,hours!$B$17:$Z$135,2)</f>
        <v>احلام عبد السلام عبد الموجود النتشة</v>
      </c>
      <c r="V27" s="1057" t="str">
        <f>VLOOKUP($C$6,hours!$B$17:$Z$135,2)</f>
        <v>احلام عبد السلام عبد الموجود النتشة</v>
      </c>
      <c r="W27" s="1054" t="str">
        <f>IF(G27="","x",VLOOKUP($C$6,inf!$A$2:$AG$61,19))</f>
        <v>x</v>
      </c>
      <c r="X27" s="1055"/>
      <c r="Y27" s="1057"/>
      <c r="Z27" s="1054" t="str">
        <f>IF(G27="","x",VLOOKUP($C$6,inf!$A$2:$AG$61,19))</f>
        <v>x</v>
      </c>
      <c r="AA27" s="1055"/>
      <c r="AB27" s="1057"/>
      <c r="AC27" s="387"/>
      <c r="AD27" s="357"/>
    </row>
    <row r="28" spans="1:44" s="374" customFormat="1" ht="27" customHeight="1" x14ac:dyDescent="0.75">
      <c r="A28" s="357"/>
      <c r="B28" s="1054">
        <f t="shared" si="0"/>
        <v>7</v>
      </c>
      <c r="C28" s="1055"/>
      <c r="D28" s="1055"/>
      <c r="E28" s="1055"/>
      <c r="F28" s="1056"/>
      <c r="G28" s="377" t="str">
        <f>VLOOKUP($C$6,hours!$B$17:$BK$135,34)</f>
        <v>السبت</v>
      </c>
      <c r="H28" s="1054" t="str">
        <f>IF(G28="","x",VLOOKUP($C$6,hours!$B$17:$BK$135,34))</f>
        <v>السبت</v>
      </c>
      <c r="I28" s="1055"/>
      <c r="J28" s="1057"/>
      <c r="K28" s="1058">
        <f>IF(G28="","x",(VLOOKUP($C$6,hours!$B$17:$BK$135,35)))</f>
        <v>45094</v>
      </c>
      <c r="L28" s="1059"/>
      <c r="M28" s="1060"/>
      <c r="N28" s="1054" t="str">
        <f>IF(G28="","x",VLOOKUP($C$6,inf!$A$2:$AF$61,7))</f>
        <v>الخليل</v>
      </c>
      <c r="O28" s="1055" t="str">
        <f>VLOOKUP($C$6,hours!$B$17:$Z$135,2)</f>
        <v>احلام عبد السلام عبد الموجود النتشة</v>
      </c>
      <c r="P28" s="1057" t="str">
        <f>VLOOKUP($C$6,hours!$B$17:$Z$135,2)</f>
        <v>احلام عبد السلام عبد الموجود النتشة</v>
      </c>
      <c r="Q28" s="1054" t="str">
        <f t="shared" si="1"/>
        <v>مركز التصحيح</v>
      </c>
      <c r="R28" s="1055" t="str">
        <f>VLOOKUP($C$6,hours!$B$17:$Z$135,2)</f>
        <v>احلام عبد السلام عبد الموجود النتشة</v>
      </c>
      <c r="S28" s="1057" t="str">
        <f>VLOOKUP($C$6,hours!$B$17:$Z$135,2)</f>
        <v>احلام عبد السلام عبد الموجود النتشة</v>
      </c>
      <c r="T28" s="1054">
        <f t="shared" si="2"/>
        <v>1</v>
      </c>
      <c r="U28" s="1055" t="str">
        <f>VLOOKUP($C$6,hours!$B$17:$Z$135,2)</f>
        <v>احلام عبد السلام عبد الموجود النتشة</v>
      </c>
      <c r="V28" s="1057" t="str">
        <f>VLOOKUP($C$6,hours!$B$17:$Z$135,2)</f>
        <v>احلام عبد السلام عبد الموجود النتشة</v>
      </c>
      <c r="W28" s="1054">
        <f>IF(G28="","x",VLOOKUP($C$6,inf!$A$2:$AG$61,19))</f>
        <v>12</v>
      </c>
      <c r="X28" s="1055"/>
      <c r="Y28" s="1057"/>
      <c r="Z28" s="1054">
        <f>IF(G28="","x",VLOOKUP($C$6,inf!$A$2:$AG$61,19))</f>
        <v>12</v>
      </c>
      <c r="AA28" s="1055"/>
      <c r="AB28" s="1057"/>
      <c r="AC28" s="387"/>
      <c r="AD28" s="357"/>
    </row>
    <row r="29" spans="1:44" s="374" customFormat="1" ht="27" customHeight="1" x14ac:dyDescent="0.75">
      <c r="A29" s="357"/>
      <c r="B29" s="1054">
        <f t="shared" si="0"/>
        <v>8</v>
      </c>
      <c r="C29" s="1055"/>
      <c r="D29" s="1055"/>
      <c r="E29" s="1055"/>
      <c r="F29" s="1056"/>
      <c r="G29" s="377" t="str">
        <f>VLOOKUP($C$6,hours!$B$17:$BK$135,36)</f>
        <v>الأحد</v>
      </c>
      <c r="H29" s="1054" t="str">
        <f>IF(G29="","x",VLOOKUP($C$6,hours!$B$17:$BK$135,36))</f>
        <v>الأحد</v>
      </c>
      <c r="I29" s="1055"/>
      <c r="J29" s="1057"/>
      <c r="K29" s="1058">
        <f>IF(G29="","x",(VLOOKUP($C$6,hours!$B$17:$BK$135,37)))</f>
        <v>45095</v>
      </c>
      <c r="L29" s="1059"/>
      <c r="M29" s="1060"/>
      <c r="N29" s="1054" t="str">
        <f>IF(G29="","x",VLOOKUP($C$6,inf!$A$2:$AF$61,7))</f>
        <v>الخليل</v>
      </c>
      <c r="O29" s="1055" t="str">
        <f>VLOOKUP($C$6,hours!$B$17:$Z$135,2)</f>
        <v>احلام عبد السلام عبد الموجود النتشة</v>
      </c>
      <c r="P29" s="1057" t="str">
        <f>VLOOKUP($C$6,hours!$B$17:$Z$135,2)</f>
        <v>احلام عبد السلام عبد الموجود النتشة</v>
      </c>
      <c r="Q29" s="1054" t="str">
        <f t="shared" si="1"/>
        <v>مركز التصحيح</v>
      </c>
      <c r="R29" s="1055" t="str">
        <f>VLOOKUP($C$6,hours!$B$17:$Z$135,2)</f>
        <v>احلام عبد السلام عبد الموجود النتشة</v>
      </c>
      <c r="S29" s="1057" t="str">
        <f>VLOOKUP($C$6,hours!$B$17:$Z$135,2)</f>
        <v>احلام عبد السلام عبد الموجود النتشة</v>
      </c>
      <c r="T29" s="1054">
        <f t="shared" si="2"/>
        <v>1</v>
      </c>
      <c r="U29" s="1055" t="str">
        <f>VLOOKUP($C$6,hours!$B$17:$Z$135,2)</f>
        <v>احلام عبد السلام عبد الموجود النتشة</v>
      </c>
      <c r="V29" s="1057" t="str">
        <f>VLOOKUP($C$6,hours!$B$17:$Z$135,2)</f>
        <v>احلام عبد السلام عبد الموجود النتشة</v>
      </c>
      <c r="W29" s="1054">
        <v>6</v>
      </c>
      <c r="X29" s="1055"/>
      <c r="Y29" s="1057"/>
      <c r="Z29" s="1054">
        <v>6</v>
      </c>
      <c r="AA29" s="1055"/>
      <c r="AB29" s="1057"/>
      <c r="AC29" s="387"/>
      <c r="AD29" s="357"/>
    </row>
    <row r="30" spans="1:44" s="374" customFormat="1" ht="27" customHeight="1" x14ac:dyDescent="0.75">
      <c r="A30" s="357"/>
      <c r="B30" s="1054">
        <f t="shared" si="0"/>
        <v>9</v>
      </c>
      <c r="C30" s="1055"/>
      <c r="D30" s="1055"/>
      <c r="E30" s="1055"/>
      <c r="F30" s="1056"/>
      <c r="G30" s="377" t="str">
        <f>VLOOKUP($C$6,hours!$B$17:$BK$135,38)</f>
        <v>الإثنين</v>
      </c>
      <c r="H30" s="1054" t="str">
        <f>IF(G30="","x",VLOOKUP($C$6,hours!$B$17:$BK$135,38))</f>
        <v>الإثنين</v>
      </c>
      <c r="I30" s="1055"/>
      <c r="J30" s="1057"/>
      <c r="K30" s="1058">
        <f>IF(G30="","x",(VLOOKUP($C$6,hours!$B$17:$BK$135,39)))</f>
        <v>45096</v>
      </c>
      <c r="L30" s="1059"/>
      <c r="M30" s="1060"/>
      <c r="N30" s="1054" t="str">
        <f>IF(G30="","x",VLOOKUP($C$6,inf!$A$2:$AF$61,7))</f>
        <v>الخليل</v>
      </c>
      <c r="O30" s="1055" t="str">
        <f>VLOOKUP($C$6,hours!$B$17:$Z$135,2)</f>
        <v>احلام عبد السلام عبد الموجود النتشة</v>
      </c>
      <c r="P30" s="1057" t="str">
        <f>VLOOKUP($C$6,hours!$B$17:$Z$135,2)</f>
        <v>احلام عبد السلام عبد الموجود النتشة</v>
      </c>
      <c r="Q30" s="1054" t="str">
        <f t="shared" si="1"/>
        <v>مركز التصحيح</v>
      </c>
      <c r="R30" s="1055" t="str">
        <f>VLOOKUP($C$6,hours!$B$17:$Z$135,2)</f>
        <v>احلام عبد السلام عبد الموجود النتشة</v>
      </c>
      <c r="S30" s="1057" t="str">
        <f>VLOOKUP($C$6,hours!$B$17:$Z$135,2)</f>
        <v>احلام عبد السلام عبد الموجود النتشة</v>
      </c>
      <c r="T30" s="1054">
        <f t="shared" si="2"/>
        <v>1</v>
      </c>
      <c r="U30" s="1055" t="str">
        <f>VLOOKUP($C$6,hours!$B$17:$Z$135,2)</f>
        <v>احلام عبد السلام عبد الموجود النتشة</v>
      </c>
      <c r="V30" s="1057" t="str">
        <f>VLOOKUP($C$6,hours!$B$17:$Z$135,2)</f>
        <v>احلام عبد السلام عبد الموجود النتشة</v>
      </c>
      <c r="W30" s="1054">
        <v>6</v>
      </c>
      <c r="X30" s="1055"/>
      <c r="Y30" s="1057"/>
      <c r="Z30" s="1054">
        <v>6</v>
      </c>
      <c r="AA30" s="1055"/>
      <c r="AB30" s="1057"/>
      <c r="AC30" s="387"/>
      <c r="AD30" s="357"/>
    </row>
    <row r="31" spans="1:44" s="374" customFormat="1" ht="27" customHeight="1" x14ac:dyDescent="0.75">
      <c r="A31" s="357"/>
      <c r="B31" s="1054">
        <f t="shared" si="0"/>
        <v>10</v>
      </c>
      <c r="C31" s="1055"/>
      <c r="D31" s="1055"/>
      <c r="E31" s="1055"/>
      <c r="F31" s="1056"/>
      <c r="G31" s="377" t="str">
        <f>VLOOKUP($C$6,hours!$B$17:$BK$135,40)</f>
        <v>الثلاثاء</v>
      </c>
      <c r="H31" s="1054" t="str">
        <f>IF(G31="","x",VLOOKUP($C$6,hours!$B$17:$BK$135,40))</f>
        <v>الثلاثاء</v>
      </c>
      <c r="I31" s="1055"/>
      <c r="J31" s="1057"/>
      <c r="K31" s="1058">
        <f>IF(G31="","x",(VLOOKUP($C$6,hours!$B$17:$BK$135,41)))</f>
        <v>45097</v>
      </c>
      <c r="L31" s="1059"/>
      <c r="M31" s="1060"/>
      <c r="N31" s="1054" t="str">
        <f>IF(G31="","x",VLOOKUP($C$6,inf!$A$2:$AF$61,7))</f>
        <v>الخليل</v>
      </c>
      <c r="O31" s="1055" t="str">
        <f>VLOOKUP($C$6,hours!$B$17:$Z$135,2)</f>
        <v>احلام عبد السلام عبد الموجود النتشة</v>
      </c>
      <c r="P31" s="1057" t="str">
        <f>VLOOKUP($C$6,hours!$B$17:$Z$135,2)</f>
        <v>احلام عبد السلام عبد الموجود النتشة</v>
      </c>
      <c r="Q31" s="1054" t="str">
        <f t="shared" si="1"/>
        <v>مركز التصحيح</v>
      </c>
      <c r="R31" s="1055" t="str">
        <f>VLOOKUP($C$6,hours!$B$17:$Z$135,2)</f>
        <v>احلام عبد السلام عبد الموجود النتشة</v>
      </c>
      <c r="S31" s="1057" t="str">
        <f>VLOOKUP($C$6,hours!$B$17:$Z$135,2)</f>
        <v>احلام عبد السلام عبد الموجود النتشة</v>
      </c>
      <c r="T31" s="1054">
        <f t="shared" si="2"/>
        <v>1</v>
      </c>
      <c r="U31" s="1055" t="str">
        <f>VLOOKUP($C$6,hours!$B$17:$Z$135,2)</f>
        <v>احلام عبد السلام عبد الموجود النتشة</v>
      </c>
      <c r="V31" s="1057" t="str">
        <f>VLOOKUP($C$6,hours!$B$17:$Z$135,2)</f>
        <v>احلام عبد السلام عبد الموجود النتشة</v>
      </c>
      <c r="W31" s="1054">
        <v>6</v>
      </c>
      <c r="X31" s="1055"/>
      <c r="Y31" s="1057"/>
      <c r="Z31" s="1054">
        <v>6</v>
      </c>
      <c r="AA31" s="1055"/>
      <c r="AB31" s="1057"/>
      <c r="AC31" s="387"/>
      <c r="AD31" s="357"/>
    </row>
    <row r="32" spans="1:44" s="374" customFormat="1" ht="27" customHeight="1" x14ac:dyDescent="0.75">
      <c r="A32" s="357"/>
      <c r="B32" s="1054">
        <f t="shared" si="0"/>
        <v>11</v>
      </c>
      <c r="C32" s="1055"/>
      <c r="D32" s="1055"/>
      <c r="E32" s="1055"/>
      <c r="F32" s="1056"/>
      <c r="G32" s="377" t="str">
        <f>VLOOKUP($C$6,hours!$B$17:$BK$135,42)</f>
        <v>الأربعاء</v>
      </c>
      <c r="H32" s="1054" t="str">
        <f>IF(G32="","x",VLOOKUP($C$6,hours!$B$17:$BK$135,42))</f>
        <v>الأربعاء</v>
      </c>
      <c r="I32" s="1055"/>
      <c r="J32" s="1057"/>
      <c r="K32" s="1058">
        <f>IF(G32="","x",VLOOKUP($C$6,hours!$B$17:$BK$135,43))</f>
        <v>45098</v>
      </c>
      <c r="L32" s="1059"/>
      <c r="M32" s="1060"/>
      <c r="N32" s="1054" t="str">
        <f>IF(G32="","x",VLOOKUP($C$6,inf!$A$2:$AF$61,7))</f>
        <v>الخليل</v>
      </c>
      <c r="O32" s="1055" t="str">
        <f>VLOOKUP($C$6,hours!$B$17:$Z$135,2)</f>
        <v>احلام عبد السلام عبد الموجود النتشة</v>
      </c>
      <c r="P32" s="1057" t="str">
        <f>VLOOKUP($C$6,hours!$B$17:$Z$135,2)</f>
        <v>احلام عبد السلام عبد الموجود النتشة</v>
      </c>
      <c r="Q32" s="1054" t="str">
        <f t="shared" si="1"/>
        <v>مركز التصحيح</v>
      </c>
      <c r="R32" s="1055" t="str">
        <f>VLOOKUP($C$6,hours!$B$17:$Z$135,2)</f>
        <v>احلام عبد السلام عبد الموجود النتشة</v>
      </c>
      <c r="S32" s="1057" t="str">
        <f>VLOOKUP($C$6,hours!$B$17:$Z$135,2)</f>
        <v>احلام عبد السلام عبد الموجود النتشة</v>
      </c>
      <c r="T32" s="1054">
        <f t="shared" si="2"/>
        <v>1</v>
      </c>
      <c r="U32" s="1055" t="str">
        <f>VLOOKUP($C$6,hours!$B$17:$Z$135,2)</f>
        <v>احلام عبد السلام عبد الموجود النتشة</v>
      </c>
      <c r="V32" s="1057" t="str">
        <f>VLOOKUP($C$6,hours!$B$17:$Z$135,2)</f>
        <v>احلام عبد السلام عبد الموجود النتشة</v>
      </c>
      <c r="W32" s="1054">
        <v>6</v>
      </c>
      <c r="X32" s="1055"/>
      <c r="Y32" s="1057"/>
      <c r="Z32" s="1054">
        <v>6</v>
      </c>
      <c r="AA32" s="1055"/>
      <c r="AB32" s="1057"/>
      <c r="AC32" s="387"/>
      <c r="AD32" s="357"/>
    </row>
    <row r="33" spans="1:30" s="374" customFormat="1" ht="27" customHeight="1" x14ac:dyDescent="0.75">
      <c r="A33" s="357"/>
      <c r="B33" s="1054">
        <f t="shared" si="0"/>
        <v>12</v>
      </c>
      <c r="C33" s="1055"/>
      <c r="D33" s="1055"/>
      <c r="E33" s="1055"/>
      <c r="F33" s="1056"/>
      <c r="G33" s="377" t="str">
        <f>VLOOKUP($C$6,hours!$B$17:$BK$135,44)</f>
        <v>الخميس</v>
      </c>
      <c r="H33" s="1054" t="str">
        <f>IF(G33="","x",VLOOKUP($C$6,hours!$B$17:$BK$135,44))</f>
        <v>الخميس</v>
      </c>
      <c r="I33" s="1055"/>
      <c r="J33" s="1057"/>
      <c r="K33" s="1058">
        <f>IF(G33="","x",(VLOOKUP($C$6,hours!$B$17:$BK$135,45)))</f>
        <v>45099</v>
      </c>
      <c r="L33" s="1059"/>
      <c r="M33" s="1060"/>
      <c r="N33" s="1054" t="str">
        <f>IF(G33="","x",VLOOKUP($C$6,inf!$A$2:$AF$61,7))</f>
        <v>الخليل</v>
      </c>
      <c r="O33" s="1055" t="str">
        <f>VLOOKUP($C$6,hours!$B$17:$Z$135,2)</f>
        <v>احلام عبد السلام عبد الموجود النتشة</v>
      </c>
      <c r="P33" s="1057" t="str">
        <f>VLOOKUP($C$6,hours!$B$17:$Z$135,2)</f>
        <v>احلام عبد السلام عبد الموجود النتشة</v>
      </c>
      <c r="Q33" s="1054" t="str">
        <f t="shared" si="1"/>
        <v>مركز التصحيح</v>
      </c>
      <c r="R33" s="1055" t="str">
        <f>VLOOKUP($C$6,hours!$B$17:$Z$135,2)</f>
        <v>احلام عبد السلام عبد الموجود النتشة</v>
      </c>
      <c r="S33" s="1057" t="str">
        <f>VLOOKUP($C$6,hours!$B$17:$Z$135,2)</f>
        <v>احلام عبد السلام عبد الموجود النتشة</v>
      </c>
      <c r="T33" s="1054">
        <f t="shared" si="2"/>
        <v>1</v>
      </c>
      <c r="U33" s="1055" t="str">
        <f>VLOOKUP($C$6,hours!$B$17:$Z$135,2)</f>
        <v>احلام عبد السلام عبد الموجود النتشة</v>
      </c>
      <c r="V33" s="1057" t="str">
        <f>VLOOKUP($C$6,hours!$B$17:$Z$135,2)</f>
        <v>احلام عبد السلام عبد الموجود النتشة</v>
      </c>
      <c r="W33" s="1054">
        <v>6</v>
      </c>
      <c r="X33" s="1055"/>
      <c r="Y33" s="1057"/>
      <c r="Z33" s="1054">
        <v>6</v>
      </c>
      <c r="AA33" s="1055"/>
      <c r="AB33" s="1057"/>
      <c r="AC33" s="387"/>
      <c r="AD33" s="357"/>
    </row>
    <row r="34" spans="1:30" s="374" customFormat="1" ht="27" customHeight="1" x14ac:dyDescent="0.75">
      <c r="A34" s="357"/>
      <c r="B34" s="1054">
        <f t="shared" si="0"/>
        <v>13</v>
      </c>
      <c r="C34" s="1055"/>
      <c r="D34" s="1055"/>
      <c r="E34" s="1055"/>
      <c r="F34" s="1056"/>
      <c r="G34" s="377" t="str">
        <f>VLOOKUP($C$6,hours!$B$17:$BK$135,46)</f>
        <v>السبت</v>
      </c>
      <c r="H34" s="1054" t="str">
        <f>IF(G34="","x",VLOOKUP($C$6,hours!$B$17:$BK$135,46))</f>
        <v>السبت</v>
      </c>
      <c r="I34" s="1055"/>
      <c r="J34" s="1057"/>
      <c r="K34" s="1058">
        <f>IF(G34="","x",(VLOOKUP($C$6,hours!$B$17:$BK$135,47)))</f>
        <v>45101</v>
      </c>
      <c r="L34" s="1059"/>
      <c r="M34" s="1060"/>
      <c r="N34" s="1054" t="str">
        <f>IF(G34="","x",VLOOKUP($C$6,inf!$A$2:$AF$61,7))</f>
        <v>الخليل</v>
      </c>
      <c r="O34" s="1055" t="str">
        <f>VLOOKUP($C$6,hours!$B$17:$Z$135,2)</f>
        <v>احلام عبد السلام عبد الموجود النتشة</v>
      </c>
      <c r="P34" s="1057" t="str">
        <f>VLOOKUP($C$6,hours!$B$17:$Z$135,2)</f>
        <v>احلام عبد السلام عبد الموجود النتشة</v>
      </c>
      <c r="Q34" s="1054" t="str">
        <f t="shared" si="1"/>
        <v>مركز التصحيح</v>
      </c>
      <c r="R34" s="1055" t="str">
        <f>VLOOKUP($C$6,hours!$B$17:$Z$135,2)</f>
        <v>احلام عبد السلام عبد الموجود النتشة</v>
      </c>
      <c r="S34" s="1057" t="str">
        <f>VLOOKUP($C$6,hours!$B$17:$Z$135,2)</f>
        <v>احلام عبد السلام عبد الموجود النتشة</v>
      </c>
      <c r="T34" s="1054">
        <f t="shared" si="2"/>
        <v>1</v>
      </c>
      <c r="U34" s="1055" t="str">
        <f>VLOOKUP($C$6,hours!$B$17:$Z$135,2)</f>
        <v>احلام عبد السلام عبد الموجود النتشة</v>
      </c>
      <c r="V34" s="1057" t="str">
        <f>VLOOKUP($C$6,hours!$B$17:$Z$135,2)</f>
        <v>احلام عبد السلام عبد الموجود النتشة</v>
      </c>
      <c r="W34" s="1054">
        <f>IF(G34="","x",VLOOKUP($C$6,inf!$A$2:$AG$61,19))</f>
        <v>12</v>
      </c>
      <c r="X34" s="1055"/>
      <c r="Y34" s="1057"/>
      <c r="Z34" s="1054">
        <f>IF(G34="","x",VLOOKUP($C$6,inf!$A$2:$AG$61,19))</f>
        <v>12</v>
      </c>
      <c r="AA34" s="1055"/>
      <c r="AB34" s="1057"/>
      <c r="AC34" s="387"/>
    </row>
    <row r="35" spans="1:30" s="374" customFormat="1" ht="27" customHeight="1" x14ac:dyDescent="0.75">
      <c r="A35" s="357"/>
      <c r="B35" s="1054">
        <f t="shared" si="0"/>
        <v>14</v>
      </c>
      <c r="C35" s="1055"/>
      <c r="D35" s="1055"/>
      <c r="E35" s="1055"/>
      <c r="F35" s="1056"/>
      <c r="G35" s="377" t="str">
        <f>VLOOKUP($C$6,hours!$B$17:$BK$135,48)</f>
        <v>الأحد</v>
      </c>
      <c r="H35" s="1054" t="str">
        <f>IF(G35="","x",VLOOKUP($C$6,hours!$B$17:$BK$135,48))</f>
        <v>الأحد</v>
      </c>
      <c r="I35" s="1055"/>
      <c r="J35" s="1057"/>
      <c r="K35" s="1058">
        <f>IF(G35="","x",(VLOOKUP($C$6,hours!$B$17:$BK$135,49)))</f>
        <v>45102</v>
      </c>
      <c r="L35" s="1059"/>
      <c r="M35" s="1060"/>
      <c r="N35" s="1054" t="str">
        <f>IF(G35="","x",VLOOKUP($C$6,inf!$A$2:$AF$61,7))</f>
        <v>الخليل</v>
      </c>
      <c r="O35" s="1055" t="str">
        <f>VLOOKUP($C$6,hours!$B$17:$Z$135,2)</f>
        <v>احلام عبد السلام عبد الموجود النتشة</v>
      </c>
      <c r="P35" s="1057" t="str">
        <f>VLOOKUP($C$6,hours!$B$17:$Z$135,2)</f>
        <v>احلام عبد السلام عبد الموجود النتشة</v>
      </c>
      <c r="Q35" s="1054" t="str">
        <f t="shared" si="1"/>
        <v>مركز التصحيح</v>
      </c>
      <c r="R35" s="1055" t="str">
        <f>VLOOKUP($C$6,hours!$B$17:$Z$135,2)</f>
        <v>احلام عبد السلام عبد الموجود النتشة</v>
      </c>
      <c r="S35" s="1057" t="str">
        <f>VLOOKUP($C$6,hours!$B$17:$Z$135,2)</f>
        <v>احلام عبد السلام عبد الموجود النتشة</v>
      </c>
      <c r="T35" s="1054">
        <f t="shared" si="2"/>
        <v>1</v>
      </c>
      <c r="U35" s="1055" t="str">
        <f>VLOOKUP($C$6,hours!$B$17:$Z$135,2)</f>
        <v>احلام عبد السلام عبد الموجود النتشة</v>
      </c>
      <c r="V35" s="1057" t="str">
        <f>VLOOKUP($C$6,hours!$B$17:$Z$135,2)</f>
        <v>احلام عبد السلام عبد الموجود النتشة</v>
      </c>
      <c r="W35" s="1054">
        <v>6</v>
      </c>
      <c r="X35" s="1055"/>
      <c r="Y35" s="1057"/>
      <c r="Z35" s="1054">
        <v>6</v>
      </c>
      <c r="AA35" s="1055"/>
      <c r="AB35" s="1057"/>
      <c r="AC35" s="388"/>
    </row>
    <row r="36" spans="1:30" s="375" customFormat="1" ht="27" customHeight="1" thickBot="1" x14ac:dyDescent="0.8">
      <c r="A36" s="357"/>
      <c r="B36" s="1054">
        <f t="shared" si="0"/>
        <v>15</v>
      </c>
      <c r="C36" s="1055"/>
      <c r="D36" s="1055"/>
      <c r="E36" s="1055"/>
      <c r="F36" s="1056"/>
      <c r="G36" s="378" t="str">
        <f>VLOOKUP($C$6,hours!$B$17:$BK$135,50)</f>
        <v>الإثنين</v>
      </c>
      <c r="H36" s="1061" t="str">
        <f>IF(G36="","x",VLOOKUP($C$6,hours!$B$17:$BK$135,50))</f>
        <v>الإثنين</v>
      </c>
      <c r="I36" s="1061"/>
      <c r="J36" s="1061"/>
      <c r="K36" s="1062">
        <f>IF(G36="","x",(VLOOKUP($C$6,hours!$B$17:$BK$135,51)))</f>
        <v>45103</v>
      </c>
      <c r="L36" s="1062"/>
      <c r="M36" s="1062"/>
      <c r="N36" s="1061" t="str">
        <f>IF(G36="","x",VLOOKUP($C$6,inf!$A$2:$AF$61,7))</f>
        <v>الخليل</v>
      </c>
      <c r="O36" s="1061" t="str">
        <f>VLOOKUP($C$6,hours!$B$17:$Z$135,2)</f>
        <v>احلام عبد السلام عبد الموجود النتشة</v>
      </c>
      <c r="P36" s="1061" t="str">
        <f>VLOOKUP($C$6,hours!$B$17:$Z$135,2)</f>
        <v>احلام عبد السلام عبد الموجود النتشة</v>
      </c>
      <c r="Q36" s="1061" t="str">
        <f t="shared" si="1"/>
        <v>مركز التصحيح</v>
      </c>
      <c r="R36" s="1061" t="str">
        <f>VLOOKUP($C$6,hours!$B$17:$Z$135,2)</f>
        <v>احلام عبد السلام عبد الموجود النتشة</v>
      </c>
      <c r="S36" s="1061" t="str">
        <f>VLOOKUP($C$6,hours!$B$17:$Z$135,2)</f>
        <v>احلام عبد السلام عبد الموجود النتشة</v>
      </c>
      <c r="T36" s="1061">
        <f t="shared" si="2"/>
        <v>1</v>
      </c>
      <c r="U36" s="1061" t="str">
        <f>VLOOKUP($C$6,hours!$B$17:$Z$135,2)</f>
        <v>احلام عبد السلام عبد الموجود النتشة</v>
      </c>
      <c r="V36" s="1061" t="str">
        <f>VLOOKUP($C$6,hours!$B$17:$Z$135,2)</f>
        <v>احلام عبد السلام عبد الموجود النتشة</v>
      </c>
      <c r="W36" s="1054">
        <v>6</v>
      </c>
      <c r="X36" s="1055"/>
      <c r="Y36" s="1057"/>
      <c r="Z36" s="1054">
        <v>6</v>
      </c>
      <c r="AA36" s="1055"/>
      <c r="AB36" s="1057"/>
      <c r="AC36" s="374"/>
      <c r="AD36" s="374"/>
    </row>
    <row r="37" spans="1:30" s="374" customFormat="1" ht="27" hidden="1" customHeight="1" x14ac:dyDescent="0.75">
      <c r="A37" s="357"/>
      <c r="B37" s="1054">
        <f>IF(W37="x", IF(ISNUMBER(B36),B36,0),IF(ISNUMBER(B36),B36+1,1))</f>
        <v>15</v>
      </c>
      <c r="C37" s="1055"/>
      <c r="D37" s="1055"/>
      <c r="E37" s="1055"/>
      <c r="F37" s="1056"/>
      <c r="G37" s="377" t="str">
        <f>VLOOKUP($C$6,hours!$B$17:$BK$135,52)</f>
        <v/>
      </c>
      <c r="H37" s="1054" t="str">
        <f>IF(G37="","x",VLOOKUP($C$6,hours!$B$17:$BK$135,52))</f>
        <v>x</v>
      </c>
      <c r="I37" s="1055"/>
      <c r="J37" s="1057"/>
      <c r="K37" s="1058" t="str">
        <f>IF(G37="","x",(VLOOKUP($C$6,hours!$B$17:$BK$135,53)))</f>
        <v>x</v>
      </c>
      <c r="L37" s="1059"/>
      <c r="M37" s="1060"/>
      <c r="N37" s="1054" t="str">
        <f>IF(G37="","x",VLOOKUP($C$6,inf!$A$2:$AF$61,7))</f>
        <v>x</v>
      </c>
      <c r="O37" s="1055" t="str">
        <f>VLOOKUP($C$6,hours!$B$17:$Z$135,2)</f>
        <v>احلام عبد السلام عبد الموجود النتشة</v>
      </c>
      <c r="P37" s="1057" t="str">
        <f>VLOOKUP($C$6,hours!$B$17:$Z$135,2)</f>
        <v>احلام عبد السلام عبد الموجود النتشة</v>
      </c>
      <c r="Q37" s="1054" t="str">
        <f t="shared" si="1"/>
        <v>x</v>
      </c>
      <c r="R37" s="1055" t="str">
        <f>VLOOKUP($C$6,hours!$B$17:$Z$135,2)</f>
        <v>احلام عبد السلام عبد الموجود النتشة</v>
      </c>
      <c r="S37" s="1057" t="str">
        <f>VLOOKUP($C$6,hours!$B$17:$Z$135,2)</f>
        <v>احلام عبد السلام عبد الموجود النتشة</v>
      </c>
      <c r="T37" s="1054" t="str">
        <f t="shared" si="2"/>
        <v>x</v>
      </c>
      <c r="U37" s="1055" t="str">
        <f>VLOOKUP($C$6,hours!$B$17:$Z$135,2)</f>
        <v>احلام عبد السلام عبد الموجود النتشة</v>
      </c>
      <c r="V37" s="1057" t="str">
        <f>VLOOKUP($C$6,hours!$B$17:$Z$135,2)</f>
        <v>احلام عبد السلام عبد الموجود النتشة</v>
      </c>
      <c r="W37" s="1054" t="str">
        <f>IF(G37="","x",VLOOKUP($C$6,inf!$A$2:$AG$61,19))</f>
        <v>x</v>
      </c>
      <c r="X37" s="1055"/>
      <c r="Y37" s="1057"/>
      <c r="Z37" s="1054" t="str">
        <f>IF(G37="","x",VLOOKUP($C$6,inf!$A$2:$AG$61,19))</f>
        <v>x</v>
      </c>
      <c r="AA37" s="1055"/>
      <c r="AB37" s="1057"/>
    </row>
    <row r="38" spans="1:30" s="374" customFormat="1" ht="27" hidden="1" customHeight="1" x14ac:dyDescent="0.75">
      <c r="A38" s="357"/>
      <c r="B38" s="1054">
        <f>IF(W38="x", IF(ISNUMBER(B37),B37,0),IF(ISNUMBER(B37),B37+1,1))</f>
        <v>15</v>
      </c>
      <c r="C38" s="1055"/>
      <c r="D38" s="1055"/>
      <c r="E38" s="1055"/>
      <c r="F38" s="1056"/>
      <c r="G38" s="377" t="str">
        <f>VLOOKUP($C$6,hours!$B$17:$BK$135,54)</f>
        <v/>
      </c>
      <c r="H38" s="1054" t="str">
        <f>IF(G38="","x",VLOOKUP($C$6,hours!$B$17:$BK$135,54))</f>
        <v>x</v>
      </c>
      <c r="I38" s="1055"/>
      <c r="J38" s="1057"/>
      <c r="K38" s="1058" t="str">
        <f>IF(G38="","x",(VLOOKUP($C$6,hours!$B$17:$BK$135,55)))</f>
        <v>x</v>
      </c>
      <c r="L38" s="1059"/>
      <c r="M38" s="1060"/>
      <c r="N38" s="1054" t="str">
        <f>IF(G38="","x",VLOOKUP($C$6,inf!$A$2:$AF$61,7))</f>
        <v>x</v>
      </c>
      <c r="O38" s="1055" t="str">
        <f>VLOOKUP($C$6,hours!$B$17:$Z$135,2)</f>
        <v>احلام عبد السلام عبد الموجود النتشة</v>
      </c>
      <c r="P38" s="1057" t="str">
        <f>VLOOKUP($C$6,hours!$B$17:$Z$135,2)</f>
        <v>احلام عبد السلام عبد الموجود النتشة</v>
      </c>
      <c r="Q38" s="1054" t="str">
        <f t="shared" si="1"/>
        <v>x</v>
      </c>
      <c r="R38" s="1055" t="str">
        <f>VLOOKUP($C$6,hours!$B$17:$Z$135,2)</f>
        <v>احلام عبد السلام عبد الموجود النتشة</v>
      </c>
      <c r="S38" s="1057" t="str">
        <f>VLOOKUP($C$6,hours!$B$17:$Z$135,2)</f>
        <v>احلام عبد السلام عبد الموجود النتشة</v>
      </c>
      <c r="T38" s="1054" t="str">
        <f t="shared" si="2"/>
        <v>x</v>
      </c>
      <c r="U38" s="1055" t="str">
        <f>VLOOKUP($C$6,hours!$B$17:$Z$135,2)</f>
        <v>احلام عبد السلام عبد الموجود النتشة</v>
      </c>
      <c r="V38" s="1057" t="str">
        <f>VLOOKUP($C$6,hours!$B$17:$Z$135,2)</f>
        <v>احلام عبد السلام عبد الموجود النتشة</v>
      </c>
      <c r="W38" s="1054" t="str">
        <f>IF(G38="","x",VLOOKUP($C$6,inf!$A$2:$AG$61,19))</f>
        <v>x</v>
      </c>
      <c r="X38" s="1055"/>
      <c r="Y38" s="1057"/>
      <c r="Z38" s="1054" t="str">
        <f>IF(G38="","x",VLOOKUP($C$6,inf!$A$2:$AG$61,19))</f>
        <v>x</v>
      </c>
      <c r="AA38" s="1055"/>
      <c r="AB38" s="1057"/>
      <c r="AC38" s="357"/>
      <c r="AD38" s="357"/>
    </row>
    <row r="39" spans="1:30" s="374" customFormat="1" ht="27" hidden="1" customHeight="1" x14ac:dyDescent="0.75">
      <c r="A39" s="357"/>
      <c r="B39" s="1054">
        <f>IF(W39="x", IF(ISNUMBER(B38),B38,0),IF(ISNUMBER(B38),B38+1,1))</f>
        <v>15</v>
      </c>
      <c r="C39" s="1055"/>
      <c r="D39" s="1055"/>
      <c r="E39" s="1055"/>
      <c r="F39" s="1056"/>
      <c r="G39" s="377" t="str">
        <f>VLOOKUP($C$6,hours!$B$17:$BK$135,56)</f>
        <v/>
      </c>
      <c r="H39" s="1054" t="str">
        <f>IF(G39="","x",VLOOKUP($C$6,hours!$B$17:$BK$135,56))</f>
        <v>x</v>
      </c>
      <c r="I39" s="1055"/>
      <c r="J39" s="1057"/>
      <c r="K39" s="1058" t="str">
        <f>IF(G39="","x",(VLOOKUP($C$6,hours!$B$17:$BK$135,57)))</f>
        <v>x</v>
      </c>
      <c r="L39" s="1059"/>
      <c r="M39" s="1060"/>
      <c r="N39" s="1054" t="str">
        <f>IF(G39="","x",VLOOKUP($C$6,inf!$A$2:$AF$61,7))</f>
        <v>x</v>
      </c>
      <c r="O39" s="1055" t="str">
        <f>VLOOKUP($C$6,hours!$B$17:$Z$135,2)</f>
        <v>احلام عبد السلام عبد الموجود النتشة</v>
      </c>
      <c r="P39" s="1057" t="str">
        <f>VLOOKUP($C$6,hours!$B$17:$Z$135,2)</f>
        <v>احلام عبد السلام عبد الموجود النتشة</v>
      </c>
      <c r="Q39" s="1054" t="str">
        <f t="shared" si="1"/>
        <v>x</v>
      </c>
      <c r="R39" s="1055" t="str">
        <f>VLOOKUP($C$6,hours!$B$17:$Z$135,2)</f>
        <v>احلام عبد السلام عبد الموجود النتشة</v>
      </c>
      <c r="S39" s="1057" t="str">
        <f>VLOOKUP($C$6,hours!$B$17:$Z$135,2)</f>
        <v>احلام عبد السلام عبد الموجود النتشة</v>
      </c>
      <c r="T39" s="1054" t="str">
        <f t="shared" si="2"/>
        <v>x</v>
      </c>
      <c r="U39" s="1055" t="str">
        <f>VLOOKUP($C$6,hours!$B$17:$Z$135,2)</f>
        <v>احلام عبد السلام عبد الموجود النتشة</v>
      </c>
      <c r="V39" s="1057" t="str">
        <f>VLOOKUP($C$6,hours!$B$17:$Z$135,2)</f>
        <v>احلام عبد السلام عبد الموجود النتشة</v>
      </c>
      <c r="W39" s="1054" t="str">
        <f>IF(G39="","x",VLOOKUP($C$6,inf!$A$2:$AG$61,19))</f>
        <v>x</v>
      </c>
      <c r="X39" s="1055"/>
      <c r="Y39" s="1057"/>
      <c r="Z39" s="1054" t="str">
        <f>IF(G39="","x",VLOOKUP($C$6,inf!$A$2:$AG$61,19))</f>
        <v>x</v>
      </c>
      <c r="AA39" s="1055"/>
      <c r="AB39" s="1057"/>
      <c r="AC39" s="357"/>
      <c r="AD39" s="357"/>
    </row>
    <row r="40" spans="1:30" s="374" customFormat="1" ht="27" hidden="1" customHeight="1" thickBot="1" x14ac:dyDescent="0.8">
      <c r="A40" s="357"/>
      <c r="B40" s="1054">
        <f>IF(W40="x", IF(ISNUMBER(B39),B39,0),IF(ISNUMBER(B39),B39+1,1))</f>
        <v>15</v>
      </c>
      <c r="C40" s="1055"/>
      <c r="D40" s="1055"/>
      <c r="E40" s="1055"/>
      <c r="F40" s="1056"/>
      <c r="G40" s="378" t="str">
        <f>VLOOKUP($C$6,hours!$B$17:$BK$135,58)</f>
        <v/>
      </c>
      <c r="H40" s="1061" t="str">
        <f>IF(G40="","x",VLOOKUP($C$6,hours!$B$17:$BK$135,58))</f>
        <v>x</v>
      </c>
      <c r="I40" s="1061"/>
      <c r="J40" s="1061"/>
      <c r="K40" s="1062" t="str">
        <f>IF(G40="","x",(VLOOKUP($C$6,hours!$B$17:$BK$135,59)))</f>
        <v>x</v>
      </c>
      <c r="L40" s="1062"/>
      <c r="M40" s="1062"/>
      <c r="N40" s="1061" t="str">
        <f>IF(G40="","x",VLOOKUP($C$6,inf!$A$2:$AF$61,7))</f>
        <v>x</v>
      </c>
      <c r="O40" s="1061" t="str">
        <f>VLOOKUP($C$6,hours!$B$17:$Z$135,2)</f>
        <v>احلام عبد السلام عبد الموجود النتشة</v>
      </c>
      <c r="P40" s="1061" t="str">
        <f>VLOOKUP($C$6,hours!$B$17:$Z$135,2)</f>
        <v>احلام عبد السلام عبد الموجود النتشة</v>
      </c>
      <c r="Q40" s="1061" t="str">
        <f t="shared" si="1"/>
        <v>x</v>
      </c>
      <c r="R40" s="1061" t="str">
        <f>VLOOKUP($C$6,hours!$B$17:$Z$135,2)</f>
        <v>احلام عبد السلام عبد الموجود النتشة</v>
      </c>
      <c r="S40" s="1061" t="str">
        <f>VLOOKUP($C$6,hours!$B$17:$Z$135,2)</f>
        <v>احلام عبد السلام عبد الموجود النتشة</v>
      </c>
      <c r="T40" s="1061" t="str">
        <f t="shared" si="2"/>
        <v>x</v>
      </c>
      <c r="U40" s="1061" t="str">
        <f>VLOOKUP($C$6,hours!$B$17:$Z$135,2)</f>
        <v>احلام عبد السلام عبد الموجود النتشة</v>
      </c>
      <c r="V40" s="1073" t="str">
        <f>VLOOKUP($C$6,hours!$B$17:$Z$135,2)</f>
        <v>احلام عبد السلام عبد الموجود النتشة</v>
      </c>
      <c r="W40" s="1063" t="str">
        <f>IF(G40="","x",VLOOKUP($C$6,inf!$A$2:$AG$61,19))</f>
        <v>x</v>
      </c>
      <c r="X40" s="1064"/>
      <c r="Y40" s="1065"/>
      <c r="Z40" s="1063" t="str">
        <f>IF(G40="","x",VLOOKUP($C$6,inf!$A$2:$AG$61,19))</f>
        <v>x</v>
      </c>
      <c r="AA40" s="1064"/>
      <c r="AB40" s="1065"/>
      <c r="AC40" s="376"/>
      <c r="AD40" s="357"/>
    </row>
    <row r="41" spans="1:30" ht="27" customHeight="1" thickBot="1" x14ac:dyDescent="0.7">
      <c r="A41" s="256"/>
      <c r="B41" s="1066" t="s">
        <v>634</v>
      </c>
      <c r="C41" s="1066"/>
      <c r="D41" s="1066"/>
      <c r="E41" s="1066"/>
      <c r="F41" s="1066"/>
      <c r="G41" s="1066"/>
      <c r="H41" s="1066"/>
      <c r="I41" s="1066"/>
      <c r="J41" s="1066"/>
      <c r="K41" s="1066"/>
      <c r="L41" s="1067" t="str">
        <f>VLOOKUP($C$6,hours!$B$17:$Z$135,19)</f>
        <v>شارع المسكوبية - باب الزاوية - مركز التصحيح - -</v>
      </c>
      <c r="M41" s="1067"/>
      <c r="N41" s="1067"/>
      <c r="O41" s="1067"/>
      <c r="P41" s="1067"/>
      <c r="Q41" s="1067"/>
      <c r="R41" s="1067"/>
      <c r="S41" s="1067"/>
      <c r="T41" s="1067"/>
      <c r="U41" s="1067"/>
      <c r="V41" s="1068" t="s">
        <v>587</v>
      </c>
      <c r="W41" s="1069"/>
      <c r="X41" s="1069"/>
      <c r="Y41" s="1070"/>
      <c r="Z41" s="1071">
        <f>SUM(Z21:AB40)</f>
        <v>108</v>
      </c>
      <c r="AA41" s="1071"/>
      <c r="AB41" s="1072"/>
      <c r="AC41" s="256"/>
      <c r="AD41" s="256"/>
    </row>
    <row r="42" spans="1:30" ht="28.15" customHeight="1" x14ac:dyDescent="0.9">
      <c r="A42" s="256"/>
      <c r="B42" s="1008" t="s">
        <v>6</v>
      </c>
      <c r="C42" s="1008"/>
      <c r="D42" s="1008"/>
      <c r="E42" s="1008"/>
      <c r="F42" s="1008"/>
      <c r="H42" s="1074">
        <f>Menu!$F$10</f>
        <v>45103</v>
      </c>
      <c r="I42" s="1074"/>
      <c r="J42" s="1074"/>
      <c r="K42" s="1074"/>
      <c r="L42" s="256"/>
      <c r="M42" s="256"/>
      <c r="N42" s="256"/>
      <c r="O42" s="256"/>
      <c r="P42" s="256"/>
      <c r="Q42" s="256"/>
      <c r="R42" s="256"/>
      <c r="S42" s="256"/>
      <c r="T42" s="256"/>
      <c r="Y42" s="256"/>
      <c r="Z42" s="256"/>
      <c r="AA42" s="256"/>
      <c r="AB42" s="256"/>
      <c r="AC42" s="353"/>
      <c r="AD42" s="256"/>
    </row>
    <row r="43" spans="1:30" ht="29.65" customHeight="1" x14ac:dyDescent="0.65">
      <c r="A43" s="256"/>
      <c r="B43" s="256"/>
      <c r="C43" s="256"/>
      <c r="D43" s="256"/>
      <c r="E43" s="256"/>
      <c r="F43" s="256"/>
      <c r="G43" s="256"/>
      <c r="H43" s="256"/>
      <c r="I43" s="256"/>
      <c r="J43" s="256"/>
      <c r="K43" s="256"/>
      <c r="L43" s="256"/>
      <c r="M43" s="256"/>
      <c r="N43" s="256"/>
      <c r="O43" s="256"/>
      <c r="P43" s="256"/>
      <c r="Q43" s="256"/>
      <c r="R43" s="256"/>
      <c r="S43" s="256"/>
      <c r="T43" s="1075" t="s">
        <v>588</v>
      </c>
      <c r="U43" s="1075"/>
      <c r="V43" s="1075"/>
      <c r="W43" s="1075"/>
      <c r="X43" s="1075"/>
      <c r="Y43" s="351"/>
      <c r="Z43" s="351"/>
      <c r="AA43" s="351"/>
      <c r="AB43" s="351"/>
      <c r="AC43" s="352"/>
      <c r="AD43" s="256"/>
    </row>
    <row r="44" spans="1:30" ht="9.6" customHeight="1" thickBot="1" x14ac:dyDescent="0.7">
      <c r="A44" s="256"/>
      <c r="B44" s="258"/>
      <c r="C44" s="258"/>
      <c r="D44" s="258"/>
      <c r="E44" s="258"/>
      <c r="F44" s="258"/>
      <c r="G44" s="258"/>
      <c r="H44" s="258"/>
      <c r="I44" s="258"/>
      <c r="J44" s="258"/>
      <c r="K44" s="258"/>
      <c r="L44" s="258"/>
      <c r="M44" s="258"/>
      <c r="N44" s="258"/>
      <c r="O44" s="258"/>
      <c r="P44" s="258"/>
      <c r="Q44" s="258"/>
      <c r="R44" s="258"/>
      <c r="S44" s="258"/>
      <c r="T44" s="258"/>
      <c r="U44" s="258"/>
      <c r="V44" s="258"/>
      <c r="W44" s="258"/>
      <c r="X44" s="258"/>
      <c r="Y44" s="258"/>
      <c r="Z44" s="258"/>
      <c r="AA44" s="258"/>
      <c r="AB44" s="258"/>
      <c r="AC44" s="350"/>
      <c r="AD44" s="256"/>
    </row>
    <row r="45" spans="1:30" ht="49.9" customHeight="1" thickBot="1" x14ac:dyDescent="0.75">
      <c r="A45" s="256"/>
      <c r="B45" s="1076" t="s">
        <v>589</v>
      </c>
      <c r="C45" s="1076"/>
      <c r="D45" s="1076"/>
      <c r="E45" s="1076"/>
      <c r="F45" s="1076"/>
      <c r="G45" s="1076"/>
      <c r="H45" s="1076"/>
      <c r="I45" s="1076"/>
      <c r="J45" s="1076"/>
      <c r="K45" s="1077" t="s">
        <v>590</v>
      </c>
      <c r="L45" s="1077"/>
      <c r="M45" s="1077"/>
      <c r="N45" s="1077"/>
      <c r="O45" s="1077"/>
      <c r="P45" s="1077"/>
      <c r="Q45" s="1077"/>
      <c r="R45" s="1077"/>
      <c r="S45" s="1077"/>
      <c r="T45" s="1077"/>
      <c r="U45" s="1077"/>
      <c r="V45" s="1077"/>
      <c r="W45" s="1077"/>
      <c r="X45" s="1077"/>
      <c r="Y45" s="1077"/>
      <c r="Z45" s="1077"/>
      <c r="AA45" s="1077"/>
      <c r="AB45" s="1077"/>
      <c r="AC45" s="259"/>
      <c r="AD45" s="256"/>
    </row>
    <row r="46" spans="1:30" ht="50.65" customHeight="1" thickBot="1" x14ac:dyDescent="0.7">
      <c r="A46" s="256"/>
      <c r="B46" s="1078" t="s">
        <v>1138</v>
      </c>
      <c r="C46" s="1079"/>
      <c r="D46" s="1079"/>
      <c r="E46" s="1079"/>
      <c r="F46" s="1079"/>
      <c r="G46" s="1079"/>
      <c r="H46" s="1079"/>
      <c r="I46" s="1080"/>
      <c r="J46" s="1081">
        <f>VLOOKUP($C$6,hours!$B$17:$Z$135,5)</f>
        <v>112.5</v>
      </c>
      <c r="K46" s="1082"/>
      <c r="L46" s="261" t="s">
        <v>591</v>
      </c>
      <c r="M46" s="265" t="s">
        <v>593</v>
      </c>
      <c r="N46" s="1083" t="s">
        <v>1144</v>
      </c>
      <c r="O46" s="1064"/>
      <c r="P46" s="1064"/>
      <c r="Q46" s="1064"/>
      <c r="R46" s="1064"/>
      <c r="S46" s="1064"/>
      <c r="T46" s="1065"/>
      <c r="U46" s="1084">
        <f>Menu!C52</f>
        <v>20.714285714285715</v>
      </c>
      <c r="V46" s="1084"/>
      <c r="W46" s="1085"/>
      <c r="X46" s="262" t="s">
        <v>92</v>
      </c>
      <c r="Y46" s="1086" t="s">
        <v>594</v>
      </c>
      <c r="Z46" s="1086"/>
      <c r="AA46" s="1087"/>
      <c r="AB46" s="1084">
        <f>$J$46*$U$46</f>
        <v>2330.3571428571431</v>
      </c>
      <c r="AC46" s="1084"/>
      <c r="AD46" s="256"/>
    </row>
    <row r="47" spans="1:30" ht="50.65" customHeight="1" thickBot="1" x14ac:dyDescent="0.75">
      <c r="B47" s="1094" t="s">
        <v>595</v>
      </c>
      <c r="C47" s="1095"/>
      <c r="D47" s="1095"/>
      <c r="E47" s="1095"/>
      <c r="F47" s="1095"/>
      <c r="G47" s="1095"/>
      <c r="H47" s="1095"/>
      <c r="I47" s="1095"/>
      <c r="J47" s="1095"/>
      <c r="K47" s="1095"/>
      <c r="L47" s="1096"/>
      <c r="M47" s="1084">
        <f>AB46</f>
        <v>2330.3571428571431</v>
      </c>
      <c r="N47" s="1084"/>
      <c r="O47" s="1085"/>
      <c r="P47" s="263" t="s">
        <v>591</v>
      </c>
      <c r="Q47" s="264" t="s">
        <v>104</v>
      </c>
      <c r="R47" s="1097" t="s">
        <v>596</v>
      </c>
      <c r="S47" s="1098"/>
      <c r="T47" s="1098"/>
      <c r="U47" s="1071">
        <f>$Z$41</f>
        <v>108</v>
      </c>
      <c r="V47" s="1071"/>
      <c r="W47" s="263" t="s">
        <v>591</v>
      </c>
      <c r="X47" s="262" t="s">
        <v>92</v>
      </c>
      <c r="Y47" s="1099" t="s">
        <v>597</v>
      </c>
      <c r="Z47" s="1100"/>
      <c r="AA47" s="1084">
        <f>$M$47+$U$47</f>
        <v>2438.3571428571431</v>
      </c>
      <c r="AB47" s="1084"/>
      <c r="AC47" s="354" t="s">
        <v>598</v>
      </c>
    </row>
    <row r="48" spans="1:30" ht="24.75" customHeight="1" x14ac:dyDescent="0.7">
      <c r="B48" s="358"/>
      <c r="C48" s="358"/>
      <c r="D48" s="358"/>
      <c r="E48" s="358"/>
      <c r="F48" s="358"/>
      <c r="G48" s="358"/>
      <c r="H48" s="358"/>
      <c r="I48" s="358"/>
      <c r="J48" s="358"/>
      <c r="K48" s="358"/>
      <c r="L48" s="358"/>
      <c r="M48" s="359"/>
      <c r="N48" s="359"/>
      <c r="O48" s="359"/>
      <c r="P48" s="360"/>
      <c r="Q48" s="352"/>
      <c r="R48" s="590"/>
      <c r="S48" s="590"/>
      <c r="T48" s="590"/>
      <c r="U48" s="359"/>
      <c r="V48" s="359"/>
      <c r="W48" s="360"/>
      <c r="X48" s="361"/>
      <c r="Y48" s="362"/>
      <c r="Z48" s="362"/>
      <c r="AA48" s="363"/>
      <c r="AB48" s="363"/>
      <c r="AC48" s="364"/>
    </row>
    <row r="49" spans="2:28" ht="44.65" customHeight="1" thickBot="1" x14ac:dyDescent="0.9">
      <c r="B49" s="491" t="s">
        <v>599</v>
      </c>
      <c r="C49" s="491"/>
      <c r="D49" s="491"/>
      <c r="E49" s="491"/>
      <c r="F49" s="491"/>
      <c r="G49" s="491"/>
      <c r="H49" s="491"/>
      <c r="I49" s="491"/>
      <c r="J49" s="491"/>
      <c r="K49" s="492"/>
      <c r="L49" s="1088" t="s">
        <v>600</v>
      </c>
      <c r="M49" s="1088"/>
      <c r="N49" s="1088"/>
      <c r="O49" s="492"/>
      <c r="P49" s="1089" t="s">
        <v>1130</v>
      </c>
      <c r="Q49" s="1089"/>
      <c r="R49" s="1089"/>
      <c r="S49" s="1089"/>
      <c r="T49" s="1089"/>
      <c r="U49" s="1089"/>
      <c r="V49" s="492"/>
      <c r="W49" s="286"/>
      <c r="X49" s="493"/>
      <c r="Y49" s="493"/>
      <c r="Z49" s="493" t="s">
        <v>930</v>
      </c>
      <c r="AA49" s="493"/>
      <c r="AB49" s="493"/>
    </row>
    <row r="50" spans="2:28" ht="19.5" customHeight="1" x14ac:dyDescent="0.7">
      <c r="B50" s="1090"/>
      <c r="C50" s="1090"/>
      <c r="D50" s="1090"/>
      <c r="E50" s="1090"/>
      <c r="F50" s="1090"/>
      <c r="G50" s="1090"/>
      <c r="H50" s="1090"/>
      <c r="I50" s="1090"/>
      <c r="J50" s="1090"/>
      <c r="K50" s="366"/>
      <c r="L50" s="253"/>
      <c r="M50" s="253"/>
      <c r="N50" s="253"/>
      <c r="O50" s="259"/>
      <c r="P50" s="259"/>
      <c r="Q50" s="1091"/>
      <c r="R50" s="1091"/>
      <c r="S50" s="1091"/>
      <c r="T50" s="1091"/>
      <c r="U50" s="1091"/>
      <c r="V50" s="366"/>
      <c r="W50" s="366"/>
      <c r="X50" s="1090"/>
      <c r="Y50" s="1090"/>
      <c r="Z50" s="1090"/>
      <c r="AA50" s="1090"/>
      <c r="AB50" s="1090"/>
    </row>
    <row r="51" spans="2:28" ht="19.899999999999999" customHeight="1" x14ac:dyDescent="0.65">
      <c r="B51" s="1093"/>
      <c r="C51" s="1093"/>
      <c r="D51" s="1093"/>
      <c r="E51" s="1093"/>
      <c r="F51" s="1093"/>
      <c r="G51" s="1093"/>
      <c r="H51" s="1093"/>
      <c r="I51" s="1093"/>
      <c r="J51" s="1093"/>
      <c r="K51" s="343"/>
      <c r="L51" s="256"/>
      <c r="M51" s="256"/>
      <c r="N51" s="256"/>
      <c r="O51" s="256"/>
      <c r="P51" s="256"/>
      <c r="Q51" s="1092"/>
      <c r="R51" s="1092"/>
      <c r="S51" s="1092"/>
      <c r="T51" s="1092"/>
      <c r="U51" s="1092"/>
      <c r="V51" s="256"/>
      <c r="W51" s="256"/>
      <c r="X51" s="1093"/>
      <c r="Y51" s="1093"/>
      <c r="Z51" s="1093"/>
      <c r="AA51" s="1093"/>
      <c r="AB51" s="1093"/>
    </row>
    <row r="52" spans="2:28" ht="21" customHeight="1" x14ac:dyDescent="0.65"/>
    <row r="53" spans="2:28" ht="14.25" hidden="1" customHeight="1" x14ac:dyDescent="0.65"/>
    <row r="54" spans="2:28" ht="13.5" hidden="1" customHeight="1" x14ac:dyDescent="0.65"/>
    <row r="55" spans="2:28" ht="20.25" hidden="1" customHeight="1" x14ac:dyDescent="0.65"/>
    <row r="56" spans="2:28" ht="30" hidden="1" customHeight="1" x14ac:dyDescent="0.65"/>
    <row r="57" spans="2:28" hidden="1" x14ac:dyDescent="0.65"/>
    <row r="58" spans="2:28" x14ac:dyDescent="0.65">
      <c r="B58" s="255"/>
      <c r="C58" s="255"/>
      <c r="D58" s="255"/>
      <c r="E58" s="255"/>
      <c r="F58" s="255"/>
      <c r="G58" s="255"/>
      <c r="H58" s="255"/>
      <c r="I58" s="255"/>
      <c r="J58" s="255"/>
      <c r="K58" s="255"/>
      <c r="L58" s="255"/>
      <c r="M58" s="255"/>
      <c r="N58" s="255"/>
      <c r="O58" s="255"/>
      <c r="P58" s="255"/>
    </row>
  </sheetData>
  <mergeCells count="246">
    <mergeCell ref="L49:N49"/>
    <mergeCell ref="P49:U49"/>
    <mergeCell ref="B50:J50"/>
    <mergeCell ref="Q50:U51"/>
    <mergeCell ref="X50:AB51"/>
    <mergeCell ref="B51:J51"/>
    <mergeCell ref="AB46:AC46"/>
    <mergeCell ref="B47:L47"/>
    <mergeCell ref="M47:O47"/>
    <mergeCell ref="R47:T47"/>
    <mergeCell ref="U47:V47"/>
    <mergeCell ref="Y47:Z47"/>
    <mergeCell ref="AA47:AB47"/>
    <mergeCell ref="B42:F42"/>
    <mergeCell ref="H42:K42"/>
    <mergeCell ref="T43:X43"/>
    <mergeCell ref="B45:J45"/>
    <mergeCell ref="K45:AB45"/>
    <mergeCell ref="B46:I46"/>
    <mergeCell ref="J46:K46"/>
    <mergeCell ref="N46:T46"/>
    <mergeCell ref="U46:W46"/>
    <mergeCell ref="Y46:AA46"/>
    <mergeCell ref="W40:Y40"/>
    <mergeCell ref="Z40:AB40"/>
    <mergeCell ref="B41:K41"/>
    <mergeCell ref="L41:U41"/>
    <mergeCell ref="V41:Y41"/>
    <mergeCell ref="Z41:AB41"/>
    <mergeCell ref="B40:F40"/>
    <mergeCell ref="H40:J40"/>
    <mergeCell ref="K40:M40"/>
    <mergeCell ref="N40:P40"/>
    <mergeCell ref="Q40:S40"/>
    <mergeCell ref="T40:V40"/>
    <mergeCell ref="W38:Y38"/>
    <mergeCell ref="Z38:AB38"/>
    <mergeCell ref="B39:F39"/>
    <mergeCell ref="H39:J39"/>
    <mergeCell ref="K39:M39"/>
    <mergeCell ref="N39:P39"/>
    <mergeCell ref="Q39:S39"/>
    <mergeCell ref="T39:V39"/>
    <mergeCell ref="W39:Y39"/>
    <mergeCell ref="Z39:AB39"/>
    <mergeCell ref="B38:F38"/>
    <mergeCell ref="H38:J38"/>
    <mergeCell ref="K38:M38"/>
    <mergeCell ref="N38:P38"/>
    <mergeCell ref="Q38:S38"/>
    <mergeCell ref="T38:V38"/>
    <mergeCell ref="W36:Y36"/>
    <mergeCell ref="Z36:AB36"/>
    <mergeCell ref="B37:F37"/>
    <mergeCell ref="H37:J37"/>
    <mergeCell ref="K37:M37"/>
    <mergeCell ref="N37:P37"/>
    <mergeCell ref="Q37:S37"/>
    <mergeCell ref="T37:V37"/>
    <mergeCell ref="W37:Y37"/>
    <mergeCell ref="Z37:AB37"/>
    <mergeCell ref="B36:F36"/>
    <mergeCell ref="H36:J36"/>
    <mergeCell ref="K36:M36"/>
    <mergeCell ref="N36:P36"/>
    <mergeCell ref="Q36:S36"/>
    <mergeCell ref="T36:V36"/>
    <mergeCell ref="W34:Y34"/>
    <mergeCell ref="Z34:AB34"/>
    <mergeCell ref="B35:F35"/>
    <mergeCell ref="H35:J35"/>
    <mergeCell ref="K35:M35"/>
    <mergeCell ref="N35:P35"/>
    <mergeCell ref="Q35:S35"/>
    <mergeCell ref="T35:V35"/>
    <mergeCell ref="W35:Y35"/>
    <mergeCell ref="Z35:AB35"/>
    <mergeCell ref="B34:F34"/>
    <mergeCell ref="H34:J34"/>
    <mergeCell ref="K34:M34"/>
    <mergeCell ref="N34:P34"/>
    <mergeCell ref="Q34:S34"/>
    <mergeCell ref="T34:V34"/>
    <mergeCell ref="W32:Y32"/>
    <mergeCell ref="Z32:AB32"/>
    <mergeCell ref="B33:F33"/>
    <mergeCell ref="H33:J33"/>
    <mergeCell ref="K33:M33"/>
    <mergeCell ref="N33:P33"/>
    <mergeCell ref="Q33:S33"/>
    <mergeCell ref="T33:V33"/>
    <mergeCell ref="W33:Y33"/>
    <mergeCell ref="Z33:AB33"/>
    <mergeCell ref="B32:F32"/>
    <mergeCell ref="H32:J32"/>
    <mergeCell ref="K32:M32"/>
    <mergeCell ref="N32:P32"/>
    <mergeCell ref="Q32:S32"/>
    <mergeCell ref="T32:V32"/>
    <mergeCell ref="W30:Y30"/>
    <mergeCell ref="Z30:AB30"/>
    <mergeCell ref="B31:F31"/>
    <mergeCell ref="H31:J31"/>
    <mergeCell ref="K31:M31"/>
    <mergeCell ref="N31:P31"/>
    <mergeCell ref="Q31:S31"/>
    <mergeCell ref="T31:V31"/>
    <mergeCell ref="W31:Y31"/>
    <mergeCell ref="Z31:AB31"/>
    <mergeCell ref="B30:F30"/>
    <mergeCell ref="H30:J30"/>
    <mergeCell ref="K30:M30"/>
    <mergeCell ref="N30:P30"/>
    <mergeCell ref="Q30:S30"/>
    <mergeCell ref="T30:V30"/>
    <mergeCell ref="W28:Y28"/>
    <mergeCell ref="Z28:AB28"/>
    <mergeCell ref="B29:F29"/>
    <mergeCell ref="H29:J29"/>
    <mergeCell ref="K29:M29"/>
    <mergeCell ref="N29:P29"/>
    <mergeCell ref="Q29:S29"/>
    <mergeCell ref="T29:V29"/>
    <mergeCell ref="W29:Y29"/>
    <mergeCell ref="Z29:AB29"/>
    <mergeCell ref="B28:F28"/>
    <mergeCell ref="H28:J28"/>
    <mergeCell ref="K28:M28"/>
    <mergeCell ref="N28:P28"/>
    <mergeCell ref="Q28:S28"/>
    <mergeCell ref="T28:V28"/>
    <mergeCell ref="W26:Y26"/>
    <mergeCell ref="Z26:AB26"/>
    <mergeCell ref="B27:F27"/>
    <mergeCell ref="H27:J27"/>
    <mergeCell ref="K27:M27"/>
    <mergeCell ref="N27:P27"/>
    <mergeCell ref="Q27:S27"/>
    <mergeCell ref="T27:V27"/>
    <mergeCell ref="W27:Y27"/>
    <mergeCell ref="Z27:AB27"/>
    <mergeCell ref="B26:F26"/>
    <mergeCell ref="H26:J26"/>
    <mergeCell ref="K26:M26"/>
    <mergeCell ref="N26:P26"/>
    <mergeCell ref="Q26:S26"/>
    <mergeCell ref="T26:V26"/>
    <mergeCell ref="W24:Y24"/>
    <mergeCell ref="Z24:AB24"/>
    <mergeCell ref="B25:F25"/>
    <mergeCell ref="H25:J25"/>
    <mergeCell ref="K25:M25"/>
    <mergeCell ref="N25:P25"/>
    <mergeCell ref="Q25:S25"/>
    <mergeCell ref="T25:V25"/>
    <mergeCell ref="W25:Y25"/>
    <mergeCell ref="Z25:AB25"/>
    <mergeCell ref="B24:F24"/>
    <mergeCell ref="H24:J24"/>
    <mergeCell ref="K24:M24"/>
    <mergeCell ref="N24:P24"/>
    <mergeCell ref="Q24:S24"/>
    <mergeCell ref="T24:V24"/>
    <mergeCell ref="B23:F23"/>
    <mergeCell ref="H23:J23"/>
    <mergeCell ref="K23:M23"/>
    <mergeCell ref="N23:P23"/>
    <mergeCell ref="Q23:S23"/>
    <mergeCell ref="T23:V23"/>
    <mergeCell ref="W23:Y23"/>
    <mergeCell ref="Z23:AB23"/>
    <mergeCell ref="B22:F22"/>
    <mergeCell ref="H22:J22"/>
    <mergeCell ref="K22:M22"/>
    <mergeCell ref="N22:P22"/>
    <mergeCell ref="Q22:S22"/>
    <mergeCell ref="T22:V22"/>
    <mergeCell ref="B21:F21"/>
    <mergeCell ref="H21:J21"/>
    <mergeCell ref="K21:M21"/>
    <mergeCell ref="N21:P21"/>
    <mergeCell ref="Q21:S21"/>
    <mergeCell ref="T21:V21"/>
    <mergeCell ref="W21:Y21"/>
    <mergeCell ref="Z21:AB21"/>
    <mergeCell ref="W22:Y22"/>
    <mergeCell ref="Z22:AB22"/>
    <mergeCell ref="B18:AB18"/>
    <mergeCell ref="B19:J19"/>
    <mergeCell ref="K19:L19"/>
    <mergeCell ref="M19:V19"/>
    <mergeCell ref="B20:F20"/>
    <mergeCell ref="H20:J20"/>
    <mergeCell ref="K20:M20"/>
    <mergeCell ref="O20:Q20"/>
    <mergeCell ref="R20:S20"/>
    <mergeCell ref="T20:V20"/>
    <mergeCell ref="W20:Y20"/>
    <mergeCell ref="Z20:AB20"/>
    <mergeCell ref="AS12:AW12"/>
    <mergeCell ref="A14:K14"/>
    <mergeCell ref="L14:N14"/>
    <mergeCell ref="W15:Z15"/>
    <mergeCell ref="P16:T16"/>
    <mergeCell ref="W16:AA16"/>
    <mergeCell ref="AE16:AL17"/>
    <mergeCell ref="AN16:AR17"/>
    <mergeCell ref="A17:N17"/>
    <mergeCell ref="A10:P10"/>
    <mergeCell ref="Q10:R10"/>
    <mergeCell ref="S10:T10"/>
    <mergeCell ref="U10:X10"/>
    <mergeCell ref="Y10:AB10"/>
    <mergeCell ref="A12:N12"/>
    <mergeCell ref="O12:T12"/>
    <mergeCell ref="U12:W12"/>
    <mergeCell ref="X12:AB12"/>
    <mergeCell ref="A9:C9"/>
    <mergeCell ref="D9:J9"/>
    <mergeCell ref="K9:S9"/>
    <mergeCell ref="T9:W9"/>
    <mergeCell ref="X9:Z9"/>
    <mergeCell ref="AA9:AC9"/>
    <mergeCell ref="A7:M7"/>
    <mergeCell ref="U7:AD7"/>
    <mergeCell ref="A8:F8"/>
    <mergeCell ref="H8:Q8"/>
    <mergeCell ref="R8:S8"/>
    <mergeCell ref="T8:U8"/>
    <mergeCell ref="V8:Z8"/>
    <mergeCell ref="AA8:AD8"/>
    <mergeCell ref="B5:J5"/>
    <mergeCell ref="M5:N5"/>
    <mergeCell ref="O5:T5"/>
    <mergeCell ref="W5:X5"/>
    <mergeCell ref="Y5:AC5"/>
    <mergeCell ref="A6:B6"/>
    <mergeCell ref="C6:H6"/>
    <mergeCell ref="L6:X6"/>
    <mergeCell ref="A1:AD1"/>
    <mergeCell ref="A2:L2"/>
    <mergeCell ref="W2:AD2"/>
    <mergeCell ref="A3:L3"/>
    <mergeCell ref="W3:AD3"/>
    <mergeCell ref="A4:L4"/>
    <mergeCell ref="T4:AD4"/>
  </mergeCells>
  <conditionalFormatting sqref="B21:E40">
    <cfRule type="cellIs" dxfId="29" priority="4" stopIfTrue="1" operator="equal">
      <formula>"x"</formula>
    </cfRule>
    <cfRule type="cellIs" dxfId="28" priority="5" stopIfTrue="1" operator="equal">
      <formula>"x"</formula>
    </cfRule>
    <cfRule type="cellIs" dxfId="27" priority="6" stopIfTrue="1" operator="equal">
      <formula>""""""</formula>
    </cfRule>
  </conditionalFormatting>
  <conditionalFormatting sqref="G21:H21">
    <cfRule type="containsText" dxfId="26" priority="7" stopIfTrue="1" operator="containsText" text="&quot;&quot;">
      <formula>NOT(ISERROR(SEARCH("""""",G21)))</formula>
    </cfRule>
  </conditionalFormatting>
  <conditionalFormatting sqref="H21:W22 G22:G36 H34:AB34 H36:AB36 G37:AB40">
    <cfRule type="containsText" dxfId="25" priority="8" stopIfTrue="1" operator="containsText" text="x">
      <formula>NOT(ISERROR(SEARCH("x",G21)))</formula>
    </cfRule>
  </conditionalFormatting>
  <conditionalFormatting sqref="H35:W35 Z35">
    <cfRule type="containsText" dxfId="24" priority="1" stopIfTrue="1" operator="containsText" text="x">
      <formula>NOT(ISERROR(SEARCH("x",H35)))</formula>
    </cfRule>
  </conditionalFormatting>
  <conditionalFormatting sqref="Z21:Z33 H23:W33">
    <cfRule type="containsText" dxfId="23" priority="2" stopIfTrue="1" operator="containsText" text="x">
      <formula>NOT(ISERROR(SEARCH("x",H21)))</formula>
    </cfRule>
  </conditionalFormatting>
  <pageMargins left="0.62992125984251968" right="0.39370078740157483" top="0.39370078740157483" bottom="0.15748031496062992" header="0.31496062992125984" footer="0.31496062992125984"/>
  <pageSetup paperSize="9" scale="50" orientation="portrait" r:id="rId1"/>
  <drawing r:id="rId2"/>
  <legacyDrawing r:id="rId3"/>
  <controls>
    <mc:AlternateContent xmlns:mc="http://schemas.openxmlformats.org/markup-compatibility/2006">
      <mc:Choice Requires="x14">
        <control shapeId="239623" r:id="rId4" name="CommandButton7">
          <controlPr defaultSize="0" autoLine="0" r:id="rId5">
            <anchor moveWithCells="1">
              <from>
                <xdr:col>33</xdr:col>
                <xdr:colOff>295275</xdr:colOff>
                <xdr:row>13</xdr:row>
                <xdr:rowOff>114300</xdr:rowOff>
              </from>
              <to>
                <xdr:col>37</xdr:col>
                <xdr:colOff>114300</xdr:colOff>
                <xdr:row>14</xdr:row>
                <xdr:rowOff>66675</xdr:rowOff>
              </to>
            </anchor>
          </controlPr>
        </control>
      </mc:Choice>
      <mc:Fallback>
        <control shapeId="239623" r:id="rId4" name="CommandButton7"/>
      </mc:Fallback>
    </mc:AlternateContent>
    <mc:AlternateContent xmlns:mc="http://schemas.openxmlformats.org/markup-compatibility/2006">
      <mc:Choice Requires="x14">
        <control shapeId="239622" r:id="rId6" name="CommandButton6">
          <controlPr defaultSize="0" autoLine="0" r:id="rId7">
            <anchor moveWithCells="1">
              <from>
                <xdr:col>33</xdr:col>
                <xdr:colOff>533400</xdr:colOff>
                <xdr:row>10</xdr:row>
                <xdr:rowOff>209550</xdr:rowOff>
              </from>
              <to>
                <xdr:col>37</xdr:col>
                <xdr:colOff>361950</xdr:colOff>
                <xdr:row>12</xdr:row>
                <xdr:rowOff>104775</xdr:rowOff>
              </to>
            </anchor>
          </controlPr>
        </control>
      </mc:Choice>
      <mc:Fallback>
        <control shapeId="239622" r:id="rId6" name="CommandButton6"/>
      </mc:Fallback>
    </mc:AlternateContent>
    <mc:AlternateContent xmlns:mc="http://schemas.openxmlformats.org/markup-compatibility/2006">
      <mc:Choice Requires="x14">
        <control shapeId="239621" r:id="rId8" name="CommandButton5">
          <controlPr defaultSize="0" autoLine="0" r:id="rId9">
            <anchor moveWithCells="1">
              <from>
                <xdr:col>34</xdr:col>
                <xdr:colOff>133350</xdr:colOff>
                <xdr:row>9</xdr:row>
                <xdr:rowOff>28575</xdr:rowOff>
              </from>
              <to>
                <xdr:col>37</xdr:col>
                <xdr:colOff>581025</xdr:colOff>
                <xdr:row>9</xdr:row>
                <xdr:rowOff>466725</xdr:rowOff>
              </to>
            </anchor>
          </controlPr>
        </control>
      </mc:Choice>
      <mc:Fallback>
        <control shapeId="239621" r:id="rId8" name="CommandButton5"/>
      </mc:Fallback>
    </mc:AlternateContent>
    <mc:AlternateContent xmlns:mc="http://schemas.openxmlformats.org/markup-compatibility/2006">
      <mc:Choice Requires="x14">
        <control shapeId="239620" r:id="rId10" name="CommandButton4">
          <controlPr defaultSize="0" autoLine="0" r:id="rId11">
            <anchor moveWithCells="1">
              <from>
                <xdr:col>33</xdr:col>
                <xdr:colOff>219075</xdr:colOff>
                <xdr:row>5</xdr:row>
                <xdr:rowOff>57150</xdr:rowOff>
              </from>
              <to>
                <xdr:col>37</xdr:col>
                <xdr:colOff>314325</xdr:colOff>
                <xdr:row>6</xdr:row>
                <xdr:rowOff>57150</xdr:rowOff>
              </to>
            </anchor>
          </controlPr>
        </control>
      </mc:Choice>
      <mc:Fallback>
        <control shapeId="239620" r:id="rId10" name="CommandButton4"/>
      </mc:Fallback>
    </mc:AlternateContent>
    <mc:AlternateContent xmlns:mc="http://schemas.openxmlformats.org/markup-compatibility/2006">
      <mc:Choice Requires="x14">
        <control shapeId="239619" r:id="rId12" name="CommandButton3">
          <controlPr defaultSize="0" autoLine="0" r:id="rId13">
            <anchor moveWithCells="1">
              <from>
                <xdr:col>33</xdr:col>
                <xdr:colOff>295275</xdr:colOff>
                <xdr:row>6</xdr:row>
                <xdr:rowOff>209550</xdr:rowOff>
              </from>
              <to>
                <xdr:col>37</xdr:col>
                <xdr:colOff>371475</xdr:colOff>
                <xdr:row>7</xdr:row>
                <xdr:rowOff>371475</xdr:rowOff>
              </to>
            </anchor>
          </controlPr>
        </control>
      </mc:Choice>
      <mc:Fallback>
        <control shapeId="239619" r:id="rId12" name="CommandButton3"/>
      </mc:Fallback>
    </mc:AlternateContent>
    <mc:AlternateContent xmlns:mc="http://schemas.openxmlformats.org/markup-compatibility/2006">
      <mc:Choice Requires="x14">
        <control shapeId="239618" r:id="rId14" name="CommandButton1">
          <controlPr defaultSize="0" autoLine="0" r:id="rId15">
            <anchor moveWithCells="1">
              <from>
                <xdr:col>33</xdr:col>
                <xdr:colOff>133350</xdr:colOff>
                <xdr:row>0</xdr:row>
                <xdr:rowOff>285750</xdr:rowOff>
              </from>
              <to>
                <xdr:col>38</xdr:col>
                <xdr:colOff>57150</xdr:colOff>
                <xdr:row>2</xdr:row>
                <xdr:rowOff>123825</xdr:rowOff>
              </to>
            </anchor>
          </controlPr>
        </control>
      </mc:Choice>
      <mc:Fallback>
        <control shapeId="239618" r:id="rId14" name="CommandButton1"/>
      </mc:Fallback>
    </mc:AlternateContent>
    <mc:AlternateContent xmlns:mc="http://schemas.openxmlformats.org/markup-compatibility/2006">
      <mc:Choice Requires="x14">
        <control shapeId="239617" r:id="rId16" name="CommandButton2">
          <controlPr defaultSize="0" autoLine="0" r:id="rId17">
            <anchor moveWithCells="1">
              <from>
                <xdr:col>33</xdr:col>
                <xdr:colOff>190500</xdr:colOff>
                <xdr:row>2</xdr:row>
                <xdr:rowOff>228600</xdr:rowOff>
              </from>
              <to>
                <xdr:col>38</xdr:col>
                <xdr:colOff>76200</xdr:colOff>
                <xdr:row>5</xdr:row>
                <xdr:rowOff>19050</xdr:rowOff>
              </to>
            </anchor>
          </controlPr>
        </control>
      </mc:Choice>
      <mc:Fallback>
        <control shapeId="239617" r:id="rId16" name="CommandButton2"/>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B67E9-E9F2-4A44-B18B-B412C457521A}">
  <sheetPr codeName="Worksheet____24">
    <tabColor rgb="FFFF0000"/>
  </sheetPr>
  <dimension ref="A1:AW58"/>
  <sheetViews>
    <sheetView rightToLeft="1" view="pageBreakPreview" zoomScale="65" zoomScaleNormal="100" zoomScaleSheetLayoutView="65" workbookViewId="0">
      <selection activeCell="A7" sqref="A7:M7"/>
    </sheetView>
  </sheetViews>
  <sheetFormatPr defaultColWidth="9.28515625" defaultRowHeight="24.75" x14ac:dyDescent="0.65"/>
  <cols>
    <col min="1" max="1" width="9" style="254" customWidth="1"/>
    <col min="2" max="3" width="8.5703125" style="254" customWidth="1"/>
    <col min="4" max="5" width="8.5703125" style="254" hidden="1" customWidth="1"/>
    <col min="6" max="6" width="3.7109375" style="254" hidden="1" customWidth="1"/>
    <col min="7" max="7" width="11" style="254" hidden="1" customWidth="1"/>
    <col min="8" max="9" width="6.28515625" style="254" customWidth="1"/>
    <col min="10" max="11" width="8.28515625" style="254" customWidth="1"/>
    <col min="12" max="12" width="6.28515625" style="254" customWidth="1"/>
    <col min="13" max="13" width="8.7109375" style="254" customWidth="1"/>
    <col min="14" max="15" width="7.7109375" style="254" customWidth="1"/>
    <col min="16" max="16" width="7" style="254" customWidth="1"/>
    <col min="17" max="19" width="7.7109375" style="254" customWidth="1"/>
    <col min="20" max="20" width="4.7109375" style="254" customWidth="1"/>
    <col min="21" max="21" width="6.28515625" style="254" customWidth="1"/>
    <col min="22" max="22" width="5.5703125" style="254" customWidth="1"/>
    <col min="23" max="23" width="6.28515625" style="254" customWidth="1"/>
    <col min="24" max="24" width="6.7109375" style="254" customWidth="1"/>
    <col min="25" max="25" width="6.28515625" style="254" customWidth="1"/>
    <col min="26" max="26" width="6.5703125" style="254" customWidth="1"/>
    <col min="27" max="27" width="5.7109375" style="254" customWidth="1"/>
    <col min="28" max="28" width="13.7109375" style="254" customWidth="1"/>
    <col min="29" max="29" width="5.7109375" style="254" customWidth="1"/>
    <col min="30" max="30" width="5.28515625" style="254" customWidth="1"/>
    <col min="31" max="34" width="9.28515625" style="254"/>
    <col min="35" max="35" width="9.28515625" style="254" customWidth="1"/>
    <col min="36" max="16384" width="9.28515625" style="254"/>
  </cols>
  <sheetData>
    <row r="1" spans="1:49" s="286" customFormat="1" ht="30" customHeight="1" x14ac:dyDescent="0.85">
      <c r="A1" s="1013" t="s">
        <v>14</v>
      </c>
      <c r="B1" s="1013"/>
      <c r="C1" s="1013"/>
      <c r="D1" s="1013"/>
      <c r="E1" s="1013"/>
      <c r="F1" s="1013"/>
      <c r="G1" s="1013"/>
      <c r="H1" s="1013"/>
      <c r="I1" s="1013"/>
      <c r="J1" s="1013"/>
      <c r="K1" s="1013"/>
      <c r="L1" s="1013"/>
      <c r="M1" s="1013"/>
      <c r="N1" s="1013"/>
      <c r="O1" s="1013"/>
      <c r="P1" s="1013"/>
      <c r="Q1" s="1013"/>
      <c r="R1" s="1013"/>
      <c r="S1" s="1013"/>
      <c r="T1" s="1013"/>
      <c r="U1" s="1013"/>
      <c r="V1" s="1013"/>
      <c r="W1" s="1013"/>
      <c r="X1" s="1013"/>
      <c r="Y1" s="1013"/>
      <c r="Z1" s="1013"/>
      <c r="AA1" s="1013"/>
      <c r="AB1" s="1013"/>
      <c r="AC1" s="1013"/>
      <c r="AD1" s="1013"/>
    </row>
    <row r="2" spans="1:49" s="286" customFormat="1" ht="33" customHeight="1" x14ac:dyDescent="0.85">
      <c r="A2" s="1013" t="s">
        <v>610</v>
      </c>
      <c r="B2" s="1013"/>
      <c r="C2" s="1013"/>
      <c r="D2" s="1013"/>
      <c r="E2" s="1013"/>
      <c r="F2" s="1013"/>
      <c r="G2" s="1013"/>
      <c r="H2" s="1013"/>
      <c r="I2" s="1013"/>
      <c r="J2" s="1013"/>
      <c r="K2" s="1013"/>
      <c r="L2" s="1013"/>
      <c r="M2" s="288"/>
      <c r="N2" s="288"/>
      <c r="O2" s="288"/>
      <c r="P2" s="288"/>
      <c r="Q2" s="289"/>
      <c r="R2" s="289"/>
      <c r="S2" s="289"/>
      <c r="T2" s="289"/>
      <c r="U2" s="289"/>
      <c r="V2" s="289"/>
      <c r="W2" s="1014" t="s">
        <v>63</v>
      </c>
      <c r="X2" s="1014"/>
      <c r="Y2" s="1014"/>
      <c r="Z2" s="1014"/>
      <c r="AA2" s="1014"/>
      <c r="AB2" s="1014"/>
      <c r="AC2" s="1014"/>
      <c r="AD2" s="1014"/>
    </row>
    <row r="3" spans="1:49" s="286" customFormat="1" ht="33" customHeight="1" x14ac:dyDescent="0.9">
      <c r="A3" s="1013" t="s">
        <v>636</v>
      </c>
      <c r="B3" s="1013"/>
      <c r="C3" s="1013"/>
      <c r="D3" s="1013"/>
      <c r="E3" s="1013"/>
      <c r="F3" s="1013"/>
      <c r="G3" s="1013"/>
      <c r="H3" s="1013"/>
      <c r="I3" s="1013"/>
      <c r="J3" s="1013"/>
      <c r="K3" s="1013"/>
      <c r="L3" s="1013"/>
      <c r="M3" s="287"/>
      <c r="N3" s="287"/>
      <c r="O3" s="287"/>
      <c r="P3" s="287"/>
      <c r="Q3" s="289"/>
      <c r="R3" s="289"/>
      <c r="S3" s="289"/>
      <c r="T3" s="289"/>
      <c r="U3" s="289"/>
      <c r="V3" s="289"/>
      <c r="W3" s="1014" t="s">
        <v>637</v>
      </c>
      <c r="X3" s="1014"/>
      <c r="Y3" s="1014"/>
      <c r="Z3" s="1014"/>
      <c r="AA3" s="1014"/>
      <c r="AB3" s="1014"/>
      <c r="AC3" s="1014"/>
      <c r="AD3" s="1014"/>
    </row>
    <row r="4" spans="1:49" s="293" customFormat="1" ht="33" customHeight="1" x14ac:dyDescent="0.9">
      <c r="A4" s="1015" t="str">
        <f>"مديرية التربية والتعليم/"&amp;Menu!$C$4</f>
        <v>مديرية التربية والتعليم/الخليل</v>
      </c>
      <c r="B4" s="1015"/>
      <c r="C4" s="1015"/>
      <c r="D4" s="1015"/>
      <c r="E4" s="1015"/>
      <c r="F4" s="1015"/>
      <c r="G4" s="1015"/>
      <c r="H4" s="1015"/>
      <c r="I4" s="1015"/>
      <c r="J4" s="1015"/>
      <c r="K4" s="1015"/>
      <c r="L4" s="1015"/>
      <c r="M4" s="291"/>
      <c r="N4" s="291"/>
      <c r="O4" s="291"/>
      <c r="P4" s="291"/>
      <c r="Q4" s="292"/>
      <c r="R4" s="292"/>
      <c r="S4" s="292"/>
      <c r="T4" s="1015" t="str">
        <f>"Directorate of Education  /"&amp;Menu!$E$4</f>
        <v>Directorate of Education  /Hebron</v>
      </c>
      <c r="U4" s="1015"/>
      <c r="V4" s="1015"/>
      <c r="W4" s="1015"/>
      <c r="X4" s="1015"/>
      <c r="Y4" s="1015"/>
      <c r="Z4" s="1015"/>
      <c r="AA4" s="1015"/>
      <c r="AB4" s="1015"/>
      <c r="AC4" s="1015"/>
      <c r="AD4" s="1015"/>
    </row>
    <row r="5" spans="1:49" s="268" customFormat="1" ht="33" hidden="1" customHeight="1" thickBot="1" x14ac:dyDescent="0.4">
      <c r="A5" s="266" t="s">
        <v>0</v>
      </c>
      <c r="B5" s="1007"/>
      <c r="C5" s="1007"/>
      <c r="D5" s="1007"/>
      <c r="E5" s="1007"/>
      <c r="F5" s="1007"/>
      <c r="G5" s="1007"/>
      <c r="H5" s="1007"/>
      <c r="I5" s="1007"/>
      <c r="J5" s="1007"/>
      <c r="K5" s="267"/>
      <c r="L5" s="267"/>
      <c r="M5" s="1008" t="s">
        <v>6</v>
      </c>
      <c r="N5" s="1008"/>
      <c r="O5" s="1007"/>
      <c r="P5" s="1007"/>
      <c r="Q5" s="1007"/>
      <c r="R5" s="1007"/>
      <c r="S5" s="1007"/>
      <c r="T5" s="1007"/>
      <c r="U5" s="267"/>
      <c r="V5" s="267"/>
      <c r="W5" s="1007" t="s">
        <v>570</v>
      </c>
      <c r="X5" s="1007"/>
      <c r="Y5" s="1007"/>
      <c r="Z5" s="1007"/>
      <c r="AA5" s="1007"/>
      <c r="AB5" s="1007"/>
      <c r="AC5" s="1007"/>
      <c r="AD5" s="267"/>
    </row>
    <row r="6" spans="1:49" s="268" customFormat="1" ht="49.15" customHeight="1" thickBot="1" x14ac:dyDescent="0.4">
      <c r="A6" s="1009" t="s">
        <v>571</v>
      </c>
      <c r="B6" s="1009"/>
      <c r="C6" s="1010">
        <v>42</v>
      </c>
      <c r="D6" s="1011"/>
      <c r="E6" s="1011"/>
      <c r="F6" s="1011"/>
      <c r="G6" s="1011"/>
      <c r="H6" s="1011"/>
      <c r="I6" s="485"/>
      <c r="J6" s="485"/>
      <c r="K6" s="485"/>
      <c r="L6" s="1012" t="s">
        <v>1126</v>
      </c>
      <c r="M6" s="1012"/>
      <c r="N6" s="1012"/>
      <c r="O6" s="1012"/>
      <c r="P6" s="1012"/>
      <c r="Q6" s="1012"/>
      <c r="R6" s="1012"/>
      <c r="S6" s="1012"/>
      <c r="T6" s="1012"/>
      <c r="U6" s="1012"/>
      <c r="V6" s="1012"/>
      <c r="W6" s="1012"/>
      <c r="X6" s="1012"/>
      <c r="Y6" s="485"/>
      <c r="Z6" s="485"/>
      <c r="AA6" s="485"/>
      <c r="AB6" s="485"/>
      <c r="AC6" s="485"/>
      <c r="AD6" s="485"/>
    </row>
    <row r="7" spans="1:49" s="484" customFormat="1" ht="36" customHeight="1" x14ac:dyDescent="0.45">
      <c r="A7" s="1021" t="s">
        <v>572</v>
      </c>
      <c r="B7" s="1021"/>
      <c r="C7" s="1021"/>
      <c r="D7" s="1021"/>
      <c r="E7" s="1021"/>
      <c r="F7" s="1021"/>
      <c r="G7" s="1021"/>
      <c r="H7" s="1021"/>
      <c r="I7" s="1021"/>
      <c r="J7" s="1021"/>
      <c r="K7" s="1021"/>
      <c r="L7" s="1021"/>
      <c r="M7" s="1021"/>
      <c r="N7" s="486"/>
      <c r="O7" s="486"/>
      <c r="P7" s="486"/>
      <c r="Q7" s="486"/>
      <c r="R7" s="486"/>
      <c r="S7" s="486"/>
      <c r="T7" s="486"/>
      <c r="U7" s="1022" t="s">
        <v>573</v>
      </c>
      <c r="V7" s="1022"/>
      <c r="W7" s="1022"/>
      <c r="X7" s="1022"/>
      <c r="Y7" s="1022"/>
      <c r="Z7" s="1022"/>
      <c r="AA7" s="1022"/>
      <c r="AB7" s="1022"/>
      <c r="AC7" s="1022"/>
      <c r="AD7" s="1023"/>
    </row>
    <row r="8" spans="1:49" s="484" customFormat="1" ht="34.9" customHeight="1" x14ac:dyDescent="0.45">
      <c r="A8" s="1024" t="s">
        <v>574</v>
      </c>
      <c r="B8" s="1024"/>
      <c r="C8" s="1024"/>
      <c r="D8" s="1024"/>
      <c r="E8" s="1024"/>
      <c r="F8" s="1024"/>
      <c r="G8" s="639"/>
      <c r="H8" s="1025" t="str">
        <f>VLOOKUP($C$6,hours!$B$17:$Z$135,2)</f>
        <v>نضال سالم ابراهيم ابو سباع</v>
      </c>
      <c r="I8" s="1025"/>
      <c r="J8" s="1025"/>
      <c r="K8" s="1025"/>
      <c r="L8" s="1025"/>
      <c r="M8" s="1025"/>
      <c r="N8" s="1025"/>
      <c r="O8" s="1025"/>
      <c r="P8" s="1025"/>
      <c r="Q8" s="1025"/>
      <c r="R8" s="1018" t="s">
        <v>575</v>
      </c>
      <c r="S8" s="1018"/>
      <c r="T8" s="1018" t="s">
        <v>576</v>
      </c>
      <c r="U8" s="1018"/>
      <c r="V8" s="1026">
        <f>VLOOKUP($C$6,hours!$B$17:$Z$135,4)</f>
        <v>852038959</v>
      </c>
      <c r="W8" s="1026"/>
      <c r="X8" s="1026"/>
      <c r="Y8" s="1026"/>
      <c r="Z8" s="1026"/>
      <c r="AA8" s="1027"/>
      <c r="AB8" s="1027"/>
      <c r="AC8" s="1027"/>
      <c r="AD8" s="1027"/>
    </row>
    <row r="9" spans="1:49" s="484" customFormat="1" ht="38.65" customHeight="1" x14ac:dyDescent="0.45">
      <c r="A9" s="1016" t="s">
        <v>577</v>
      </c>
      <c r="B9" s="1016"/>
      <c r="C9" s="1016"/>
      <c r="D9" s="1017" t="str">
        <f>Menu!C2</f>
        <v>اللغة العربية</v>
      </c>
      <c r="E9" s="1017"/>
      <c r="F9" s="1017"/>
      <c r="G9" s="1017"/>
      <c r="H9" s="1017"/>
      <c r="I9" s="1017"/>
      <c r="J9" s="1017"/>
      <c r="K9" s="1018" t="s">
        <v>1136</v>
      </c>
      <c r="L9" s="1018"/>
      <c r="M9" s="1018"/>
      <c r="N9" s="1018"/>
      <c r="O9" s="1018"/>
      <c r="P9" s="1018"/>
      <c r="Q9" s="1018"/>
      <c r="R9" s="1018"/>
      <c r="S9" s="1018"/>
      <c r="T9" s="1019" t="str">
        <f>Menu!C3</f>
        <v>محمد علي المحتسب</v>
      </c>
      <c r="U9" s="1019"/>
      <c r="V9" s="1019"/>
      <c r="W9" s="1019"/>
      <c r="X9" s="1020" t="s">
        <v>578</v>
      </c>
      <c r="Y9" s="1020"/>
      <c r="Z9" s="1020"/>
      <c r="AA9" s="1017" t="s">
        <v>11</v>
      </c>
      <c r="AB9" s="1017"/>
      <c r="AC9" s="1017"/>
      <c r="AD9" s="486"/>
    </row>
    <row r="10" spans="1:49" s="484" customFormat="1" ht="44.65" customHeight="1" x14ac:dyDescent="0.45">
      <c r="A10" s="1024" t="s">
        <v>579</v>
      </c>
      <c r="B10" s="1024"/>
      <c r="C10" s="1024"/>
      <c r="D10" s="1024"/>
      <c r="E10" s="1024"/>
      <c r="F10" s="1024"/>
      <c r="G10" s="1024"/>
      <c r="H10" s="1024"/>
      <c r="I10" s="1024"/>
      <c r="J10" s="1024"/>
      <c r="K10" s="1024"/>
      <c r="L10" s="1024"/>
      <c r="M10" s="1024"/>
      <c r="N10" s="1024"/>
      <c r="O10" s="1024"/>
      <c r="P10" s="1024"/>
      <c r="Q10" s="1019" t="str">
        <f>Menu!$F$9</f>
        <v>الخميس</v>
      </c>
      <c r="R10" s="1019"/>
      <c r="S10" s="1018" t="s">
        <v>570</v>
      </c>
      <c r="T10" s="1018"/>
      <c r="U10" s="1028">
        <f>Menu!$C$9</f>
        <v>45085</v>
      </c>
      <c r="V10" s="1028"/>
      <c r="W10" s="1028"/>
      <c r="X10" s="1028"/>
      <c r="Y10" s="1029" t="s">
        <v>1291</v>
      </c>
      <c r="Z10" s="1029"/>
      <c r="AA10" s="1029"/>
      <c r="AB10" s="1029"/>
      <c r="AC10" s="486"/>
      <c r="AD10" s="486"/>
    </row>
    <row r="11" spans="1:49" s="484" customFormat="1" ht="17.649999999999999" customHeight="1" x14ac:dyDescent="0.45">
      <c r="A11" s="486"/>
      <c r="B11" s="486"/>
      <c r="C11" s="486"/>
      <c r="D11" s="486"/>
      <c r="E11" s="486"/>
      <c r="F11" s="486"/>
      <c r="G11" s="486"/>
      <c r="H11" s="486"/>
      <c r="I11" s="486"/>
      <c r="J11" s="486"/>
      <c r="K11" s="486"/>
      <c r="L11" s="486"/>
      <c r="M11" s="486"/>
      <c r="N11" s="486"/>
      <c r="O11" s="486"/>
      <c r="P11" s="486"/>
      <c r="Q11" s="486"/>
      <c r="R11" s="486"/>
      <c r="S11" s="486"/>
      <c r="T11" s="486"/>
      <c r="U11" s="486"/>
      <c r="V11" s="486"/>
      <c r="W11" s="486"/>
      <c r="X11" s="486"/>
      <c r="Y11" s="486"/>
      <c r="Z11" s="486"/>
      <c r="AA11" s="486"/>
      <c r="AB11" s="486"/>
      <c r="AC11" s="486"/>
      <c r="AD11" s="486"/>
    </row>
    <row r="12" spans="1:49" s="484" customFormat="1" ht="26.65" customHeight="1" x14ac:dyDescent="1">
      <c r="A12" s="1024" t="s">
        <v>580</v>
      </c>
      <c r="B12" s="1024"/>
      <c r="C12" s="1024"/>
      <c r="D12" s="1024"/>
      <c r="E12" s="1024"/>
      <c r="F12" s="1024"/>
      <c r="G12" s="1024"/>
      <c r="H12" s="1024"/>
      <c r="I12" s="1024"/>
      <c r="J12" s="1024"/>
      <c r="K12" s="1024"/>
      <c r="L12" s="1024"/>
      <c r="M12" s="1024"/>
      <c r="N12" s="1024"/>
      <c r="O12" s="1030" t="str">
        <f>VLOOKUP($C$6,hours!$B$17:$Z$135,17)</f>
        <v>ابراهيم أبو دية</v>
      </c>
      <c r="P12" s="1030"/>
      <c r="Q12" s="1030"/>
      <c r="R12" s="1030"/>
      <c r="S12" s="1030"/>
      <c r="T12" s="1030"/>
      <c r="U12" s="1018" t="s">
        <v>581</v>
      </c>
      <c r="V12" s="1018"/>
      <c r="W12" s="1018"/>
      <c r="X12" s="1030" t="str">
        <f>VLOOKUP($C$6,hours!$B$17:$Z$135,16)</f>
        <v>عبدة</v>
      </c>
      <c r="Y12" s="1030"/>
      <c r="Z12" s="1030"/>
      <c r="AA12" s="1030"/>
      <c r="AB12" s="1030"/>
      <c r="AC12" s="487" t="s">
        <v>582</v>
      </c>
      <c r="AD12" s="486"/>
      <c r="AS12" s="1031" t="s">
        <v>667</v>
      </c>
      <c r="AT12" s="1031"/>
      <c r="AU12" s="1031"/>
      <c r="AV12" s="1031"/>
      <c r="AW12" s="1031"/>
    </row>
    <row r="13" spans="1:49" s="484" customFormat="1" ht="13.15" customHeight="1" x14ac:dyDescent="0.45">
      <c r="A13" s="486"/>
      <c r="B13" s="486"/>
      <c r="C13" s="486"/>
      <c r="D13" s="486"/>
      <c r="E13" s="486"/>
      <c r="F13" s="486"/>
      <c r="G13" s="486"/>
      <c r="H13" s="486"/>
      <c r="I13" s="486"/>
      <c r="J13" s="486"/>
      <c r="K13" s="486"/>
      <c r="L13" s="486"/>
      <c r="M13" s="486"/>
      <c r="N13" s="486"/>
      <c r="O13" s="486"/>
      <c r="P13" s="486"/>
      <c r="Q13" s="486"/>
      <c r="R13" s="486"/>
      <c r="S13" s="486"/>
      <c r="T13" s="486"/>
      <c r="U13" s="486"/>
      <c r="V13" s="486"/>
      <c r="W13" s="486"/>
      <c r="X13" s="486"/>
      <c r="Y13" s="486"/>
      <c r="Z13" s="486"/>
      <c r="AA13" s="486"/>
      <c r="AB13" s="486"/>
      <c r="AC13" s="486"/>
      <c r="AD13" s="486"/>
    </row>
    <row r="14" spans="1:49" s="484" customFormat="1" ht="39" customHeight="1" x14ac:dyDescent="0.45">
      <c r="A14" s="1016" t="s">
        <v>583</v>
      </c>
      <c r="B14" s="1016"/>
      <c r="C14" s="1016"/>
      <c r="D14" s="1016"/>
      <c r="E14" s="1016"/>
      <c r="F14" s="1016"/>
      <c r="G14" s="1016"/>
      <c r="H14" s="1016"/>
      <c r="I14" s="1016"/>
      <c r="J14" s="1016"/>
      <c r="K14" s="1016"/>
      <c r="L14" s="1017" t="str">
        <f>VLOOKUP($C$6,inf!A2:U61,21)</f>
        <v>حكومي</v>
      </c>
      <c r="M14" s="1017"/>
      <c r="N14" s="1017"/>
      <c r="O14" s="486"/>
      <c r="P14" s="486"/>
      <c r="Q14" s="486"/>
      <c r="R14" s="486"/>
      <c r="S14" s="486"/>
      <c r="T14" s="486"/>
      <c r="U14" s="486"/>
      <c r="V14" s="486"/>
      <c r="W14" s="486"/>
      <c r="X14" s="486"/>
      <c r="Y14" s="486"/>
      <c r="Z14" s="486"/>
      <c r="AA14" s="486"/>
      <c r="AB14" s="486"/>
      <c r="AC14" s="486"/>
      <c r="AD14" s="486"/>
    </row>
    <row r="15" spans="1:49" s="484" customFormat="1" ht="26.65" customHeight="1" x14ac:dyDescent="0.45">
      <c r="A15" s="488"/>
      <c r="B15" s="488"/>
      <c r="C15" s="488"/>
      <c r="D15" s="488"/>
      <c r="E15" s="488"/>
      <c r="F15" s="488"/>
      <c r="G15" s="488"/>
      <c r="H15" s="488"/>
      <c r="I15" s="488"/>
      <c r="J15" s="488"/>
      <c r="K15" s="488"/>
      <c r="L15" s="488"/>
      <c r="M15" s="488"/>
      <c r="N15" s="488"/>
      <c r="O15" s="488"/>
      <c r="Q15" s="490"/>
      <c r="R15" s="490"/>
      <c r="S15" s="490"/>
      <c r="T15" s="490"/>
      <c r="U15" s="488"/>
      <c r="V15" s="488"/>
      <c r="W15" s="1019"/>
      <c r="X15" s="1019"/>
      <c r="Y15" s="1019"/>
      <c r="Z15" s="1019"/>
      <c r="AA15" s="488"/>
      <c r="AB15" s="488"/>
      <c r="AC15" s="488"/>
      <c r="AD15" s="488"/>
    </row>
    <row r="16" spans="1:49" s="484" customFormat="1" ht="46.15" customHeight="1" thickBot="1" x14ac:dyDescent="0.5">
      <c r="A16" s="489"/>
      <c r="B16" s="489"/>
      <c r="C16" s="489"/>
      <c r="D16" s="489"/>
      <c r="E16" s="489"/>
      <c r="F16" s="489"/>
      <c r="G16" s="489"/>
      <c r="H16" s="489"/>
      <c r="I16" s="489"/>
      <c r="J16" s="489"/>
      <c r="K16" s="489"/>
      <c r="L16" s="489"/>
      <c r="M16" s="489"/>
      <c r="N16" s="489"/>
      <c r="O16" s="489"/>
      <c r="P16" s="1032" t="s">
        <v>635</v>
      </c>
      <c r="Q16" s="1032"/>
      <c r="R16" s="1032"/>
      <c r="S16" s="1032"/>
      <c r="T16" s="1032"/>
      <c r="U16" s="489"/>
      <c r="V16" s="489"/>
      <c r="W16" s="1033" t="s">
        <v>930</v>
      </c>
      <c r="X16" s="1033"/>
      <c r="Y16" s="1033"/>
      <c r="Z16" s="1033"/>
      <c r="AA16" s="1033"/>
      <c r="AB16" s="489"/>
      <c r="AC16" s="489"/>
      <c r="AD16" s="489"/>
      <c r="AE16" s="1034"/>
      <c r="AF16" s="1034"/>
      <c r="AG16" s="1034"/>
      <c r="AH16" s="1034"/>
      <c r="AI16" s="1034"/>
      <c r="AJ16" s="1034"/>
      <c r="AK16" s="1034"/>
      <c r="AL16" s="1034"/>
      <c r="AN16" s="1035" t="s">
        <v>650</v>
      </c>
      <c r="AO16" s="1035"/>
      <c r="AP16" s="1035"/>
      <c r="AQ16" s="1035"/>
      <c r="AR16" s="1035"/>
    </row>
    <row r="17" spans="1:44" s="341" customFormat="1" ht="33.75" customHeight="1" x14ac:dyDescent="0.95">
      <c r="A17" s="1036" t="s">
        <v>585</v>
      </c>
      <c r="B17" s="1036"/>
      <c r="C17" s="1036"/>
      <c r="D17" s="1036"/>
      <c r="E17" s="1036"/>
      <c r="F17" s="1036"/>
      <c r="G17" s="1036"/>
      <c r="H17" s="1036"/>
      <c r="I17" s="1036"/>
      <c r="J17" s="1036"/>
      <c r="K17" s="1036"/>
      <c r="L17" s="1036"/>
      <c r="M17" s="1036"/>
      <c r="N17" s="1036"/>
      <c r="O17" s="340"/>
      <c r="P17" s="340"/>
      <c r="Q17" s="340"/>
      <c r="R17" s="340"/>
      <c r="S17" s="340"/>
      <c r="T17" s="340"/>
      <c r="U17" s="342"/>
      <c r="V17" s="340"/>
      <c r="W17" s="340"/>
      <c r="X17" s="340"/>
      <c r="Y17" s="342"/>
      <c r="Z17" s="342"/>
      <c r="AA17" s="342"/>
      <c r="AB17" s="342"/>
      <c r="AC17" s="342"/>
      <c r="AD17" s="342"/>
      <c r="AE17" s="1034"/>
      <c r="AF17" s="1034"/>
      <c r="AG17" s="1034"/>
      <c r="AH17" s="1034"/>
      <c r="AI17" s="1034"/>
      <c r="AJ17" s="1034"/>
      <c r="AK17" s="1034"/>
      <c r="AL17" s="1034"/>
      <c r="AN17" s="1035"/>
      <c r="AO17" s="1035"/>
      <c r="AP17" s="1035"/>
      <c r="AQ17" s="1035"/>
      <c r="AR17" s="1035"/>
    </row>
    <row r="18" spans="1:44" s="341" customFormat="1" ht="45" customHeight="1" x14ac:dyDescent="0.95">
      <c r="A18" s="342"/>
      <c r="B18" s="1037" t="s">
        <v>1127</v>
      </c>
      <c r="C18" s="1037"/>
      <c r="D18" s="1037"/>
      <c r="E18" s="1037"/>
      <c r="F18" s="1037"/>
      <c r="G18" s="1037"/>
      <c r="H18" s="1037"/>
      <c r="I18" s="1037"/>
      <c r="J18" s="1037"/>
      <c r="K18" s="1037"/>
      <c r="L18" s="1037"/>
      <c r="M18" s="1037"/>
      <c r="N18" s="1037"/>
      <c r="O18" s="1037"/>
      <c r="P18" s="1037"/>
      <c r="Q18" s="1037"/>
      <c r="R18" s="1037"/>
      <c r="S18" s="1037"/>
      <c r="T18" s="1037"/>
      <c r="U18" s="1037"/>
      <c r="V18" s="1037"/>
      <c r="W18" s="1037"/>
      <c r="X18" s="1037"/>
      <c r="Y18" s="1037"/>
      <c r="Z18" s="1037"/>
      <c r="AA18" s="1037"/>
      <c r="AB18" s="1037"/>
      <c r="AC18" s="342"/>
      <c r="AD18" s="342"/>
    </row>
    <row r="19" spans="1:44" s="341" customFormat="1" ht="34.5" customHeight="1" x14ac:dyDescent="0.95">
      <c r="A19" s="342"/>
      <c r="B19" s="1038" t="s">
        <v>931</v>
      </c>
      <c r="C19" s="1038"/>
      <c r="D19" s="1038"/>
      <c r="E19" s="1038"/>
      <c r="F19" s="1038"/>
      <c r="G19" s="1038"/>
      <c r="H19" s="1038"/>
      <c r="I19" s="1038"/>
      <c r="J19" s="1038"/>
      <c r="K19" s="1039">
        <f>VLOOKUP($C$6,hours!$B$17:$P$52,11)</f>
        <v>16</v>
      </c>
      <c r="L19" s="1039" t="str">
        <f>VLOOKUP($C$6,hours!$B$17:$Z$135,19)</f>
        <v>عبدة - دورا - باب الزاوية - مركز التصحيح-</v>
      </c>
      <c r="M19" s="1040" t="s">
        <v>649</v>
      </c>
      <c r="N19" s="1041"/>
      <c r="O19" s="1041"/>
      <c r="P19" s="1041"/>
      <c r="Q19" s="1041"/>
      <c r="R19" s="1041"/>
      <c r="S19" s="1041"/>
      <c r="T19" s="1041"/>
      <c r="U19" s="1041"/>
      <c r="V19" s="1041"/>
      <c r="W19" s="342"/>
      <c r="X19" s="342"/>
      <c r="Y19" s="342"/>
      <c r="Z19" s="342"/>
      <c r="AA19" s="342"/>
      <c r="AB19" s="342"/>
      <c r="AC19" s="342"/>
      <c r="AD19" s="342"/>
    </row>
    <row r="20" spans="1:44" ht="37.5" customHeight="1" x14ac:dyDescent="0.75">
      <c r="A20" s="256"/>
      <c r="B20" s="1042" t="s">
        <v>0</v>
      </c>
      <c r="C20" s="1043"/>
      <c r="D20" s="1043"/>
      <c r="E20" s="1043"/>
      <c r="F20" s="1044"/>
      <c r="G20" s="589"/>
      <c r="H20" s="1042" t="s">
        <v>5</v>
      </c>
      <c r="I20" s="1043"/>
      <c r="J20" s="1044"/>
      <c r="K20" s="1045" t="s">
        <v>6</v>
      </c>
      <c r="L20" s="1046"/>
      <c r="M20" s="1044"/>
      <c r="N20" s="373" t="s">
        <v>671</v>
      </c>
      <c r="O20" s="1047" t="s">
        <v>606</v>
      </c>
      <c r="P20" s="1047"/>
      <c r="Q20" s="1047"/>
      <c r="R20" s="1048" t="s">
        <v>672</v>
      </c>
      <c r="S20" s="1049"/>
      <c r="T20" s="1050" t="s">
        <v>96</v>
      </c>
      <c r="U20" s="1048"/>
      <c r="V20" s="1049"/>
      <c r="W20" s="1051" t="s">
        <v>602</v>
      </c>
      <c r="X20" s="1052"/>
      <c r="Y20" s="1053"/>
      <c r="Z20" s="1042" t="s">
        <v>603</v>
      </c>
      <c r="AA20" s="1043"/>
      <c r="AB20" s="1043"/>
      <c r="AC20" s="257"/>
      <c r="AD20" s="338"/>
      <c r="AM20" s="357"/>
      <c r="AN20" s="357"/>
      <c r="AO20" s="357"/>
    </row>
    <row r="21" spans="1:44" s="374" customFormat="1" ht="27" customHeight="1" x14ac:dyDescent="0.75">
      <c r="A21" s="357"/>
      <c r="B21" s="1054">
        <f>IF(W21="x", IF(ISNUMBER(B20),B20,0),IF(ISNUMBER(B20),B20+1,1))</f>
        <v>1</v>
      </c>
      <c r="C21" s="1055"/>
      <c r="D21" s="1055"/>
      <c r="E21" s="1055"/>
      <c r="F21" s="1056"/>
      <c r="G21" s="377" t="str">
        <f>VLOOKUP($C$6,hours!$B$17:$BK$135,20)</f>
        <v>الخميس</v>
      </c>
      <c r="H21" s="1054" t="str">
        <f>IF(G21="","x",VLOOKUP($C$6,hours!$B$17:$BK$135,20))</f>
        <v>الخميس</v>
      </c>
      <c r="I21" s="1055"/>
      <c r="J21" s="1057"/>
      <c r="K21" s="1058">
        <f>IF(G21="","x",VLOOKUP($C$6,hours!$B$17:$BK$135,21))</f>
        <v>45085</v>
      </c>
      <c r="L21" s="1059"/>
      <c r="M21" s="1060"/>
      <c r="N21" s="1054" t="str">
        <f>IF(G21="","x",VLOOKUP($C$6,inf!$A$2:$AF$61,7))</f>
        <v>عبدة</v>
      </c>
      <c r="O21" s="1055" t="str">
        <f>VLOOKUP($C$6,hours!$B$17:$Z$135,2)</f>
        <v>نضال سالم ابراهيم ابو سباع</v>
      </c>
      <c r="P21" s="1057" t="str">
        <f>VLOOKUP($C$6,hours!$B$17:$Z$135,2)</f>
        <v>نضال سالم ابراهيم ابو سباع</v>
      </c>
      <c r="Q21" s="1054" t="str">
        <f>IF(G21="","x","مركز التصحيح")</f>
        <v>مركز التصحيح</v>
      </c>
      <c r="R21" s="1055" t="str">
        <f>VLOOKUP($C$6,hours!$B$17:$Z$135,2)</f>
        <v>نضال سالم ابراهيم ابو سباع</v>
      </c>
      <c r="S21" s="1057" t="str">
        <f>VLOOKUP($C$6,hours!$B$17:$Z$135,2)</f>
        <v>نضال سالم ابراهيم ابو سباع</v>
      </c>
      <c r="T21" s="1054">
        <f>IF(G21="","x",1)</f>
        <v>1</v>
      </c>
      <c r="U21" s="1055" t="str">
        <f>VLOOKUP($C$6,hours!$B$17:$Z$135,2)</f>
        <v>نضال سالم ابراهيم ابو سباع</v>
      </c>
      <c r="V21" s="1057" t="str">
        <f>VLOOKUP($C$6,hours!$B$17:$Z$135,2)</f>
        <v>نضال سالم ابراهيم ابو سباع</v>
      </c>
      <c r="W21" s="1054">
        <v>6</v>
      </c>
      <c r="X21" s="1055"/>
      <c r="Y21" s="1057"/>
      <c r="Z21" s="1054">
        <v>6</v>
      </c>
      <c r="AA21" s="1055"/>
      <c r="AB21" s="1057"/>
      <c r="AC21" s="387"/>
      <c r="AD21" s="357"/>
    </row>
    <row r="22" spans="1:44" s="374" customFormat="1" ht="27" customHeight="1" x14ac:dyDescent="0.75">
      <c r="A22" s="357"/>
      <c r="B22" s="1054">
        <f t="shared" ref="B22:B36" si="0">IF(W22="x", IF(ISNUMBER(B21),B21,0),IF(ISNUMBER(B21),B21+1,1))</f>
        <v>2</v>
      </c>
      <c r="C22" s="1055"/>
      <c r="D22" s="1055"/>
      <c r="E22" s="1055"/>
      <c r="F22" s="1056"/>
      <c r="G22" s="377" t="str">
        <f>VLOOKUP($C$6,hours!$B$17:$BK$135,22)</f>
        <v>السبت</v>
      </c>
      <c r="H22" s="1054" t="str">
        <f>IF(G22="","x",VLOOKUP($C$6,hours!$B$17:$BK$135,22))</f>
        <v>السبت</v>
      </c>
      <c r="I22" s="1055"/>
      <c r="J22" s="1057"/>
      <c r="K22" s="1058">
        <f>IF(G22="","x",(VLOOKUP($C$6,hours!$B$17:$BK$135,23)))</f>
        <v>45087</v>
      </c>
      <c r="L22" s="1059"/>
      <c r="M22" s="1060"/>
      <c r="N22" s="1054" t="str">
        <f>IF(G22="","x",VLOOKUP($C$6,inf!$A$2:$AF$61,7))</f>
        <v>عبدة</v>
      </c>
      <c r="O22" s="1055" t="str">
        <f>VLOOKUP($C$6,hours!$B$17:$Z$135,2)</f>
        <v>نضال سالم ابراهيم ابو سباع</v>
      </c>
      <c r="P22" s="1057" t="str">
        <f>VLOOKUP($C$6,hours!$B$17:$Z$135,2)</f>
        <v>نضال سالم ابراهيم ابو سباع</v>
      </c>
      <c r="Q22" s="1054" t="str">
        <f t="shared" ref="Q22:Q40" si="1">IF(G22="","x","مركز التصحيح")</f>
        <v>مركز التصحيح</v>
      </c>
      <c r="R22" s="1055" t="str">
        <f>VLOOKUP($C$6,hours!$B$17:$Z$135,2)</f>
        <v>نضال سالم ابراهيم ابو سباع</v>
      </c>
      <c r="S22" s="1057" t="str">
        <f>VLOOKUP($C$6,hours!$B$17:$Z$135,2)</f>
        <v>نضال سالم ابراهيم ابو سباع</v>
      </c>
      <c r="T22" s="1054">
        <f t="shared" ref="T22:T40" si="2">IF(G22="","x",1)</f>
        <v>1</v>
      </c>
      <c r="U22" s="1055" t="str">
        <f>VLOOKUP($C$6,hours!$B$17:$Z$135,2)</f>
        <v>نضال سالم ابراهيم ابو سباع</v>
      </c>
      <c r="V22" s="1057" t="str">
        <f>VLOOKUP($C$6,hours!$B$17:$Z$135,2)</f>
        <v>نضال سالم ابراهيم ابو سباع</v>
      </c>
      <c r="W22" s="1054">
        <f>IF(G22="","x",VLOOKUP($C$6,inf!$A$2:$AG$61,19))</f>
        <v>28</v>
      </c>
      <c r="X22" s="1055"/>
      <c r="Y22" s="1057"/>
      <c r="Z22" s="1054">
        <f>IF(G22="","x",VLOOKUP($C$6,inf!$A$2:$AG$61,19))</f>
        <v>28</v>
      </c>
      <c r="AA22" s="1055"/>
      <c r="AB22" s="1057"/>
      <c r="AC22" s="387"/>
      <c r="AD22" s="357"/>
    </row>
    <row r="23" spans="1:44" s="374" customFormat="1" ht="27" customHeight="1" x14ac:dyDescent="0.75">
      <c r="A23" s="357"/>
      <c r="B23" s="1054">
        <f t="shared" si="0"/>
        <v>3</v>
      </c>
      <c r="C23" s="1055"/>
      <c r="D23" s="1055"/>
      <c r="E23" s="1055"/>
      <c r="F23" s="1056"/>
      <c r="G23" s="377" t="str">
        <f>VLOOKUP($C$6,hours!$B$17:$BK$135,24)</f>
        <v>الأحد</v>
      </c>
      <c r="H23" s="1054" t="str">
        <f>IF(G23="","x",VLOOKUP($C$6,hours!$B$17:$BK$135,24))</f>
        <v>الأحد</v>
      </c>
      <c r="I23" s="1055"/>
      <c r="J23" s="1057"/>
      <c r="K23" s="1058">
        <f>IF(G23="","x",(VLOOKUP($C$6,hours!$B$17:$BK$135,25)))</f>
        <v>45088</v>
      </c>
      <c r="L23" s="1059"/>
      <c r="M23" s="1060"/>
      <c r="N23" s="1054" t="str">
        <f>IF(G23="","x",VLOOKUP($C$6,inf!$A$2:$AF$61,7))</f>
        <v>عبدة</v>
      </c>
      <c r="O23" s="1055" t="str">
        <f>VLOOKUP($C$6,hours!$B$17:$Z$135,2)</f>
        <v>نضال سالم ابراهيم ابو سباع</v>
      </c>
      <c r="P23" s="1057" t="str">
        <f>VLOOKUP($C$6,hours!$B$17:$Z$135,2)</f>
        <v>نضال سالم ابراهيم ابو سباع</v>
      </c>
      <c r="Q23" s="1054" t="str">
        <f t="shared" si="1"/>
        <v>مركز التصحيح</v>
      </c>
      <c r="R23" s="1055" t="str">
        <f>VLOOKUP($C$6,hours!$B$17:$Z$135,2)</f>
        <v>نضال سالم ابراهيم ابو سباع</v>
      </c>
      <c r="S23" s="1057" t="str">
        <f>VLOOKUP($C$6,hours!$B$17:$Z$135,2)</f>
        <v>نضال سالم ابراهيم ابو سباع</v>
      </c>
      <c r="T23" s="1054">
        <f t="shared" si="2"/>
        <v>1</v>
      </c>
      <c r="U23" s="1055" t="str">
        <f>VLOOKUP($C$6,hours!$B$17:$Z$135,2)</f>
        <v>نضال سالم ابراهيم ابو سباع</v>
      </c>
      <c r="V23" s="1057" t="str">
        <f>VLOOKUP($C$6,hours!$B$17:$Z$135,2)</f>
        <v>نضال سالم ابراهيم ابو سباع</v>
      </c>
      <c r="W23" s="1054">
        <v>6</v>
      </c>
      <c r="X23" s="1055"/>
      <c r="Y23" s="1057"/>
      <c r="Z23" s="1054">
        <v>6</v>
      </c>
      <c r="AA23" s="1055"/>
      <c r="AB23" s="1057"/>
      <c r="AC23" s="387"/>
      <c r="AD23" s="357"/>
    </row>
    <row r="24" spans="1:44" s="374" customFormat="1" ht="27" customHeight="1" x14ac:dyDescent="0.75">
      <c r="A24" s="357"/>
      <c r="B24" s="1054">
        <f t="shared" si="0"/>
        <v>4</v>
      </c>
      <c r="C24" s="1055"/>
      <c r="D24" s="1055"/>
      <c r="E24" s="1055"/>
      <c r="F24" s="1056"/>
      <c r="G24" s="377" t="str">
        <f>(VLOOKUP($C$6,hours!$B$17:$BK$135,26))</f>
        <v>الإثنين</v>
      </c>
      <c r="H24" s="1054" t="str">
        <f>IF(G24="","x",(VLOOKUP($C$6,hours!$B$17:$BK$135,26)))</f>
        <v>الإثنين</v>
      </c>
      <c r="I24" s="1055"/>
      <c r="J24" s="1057"/>
      <c r="K24" s="1058">
        <f>IF(G24="","x",(VLOOKUP($C$6,hours!$B$17:$BK$135,27)))</f>
        <v>45089</v>
      </c>
      <c r="L24" s="1059"/>
      <c r="M24" s="1060"/>
      <c r="N24" s="1054" t="str">
        <f>IF(G24="","x",VLOOKUP($C$6,inf!$A$2:$AF$61,7))</f>
        <v>عبدة</v>
      </c>
      <c r="O24" s="1055" t="str">
        <f>VLOOKUP($C$6,hours!$B$17:$Z$135,2)</f>
        <v>نضال سالم ابراهيم ابو سباع</v>
      </c>
      <c r="P24" s="1057" t="str">
        <f>VLOOKUP($C$6,hours!$B$17:$Z$135,2)</f>
        <v>نضال سالم ابراهيم ابو سباع</v>
      </c>
      <c r="Q24" s="1054" t="str">
        <f t="shared" si="1"/>
        <v>مركز التصحيح</v>
      </c>
      <c r="R24" s="1055" t="str">
        <f>VLOOKUP($C$6,hours!$B$17:$Z$135,2)</f>
        <v>نضال سالم ابراهيم ابو سباع</v>
      </c>
      <c r="S24" s="1057" t="str">
        <f>VLOOKUP($C$6,hours!$B$17:$Z$135,2)</f>
        <v>نضال سالم ابراهيم ابو سباع</v>
      </c>
      <c r="T24" s="1054">
        <f t="shared" si="2"/>
        <v>1</v>
      </c>
      <c r="U24" s="1055" t="str">
        <f>VLOOKUP($C$6,hours!$B$17:$Z$135,2)</f>
        <v>نضال سالم ابراهيم ابو سباع</v>
      </c>
      <c r="V24" s="1057" t="str">
        <f>VLOOKUP($C$6,hours!$B$17:$Z$135,2)</f>
        <v>نضال سالم ابراهيم ابو سباع</v>
      </c>
      <c r="W24" s="1054">
        <v>6</v>
      </c>
      <c r="X24" s="1055"/>
      <c r="Y24" s="1057"/>
      <c r="Z24" s="1054">
        <v>6</v>
      </c>
      <c r="AA24" s="1055"/>
      <c r="AB24" s="1057"/>
      <c r="AC24" s="387"/>
      <c r="AD24" s="357"/>
    </row>
    <row r="25" spans="1:44" s="374" customFormat="1" ht="27" customHeight="1" x14ac:dyDescent="0.75">
      <c r="A25" s="357"/>
      <c r="B25" s="1054">
        <f t="shared" si="0"/>
        <v>5</v>
      </c>
      <c r="C25" s="1055"/>
      <c r="D25" s="1055"/>
      <c r="E25" s="1055"/>
      <c r="F25" s="1056"/>
      <c r="G25" s="377" t="str">
        <f>VLOOKUP($C$6,hours!$B$17:$BK$135,28)</f>
        <v>الثلاثاء</v>
      </c>
      <c r="H25" s="1054" t="str">
        <f>IF(G25="","x",VLOOKUP($C$6,hours!$B$17:$BK$135,28))</f>
        <v>الثلاثاء</v>
      </c>
      <c r="I25" s="1055"/>
      <c r="J25" s="1057"/>
      <c r="K25" s="1058">
        <f>IF(G25="","x",(VLOOKUP($C$6,hours!$B$17:$BK$135,29)))</f>
        <v>45090</v>
      </c>
      <c r="L25" s="1059"/>
      <c r="M25" s="1060"/>
      <c r="N25" s="1054" t="str">
        <f>IF(G25="","x",VLOOKUP($C$6,inf!$A$2:$AF$61,7))</f>
        <v>عبدة</v>
      </c>
      <c r="O25" s="1055" t="str">
        <f>VLOOKUP($C$6,hours!$B$17:$Z$135,2)</f>
        <v>نضال سالم ابراهيم ابو سباع</v>
      </c>
      <c r="P25" s="1057" t="str">
        <f>VLOOKUP($C$6,hours!$B$17:$Z$135,2)</f>
        <v>نضال سالم ابراهيم ابو سباع</v>
      </c>
      <c r="Q25" s="1054" t="str">
        <f t="shared" si="1"/>
        <v>مركز التصحيح</v>
      </c>
      <c r="R25" s="1055" t="str">
        <f>VLOOKUP($C$6,hours!$B$17:$Z$135,2)</f>
        <v>نضال سالم ابراهيم ابو سباع</v>
      </c>
      <c r="S25" s="1057" t="str">
        <f>VLOOKUP($C$6,hours!$B$17:$Z$135,2)</f>
        <v>نضال سالم ابراهيم ابو سباع</v>
      </c>
      <c r="T25" s="1054">
        <f t="shared" si="2"/>
        <v>1</v>
      </c>
      <c r="U25" s="1055" t="str">
        <f>VLOOKUP($C$6,hours!$B$17:$Z$135,2)</f>
        <v>نضال سالم ابراهيم ابو سباع</v>
      </c>
      <c r="V25" s="1057" t="str">
        <f>VLOOKUP($C$6,hours!$B$17:$Z$135,2)</f>
        <v>نضال سالم ابراهيم ابو سباع</v>
      </c>
      <c r="W25" s="1054">
        <v>6</v>
      </c>
      <c r="X25" s="1055"/>
      <c r="Y25" s="1057"/>
      <c r="Z25" s="1054">
        <v>6</v>
      </c>
      <c r="AA25" s="1055"/>
      <c r="AB25" s="1057"/>
      <c r="AC25" s="387"/>
      <c r="AD25" s="357"/>
    </row>
    <row r="26" spans="1:44" s="374" customFormat="1" ht="27" customHeight="1" x14ac:dyDescent="0.75">
      <c r="A26" s="357"/>
      <c r="B26" s="1054">
        <f t="shared" si="0"/>
        <v>6</v>
      </c>
      <c r="C26" s="1055"/>
      <c r="D26" s="1055"/>
      <c r="E26" s="1055"/>
      <c r="F26" s="1056"/>
      <c r="G26" s="377" t="str">
        <f>VLOOKUP($C$6,hours!$B$17:$BK$135,30)</f>
        <v>الأربعاء</v>
      </c>
      <c r="H26" s="1054" t="str">
        <f>IF(G26="","x",VLOOKUP($C$6,hours!$B$17:$BK$135,30))</f>
        <v>الأربعاء</v>
      </c>
      <c r="I26" s="1055"/>
      <c r="J26" s="1057"/>
      <c r="K26" s="1058">
        <f>IF(G26="","x",(VLOOKUP($C$6,hours!$B$17:$BK$135,31)))</f>
        <v>45091</v>
      </c>
      <c r="L26" s="1059"/>
      <c r="M26" s="1060"/>
      <c r="N26" s="1054" t="str">
        <f>IF(G26="","x",VLOOKUP($C$6,inf!$A$2:$AF$61,7))</f>
        <v>عبدة</v>
      </c>
      <c r="O26" s="1055" t="str">
        <f>VLOOKUP($C$6,hours!$B$17:$Z$135,2)</f>
        <v>نضال سالم ابراهيم ابو سباع</v>
      </c>
      <c r="P26" s="1057" t="str">
        <f>VLOOKUP($C$6,hours!$B$17:$Z$135,2)</f>
        <v>نضال سالم ابراهيم ابو سباع</v>
      </c>
      <c r="Q26" s="1054" t="str">
        <f t="shared" si="1"/>
        <v>مركز التصحيح</v>
      </c>
      <c r="R26" s="1055" t="str">
        <f>VLOOKUP($C$6,hours!$B$17:$Z$135,2)</f>
        <v>نضال سالم ابراهيم ابو سباع</v>
      </c>
      <c r="S26" s="1057" t="str">
        <f>VLOOKUP($C$6,hours!$B$17:$Z$135,2)</f>
        <v>نضال سالم ابراهيم ابو سباع</v>
      </c>
      <c r="T26" s="1054">
        <f t="shared" si="2"/>
        <v>1</v>
      </c>
      <c r="U26" s="1055" t="str">
        <f>VLOOKUP($C$6,hours!$B$17:$Z$135,2)</f>
        <v>نضال سالم ابراهيم ابو سباع</v>
      </c>
      <c r="V26" s="1057" t="str">
        <f>VLOOKUP($C$6,hours!$B$17:$Z$135,2)</f>
        <v>نضال سالم ابراهيم ابو سباع</v>
      </c>
      <c r="W26" s="1054">
        <v>6</v>
      </c>
      <c r="X26" s="1055"/>
      <c r="Y26" s="1057"/>
      <c r="Z26" s="1054">
        <v>6</v>
      </c>
      <c r="AA26" s="1055"/>
      <c r="AB26" s="1057"/>
      <c r="AC26" s="387"/>
      <c r="AD26" s="357"/>
      <c r="AJ26" s="374" t="s">
        <v>608</v>
      </c>
    </row>
    <row r="27" spans="1:44" s="374" customFormat="1" ht="27" customHeight="1" x14ac:dyDescent="0.75">
      <c r="A27" s="357"/>
      <c r="B27" s="1054">
        <f t="shared" si="0"/>
        <v>7</v>
      </c>
      <c r="C27" s="1055"/>
      <c r="D27" s="1055"/>
      <c r="E27" s="1055"/>
      <c r="F27" s="1056"/>
      <c r="G27" s="377" t="str">
        <f>VLOOKUP($C$6,hours!$B$17:$BK$135,32)</f>
        <v>الخميس</v>
      </c>
      <c r="H27" s="1054" t="str">
        <f>IF(G27="","x",VLOOKUP($C$6,hours!$B$17:$BK$135,32))</f>
        <v>الخميس</v>
      </c>
      <c r="I27" s="1055"/>
      <c r="J27" s="1057"/>
      <c r="K27" s="1058">
        <f>IF(G27="","x",(VLOOKUP($C$6,hours!$B$17:$BK$135,33)))</f>
        <v>45092</v>
      </c>
      <c r="L27" s="1059"/>
      <c r="M27" s="1060"/>
      <c r="N27" s="1054" t="str">
        <f>IF(G27="","x",VLOOKUP($C$6,inf!$A$2:$AF$61,7))</f>
        <v>عبدة</v>
      </c>
      <c r="O27" s="1055" t="str">
        <f>VLOOKUP($C$6,hours!$B$17:$Z$135,2)</f>
        <v>نضال سالم ابراهيم ابو سباع</v>
      </c>
      <c r="P27" s="1057" t="str">
        <f>VLOOKUP($C$6,hours!$B$17:$Z$135,2)</f>
        <v>نضال سالم ابراهيم ابو سباع</v>
      </c>
      <c r="Q27" s="1054" t="str">
        <f t="shared" si="1"/>
        <v>مركز التصحيح</v>
      </c>
      <c r="R27" s="1055" t="str">
        <f>VLOOKUP($C$6,hours!$B$17:$Z$135,2)</f>
        <v>نضال سالم ابراهيم ابو سباع</v>
      </c>
      <c r="S27" s="1057" t="str">
        <f>VLOOKUP($C$6,hours!$B$17:$Z$135,2)</f>
        <v>نضال سالم ابراهيم ابو سباع</v>
      </c>
      <c r="T27" s="1054">
        <f t="shared" si="2"/>
        <v>1</v>
      </c>
      <c r="U27" s="1055" t="str">
        <f>VLOOKUP($C$6,hours!$B$17:$Z$135,2)</f>
        <v>نضال سالم ابراهيم ابو سباع</v>
      </c>
      <c r="V27" s="1057" t="str">
        <f>VLOOKUP($C$6,hours!$B$17:$Z$135,2)</f>
        <v>نضال سالم ابراهيم ابو سباع</v>
      </c>
      <c r="W27" s="1054">
        <v>6</v>
      </c>
      <c r="X27" s="1055"/>
      <c r="Y27" s="1057"/>
      <c r="Z27" s="1054">
        <v>6</v>
      </c>
      <c r="AA27" s="1055"/>
      <c r="AB27" s="1057"/>
      <c r="AC27" s="387"/>
      <c r="AD27" s="357"/>
    </row>
    <row r="28" spans="1:44" s="374" customFormat="1" ht="27" customHeight="1" x14ac:dyDescent="0.75">
      <c r="A28" s="357"/>
      <c r="B28" s="1054">
        <f t="shared" si="0"/>
        <v>8</v>
      </c>
      <c r="C28" s="1055"/>
      <c r="D28" s="1055"/>
      <c r="E28" s="1055"/>
      <c r="F28" s="1056"/>
      <c r="G28" s="377" t="str">
        <f>VLOOKUP($C$6,hours!$B$17:$BK$135,34)</f>
        <v>السبت</v>
      </c>
      <c r="H28" s="1054" t="str">
        <f>IF(G28="","x",VLOOKUP($C$6,hours!$B$17:$BK$135,34))</f>
        <v>السبت</v>
      </c>
      <c r="I28" s="1055"/>
      <c r="J28" s="1057"/>
      <c r="K28" s="1058">
        <f>IF(G28="","x",(VLOOKUP($C$6,hours!$B$17:$BK$135,35)))</f>
        <v>45094</v>
      </c>
      <c r="L28" s="1059"/>
      <c r="M28" s="1060"/>
      <c r="N28" s="1054" t="str">
        <f>IF(G28="","x",VLOOKUP($C$6,inf!$A$2:$AF$61,7))</f>
        <v>عبدة</v>
      </c>
      <c r="O28" s="1055" t="str">
        <f>VLOOKUP($C$6,hours!$B$17:$Z$135,2)</f>
        <v>نضال سالم ابراهيم ابو سباع</v>
      </c>
      <c r="P28" s="1057" t="str">
        <f>VLOOKUP($C$6,hours!$B$17:$Z$135,2)</f>
        <v>نضال سالم ابراهيم ابو سباع</v>
      </c>
      <c r="Q28" s="1054" t="str">
        <f t="shared" si="1"/>
        <v>مركز التصحيح</v>
      </c>
      <c r="R28" s="1055" t="str">
        <f>VLOOKUP($C$6,hours!$B$17:$Z$135,2)</f>
        <v>نضال سالم ابراهيم ابو سباع</v>
      </c>
      <c r="S28" s="1057" t="str">
        <f>VLOOKUP($C$6,hours!$B$17:$Z$135,2)</f>
        <v>نضال سالم ابراهيم ابو سباع</v>
      </c>
      <c r="T28" s="1054">
        <f t="shared" si="2"/>
        <v>1</v>
      </c>
      <c r="U28" s="1055" t="str">
        <f>VLOOKUP($C$6,hours!$B$17:$Z$135,2)</f>
        <v>نضال سالم ابراهيم ابو سباع</v>
      </c>
      <c r="V28" s="1057" t="str">
        <f>VLOOKUP($C$6,hours!$B$17:$Z$135,2)</f>
        <v>نضال سالم ابراهيم ابو سباع</v>
      </c>
      <c r="W28" s="1054">
        <f>IF(G28="","x",VLOOKUP($C$6,inf!$A$2:$AG$61,19))</f>
        <v>28</v>
      </c>
      <c r="X28" s="1055"/>
      <c r="Y28" s="1057"/>
      <c r="Z28" s="1054">
        <f>IF(G28="","x",VLOOKUP($C$6,inf!$A$2:$AG$61,19))</f>
        <v>28</v>
      </c>
      <c r="AA28" s="1055"/>
      <c r="AB28" s="1057"/>
      <c r="AC28" s="387"/>
      <c r="AD28" s="357"/>
    </row>
    <row r="29" spans="1:44" s="374" customFormat="1" ht="27" customHeight="1" x14ac:dyDescent="0.75">
      <c r="A29" s="357"/>
      <c r="B29" s="1054">
        <f t="shared" si="0"/>
        <v>9</v>
      </c>
      <c r="C29" s="1055"/>
      <c r="D29" s="1055"/>
      <c r="E29" s="1055"/>
      <c r="F29" s="1056"/>
      <c r="G29" s="377" t="str">
        <f>VLOOKUP($C$6,hours!$B$17:$BK$135,36)</f>
        <v>الأحد</v>
      </c>
      <c r="H29" s="1054" t="str">
        <f>IF(G29="","x",VLOOKUP($C$6,hours!$B$17:$BK$135,36))</f>
        <v>الأحد</v>
      </c>
      <c r="I29" s="1055"/>
      <c r="J29" s="1057"/>
      <c r="K29" s="1058">
        <f>IF(G29="","x",(VLOOKUP($C$6,hours!$B$17:$BK$135,37)))</f>
        <v>45095</v>
      </c>
      <c r="L29" s="1059"/>
      <c r="M29" s="1060"/>
      <c r="N29" s="1054" t="str">
        <f>IF(G29="","x",VLOOKUP($C$6,inf!$A$2:$AF$61,7))</f>
        <v>عبدة</v>
      </c>
      <c r="O29" s="1055" t="str">
        <f>VLOOKUP($C$6,hours!$B$17:$Z$135,2)</f>
        <v>نضال سالم ابراهيم ابو سباع</v>
      </c>
      <c r="P29" s="1057" t="str">
        <f>VLOOKUP($C$6,hours!$B$17:$Z$135,2)</f>
        <v>نضال سالم ابراهيم ابو سباع</v>
      </c>
      <c r="Q29" s="1054" t="str">
        <f t="shared" si="1"/>
        <v>مركز التصحيح</v>
      </c>
      <c r="R29" s="1055" t="str">
        <f>VLOOKUP($C$6,hours!$B$17:$Z$135,2)</f>
        <v>نضال سالم ابراهيم ابو سباع</v>
      </c>
      <c r="S29" s="1057" t="str">
        <f>VLOOKUP($C$6,hours!$B$17:$Z$135,2)</f>
        <v>نضال سالم ابراهيم ابو سباع</v>
      </c>
      <c r="T29" s="1054">
        <f t="shared" si="2"/>
        <v>1</v>
      </c>
      <c r="U29" s="1055" t="str">
        <f>VLOOKUP($C$6,hours!$B$17:$Z$135,2)</f>
        <v>نضال سالم ابراهيم ابو سباع</v>
      </c>
      <c r="V29" s="1057" t="str">
        <f>VLOOKUP($C$6,hours!$B$17:$Z$135,2)</f>
        <v>نضال سالم ابراهيم ابو سباع</v>
      </c>
      <c r="W29" s="1054">
        <v>6</v>
      </c>
      <c r="X29" s="1055"/>
      <c r="Y29" s="1057"/>
      <c r="Z29" s="1054">
        <v>6</v>
      </c>
      <c r="AA29" s="1055"/>
      <c r="AB29" s="1057"/>
      <c r="AC29" s="387"/>
      <c r="AD29" s="357"/>
    </row>
    <row r="30" spans="1:44" s="374" customFormat="1" ht="27" customHeight="1" x14ac:dyDescent="0.75">
      <c r="A30" s="357"/>
      <c r="B30" s="1054">
        <f t="shared" si="0"/>
        <v>10</v>
      </c>
      <c r="C30" s="1055"/>
      <c r="D30" s="1055"/>
      <c r="E30" s="1055"/>
      <c r="F30" s="1056"/>
      <c r="G30" s="377" t="str">
        <f>VLOOKUP($C$6,hours!$B$17:$BK$135,38)</f>
        <v>الإثنين</v>
      </c>
      <c r="H30" s="1054" t="str">
        <f>IF(G30="","x",VLOOKUP($C$6,hours!$B$17:$BK$135,38))</f>
        <v>الإثنين</v>
      </c>
      <c r="I30" s="1055"/>
      <c r="J30" s="1057"/>
      <c r="K30" s="1058">
        <f>IF(G30="","x",(VLOOKUP($C$6,hours!$B$17:$BK$135,39)))</f>
        <v>45096</v>
      </c>
      <c r="L30" s="1059"/>
      <c r="M30" s="1060"/>
      <c r="N30" s="1054" t="str">
        <f>IF(G30="","x",VLOOKUP($C$6,inf!$A$2:$AF$61,7))</f>
        <v>عبدة</v>
      </c>
      <c r="O30" s="1055" t="str">
        <f>VLOOKUP($C$6,hours!$B$17:$Z$135,2)</f>
        <v>نضال سالم ابراهيم ابو سباع</v>
      </c>
      <c r="P30" s="1057" t="str">
        <f>VLOOKUP($C$6,hours!$B$17:$Z$135,2)</f>
        <v>نضال سالم ابراهيم ابو سباع</v>
      </c>
      <c r="Q30" s="1054" t="str">
        <f t="shared" si="1"/>
        <v>مركز التصحيح</v>
      </c>
      <c r="R30" s="1055" t="str">
        <f>VLOOKUP($C$6,hours!$B$17:$Z$135,2)</f>
        <v>نضال سالم ابراهيم ابو سباع</v>
      </c>
      <c r="S30" s="1057" t="str">
        <f>VLOOKUP($C$6,hours!$B$17:$Z$135,2)</f>
        <v>نضال سالم ابراهيم ابو سباع</v>
      </c>
      <c r="T30" s="1054">
        <f t="shared" si="2"/>
        <v>1</v>
      </c>
      <c r="U30" s="1055" t="str">
        <f>VLOOKUP($C$6,hours!$B$17:$Z$135,2)</f>
        <v>نضال سالم ابراهيم ابو سباع</v>
      </c>
      <c r="V30" s="1057" t="str">
        <f>VLOOKUP($C$6,hours!$B$17:$Z$135,2)</f>
        <v>نضال سالم ابراهيم ابو سباع</v>
      </c>
      <c r="W30" s="1054">
        <v>6</v>
      </c>
      <c r="X30" s="1055"/>
      <c r="Y30" s="1057"/>
      <c r="Z30" s="1054">
        <v>6</v>
      </c>
      <c r="AA30" s="1055"/>
      <c r="AB30" s="1057"/>
      <c r="AC30" s="387"/>
      <c r="AD30" s="357"/>
    </row>
    <row r="31" spans="1:44" s="374" customFormat="1" ht="27" customHeight="1" x14ac:dyDescent="0.75">
      <c r="A31" s="357"/>
      <c r="B31" s="1054">
        <f t="shared" si="0"/>
        <v>11</v>
      </c>
      <c r="C31" s="1055"/>
      <c r="D31" s="1055"/>
      <c r="E31" s="1055"/>
      <c r="F31" s="1056"/>
      <c r="G31" s="377" t="str">
        <f>VLOOKUP($C$6,hours!$B$17:$BK$135,40)</f>
        <v>الثلاثاء</v>
      </c>
      <c r="H31" s="1054" t="str">
        <f>IF(G31="","x",VLOOKUP($C$6,hours!$B$17:$BK$135,40))</f>
        <v>الثلاثاء</v>
      </c>
      <c r="I31" s="1055"/>
      <c r="J31" s="1057"/>
      <c r="K31" s="1058">
        <f>IF(G31="","x",(VLOOKUP($C$6,hours!$B$17:$BK$135,41)))</f>
        <v>45097</v>
      </c>
      <c r="L31" s="1059"/>
      <c r="M31" s="1060"/>
      <c r="N31" s="1054" t="str">
        <f>IF(G31="","x",VLOOKUP($C$6,inf!$A$2:$AF$61,7))</f>
        <v>عبدة</v>
      </c>
      <c r="O31" s="1055" t="str">
        <f>VLOOKUP($C$6,hours!$B$17:$Z$135,2)</f>
        <v>نضال سالم ابراهيم ابو سباع</v>
      </c>
      <c r="P31" s="1057" t="str">
        <f>VLOOKUP($C$6,hours!$B$17:$Z$135,2)</f>
        <v>نضال سالم ابراهيم ابو سباع</v>
      </c>
      <c r="Q31" s="1054" t="str">
        <f t="shared" si="1"/>
        <v>مركز التصحيح</v>
      </c>
      <c r="R31" s="1055" t="str">
        <f>VLOOKUP($C$6,hours!$B$17:$Z$135,2)</f>
        <v>نضال سالم ابراهيم ابو سباع</v>
      </c>
      <c r="S31" s="1057" t="str">
        <f>VLOOKUP($C$6,hours!$B$17:$Z$135,2)</f>
        <v>نضال سالم ابراهيم ابو سباع</v>
      </c>
      <c r="T31" s="1054">
        <f t="shared" si="2"/>
        <v>1</v>
      </c>
      <c r="U31" s="1055" t="str">
        <f>VLOOKUP($C$6,hours!$B$17:$Z$135,2)</f>
        <v>نضال سالم ابراهيم ابو سباع</v>
      </c>
      <c r="V31" s="1057" t="str">
        <f>VLOOKUP($C$6,hours!$B$17:$Z$135,2)</f>
        <v>نضال سالم ابراهيم ابو سباع</v>
      </c>
      <c r="W31" s="1054">
        <v>6</v>
      </c>
      <c r="X31" s="1055"/>
      <c r="Y31" s="1057"/>
      <c r="Z31" s="1054">
        <v>6</v>
      </c>
      <c r="AA31" s="1055"/>
      <c r="AB31" s="1057"/>
      <c r="AC31" s="387"/>
      <c r="AD31" s="357"/>
    </row>
    <row r="32" spans="1:44" s="374" customFormat="1" ht="27" customHeight="1" x14ac:dyDescent="0.75">
      <c r="A32" s="357"/>
      <c r="B32" s="1054">
        <f t="shared" si="0"/>
        <v>12</v>
      </c>
      <c r="C32" s="1055"/>
      <c r="D32" s="1055"/>
      <c r="E32" s="1055"/>
      <c r="F32" s="1056"/>
      <c r="G32" s="377" t="str">
        <f>VLOOKUP($C$6,hours!$B$17:$BK$135,42)</f>
        <v>الأربعاء</v>
      </c>
      <c r="H32" s="1054" t="str">
        <f>IF(G32="","x",VLOOKUP($C$6,hours!$B$17:$BK$135,42))</f>
        <v>الأربعاء</v>
      </c>
      <c r="I32" s="1055"/>
      <c r="J32" s="1057"/>
      <c r="K32" s="1058">
        <f>IF(G32="","x",VLOOKUP($C$6,hours!$B$17:$BK$135,43))</f>
        <v>45098</v>
      </c>
      <c r="L32" s="1059"/>
      <c r="M32" s="1060"/>
      <c r="N32" s="1054" t="str">
        <f>IF(G32="","x",VLOOKUP($C$6,inf!$A$2:$AF$61,7))</f>
        <v>عبدة</v>
      </c>
      <c r="O32" s="1055" t="str">
        <f>VLOOKUP($C$6,hours!$B$17:$Z$135,2)</f>
        <v>نضال سالم ابراهيم ابو سباع</v>
      </c>
      <c r="P32" s="1057" t="str">
        <f>VLOOKUP($C$6,hours!$B$17:$Z$135,2)</f>
        <v>نضال سالم ابراهيم ابو سباع</v>
      </c>
      <c r="Q32" s="1054" t="str">
        <f t="shared" si="1"/>
        <v>مركز التصحيح</v>
      </c>
      <c r="R32" s="1055" t="str">
        <f>VLOOKUP($C$6,hours!$B$17:$Z$135,2)</f>
        <v>نضال سالم ابراهيم ابو سباع</v>
      </c>
      <c r="S32" s="1057" t="str">
        <f>VLOOKUP($C$6,hours!$B$17:$Z$135,2)</f>
        <v>نضال سالم ابراهيم ابو سباع</v>
      </c>
      <c r="T32" s="1054">
        <f t="shared" si="2"/>
        <v>1</v>
      </c>
      <c r="U32" s="1055" t="str">
        <f>VLOOKUP($C$6,hours!$B$17:$Z$135,2)</f>
        <v>نضال سالم ابراهيم ابو سباع</v>
      </c>
      <c r="V32" s="1057" t="str">
        <f>VLOOKUP($C$6,hours!$B$17:$Z$135,2)</f>
        <v>نضال سالم ابراهيم ابو سباع</v>
      </c>
      <c r="W32" s="1054">
        <v>6</v>
      </c>
      <c r="X32" s="1055"/>
      <c r="Y32" s="1057"/>
      <c r="Z32" s="1054">
        <v>6</v>
      </c>
      <c r="AA32" s="1055"/>
      <c r="AB32" s="1057"/>
      <c r="AC32" s="387"/>
      <c r="AD32" s="357"/>
    </row>
    <row r="33" spans="1:30" s="374" customFormat="1" ht="27" customHeight="1" x14ac:dyDescent="0.75">
      <c r="A33" s="357"/>
      <c r="B33" s="1054">
        <f t="shared" si="0"/>
        <v>13</v>
      </c>
      <c r="C33" s="1055"/>
      <c r="D33" s="1055"/>
      <c r="E33" s="1055"/>
      <c r="F33" s="1056"/>
      <c r="G33" s="377" t="str">
        <f>VLOOKUP($C$6,hours!$B$17:$BK$135,44)</f>
        <v>الخميس</v>
      </c>
      <c r="H33" s="1054" t="str">
        <f>IF(G33="","x",VLOOKUP($C$6,hours!$B$17:$BK$135,44))</f>
        <v>الخميس</v>
      </c>
      <c r="I33" s="1055"/>
      <c r="J33" s="1057"/>
      <c r="K33" s="1058">
        <f>IF(G33="","x",(VLOOKUP($C$6,hours!$B$17:$BK$135,45)))</f>
        <v>45099</v>
      </c>
      <c r="L33" s="1059"/>
      <c r="M33" s="1060"/>
      <c r="N33" s="1054" t="str">
        <f>IF(G33="","x",VLOOKUP($C$6,inf!$A$2:$AF$61,7))</f>
        <v>عبدة</v>
      </c>
      <c r="O33" s="1055" t="str">
        <f>VLOOKUP($C$6,hours!$B$17:$Z$135,2)</f>
        <v>نضال سالم ابراهيم ابو سباع</v>
      </c>
      <c r="P33" s="1057" t="str">
        <f>VLOOKUP($C$6,hours!$B$17:$Z$135,2)</f>
        <v>نضال سالم ابراهيم ابو سباع</v>
      </c>
      <c r="Q33" s="1054" t="str">
        <f t="shared" si="1"/>
        <v>مركز التصحيح</v>
      </c>
      <c r="R33" s="1055" t="str">
        <f>VLOOKUP($C$6,hours!$B$17:$Z$135,2)</f>
        <v>نضال سالم ابراهيم ابو سباع</v>
      </c>
      <c r="S33" s="1057" t="str">
        <f>VLOOKUP($C$6,hours!$B$17:$Z$135,2)</f>
        <v>نضال سالم ابراهيم ابو سباع</v>
      </c>
      <c r="T33" s="1054">
        <f t="shared" si="2"/>
        <v>1</v>
      </c>
      <c r="U33" s="1055" t="str">
        <f>VLOOKUP($C$6,hours!$B$17:$Z$135,2)</f>
        <v>نضال سالم ابراهيم ابو سباع</v>
      </c>
      <c r="V33" s="1057" t="str">
        <f>VLOOKUP($C$6,hours!$B$17:$Z$135,2)</f>
        <v>نضال سالم ابراهيم ابو سباع</v>
      </c>
      <c r="W33" s="1054">
        <v>6</v>
      </c>
      <c r="X33" s="1055"/>
      <c r="Y33" s="1057"/>
      <c r="Z33" s="1054">
        <v>6</v>
      </c>
      <c r="AA33" s="1055"/>
      <c r="AB33" s="1057"/>
      <c r="AC33" s="387"/>
      <c r="AD33" s="357"/>
    </row>
    <row r="34" spans="1:30" s="374" customFormat="1" ht="27" customHeight="1" x14ac:dyDescent="0.75">
      <c r="A34" s="357"/>
      <c r="B34" s="1054">
        <f t="shared" si="0"/>
        <v>14</v>
      </c>
      <c r="C34" s="1055"/>
      <c r="D34" s="1055"/>
      <c r="E34" s="1055"/>
      <c r="F34" s="1056"/>
      <c r="G34" s="377" t="str">
        <f>VLOOKUP($C$6,hours!$B$17:$BK$135,46)</f>
        <v>السبت</v>
      </c>
      <c r="H34" s="1054" t="str">
        <f>IF(G34="","x",VLOOKUP($C$6,hours!$B$17:$BK$135,46))</f>
        <v>السبت</v>
      </c>
      <c r="I34" s="1055"/>
      <c r="J34" s="1057"/>
      <c r="K34" s="1058">
        <f>IF(G34="","x",(VLOOKUP($C$6,hours!$B$17:$BK$135,47)))</f>
        <v>45101</v>
      </c>
      <c r="L34" s="1059"/>
      <c r="M34" s="1060"/>
      <c r="N34" s="1054" t="str">
        <f>IF(G34="","x",VLOOKUP($C$6,inf!$A$2:$AF$61,7))</f>
        <v>عبدة</v>
      </c>
      <c r="O34" s="1055" t="str">
        <f>VLOOKUP($C$6,hours!$B$17:$Z$135,2)</f>
        <v>نضال سالم ابراهيم ابو سباع</v>
      </c>
      <c r="P34" s="1057" t="str">
        <f>VLOOKUP($C$6,hours!$B$17:$Z$135,2)</f>
        <v>نضال سالم ابراهيم ابو سباع</v>
      </c>
      <c r="Q34" s="1054" t="str">
        <f t="shared" si="1"/>
        <v>مركز التصحيح</v>
      </c>
      <c r="R34" s="1055" t="str">
        <f>VLOOKUP($C$6,hours!$B$17:$Z$135,2)</f>
        <v>نضال سالم ابراهيم ابو سباع</v>
      </c>
      <c r="S34" s="1057" t="str">
        <f>VLOOKUP($C$6,hours!$B$17:$Z$135,2)</f>
        <v>نضال سالم ابراهيم ابو سباع</v>
      </c>
      <c r="T34" s="1054">
        <f t="shared" si="2"/>
        <v>1</v>
      </c>
      <c r="U34" s="1055" t="str">
        <f>VLOOKUP($C$6,hours!$B$17:$Z$135,2)</f>
        <v>نضال سالم ابراهيم ابو سباع</v>
      </c>
      <c r="V34" s="1057" t="str">
        <f>VLOOKUP($C$6,hours!$B$17:$Z$135,2)</f>
        <v>نضال سالم ابراهيم ابو سباع</v>
      </c>
      <c r="W34" s="1054">
        <f>IF(G34="","x",VLOOKUP($C$6,inf!$A$2:$AG$61,19))</f>
        <v>28</v>
      </c>
      <c r="X34" s="1055"/>
      <c r="Y34" s="1057"/>
      <c r="Z34" s="1054">
        <f>IF(G34="","x",VLOOKUP($C$6,inf!$A$2:$AG$61,19))</f>
        <v>28</v>
      </c>
      <c r="AA34" s="1055"/>
      <c r="AB34" s="1057"/>
      <c r="AC34" s="387"/>
    </row>
    <row r="35" spans="1:30" s="374" customFormat="1" ht="27" customHeight="1" x14ac:dyDescent="0.75">
      <c r="A35" s="357"/>
      <c r="B35" s="1054">
        <f t="shared" si="0"/>
        <v>15</v>
      </c>
      <c r="C35" s="1055"/>
      <c r="D35" s="1055"/>
      <c r="E35" s="1055"/>
      <c r="F35" s="1056"/>
      <c r="G35" s="377" t="str">
        <f>VLOOKUP($C$6,hours!$B$17:$BK$135,48)</f>
        <v>الأحد</v>
      </c>
      <c r="H35" s="1054" t="str">
        <f>IF(G35="","x",VLOOKUP($C$6,hours!$B$17:$BK$135,48))</f>
        <v>الأحد</v>
      </c>
      <c r="I35" s="1055"/>
      <c r="J35" s="1057"/>
      <c r="K35" s="1058">
        <f>IF(G35="","x",(VLOOKUP($C$6,hours!$B$17:$BK$135,49)))</f>
        <v>45102</v>
      </c>
      <c r="L35" s="1059"/>
      <c r="M35" s="1060"/>
      <c r="N35" s="1054" t="str">
        <f>IF(G35="","x",VLOOKUP($C$6,inf!$A$2:$AF$61,7))</f>
        <v>عبدة</v>
      </c>
      <c r="O35" s="1055" t="str">
        <f>VLOOKUP($C$6,hours!$B$17:$Z$135,2)</f>
        <v>نضال سالم ابراهيم ابو سباع</v>
      </c>
      <c r="P35" s="1057" t="str">
        <f>VLOOKUP($C$6,hours!$B$17:$Z$135,2)</f>
        <v>نضال سالم ابراهيم ابو سباع</v>
      </c>
      <c r="Q35" s="1054" t="str">
        <f t="shared" si="1"/>
        <v>مركز التصحيح</v>
      </c>
      <c r="R35" s="1055" t="str">
        <f>VLOOKUP($C$6,hours!$B$17:$Z$135,2)</f>
        <v>نضال سالم ابراهيم ابو سباع</v>
      </c>
      <c r="S35" s="1057" t="str">
        <f>VLOOKUP($C$6,hours!$B$17:$Z$135,2)</f>
        <v>نضال سالم ابراهيم ابو سباع</v>
      </c>
      <c r="T35" s="1054">
        <f t="shared" si="2"/>
        <v>1</v>
      </c>
      <c r="U35" s="1055" t="str">
        <f>VLOOKUP($C$6,hours!$B$17:$Z$135,2)</f>
        <v>نضال سالم ابراهيم ابو سباع</v>
      </c>
      <c r="V35" s="1057" t="str">
        <f>VLOOKUP($C$6,hours!$B$17:$Z$135,2)</f>
        <v>نضال سالم ابراهيم ابو سباع</v>
      </c>
      <c r="W35" s="1054">
        <v>6</v>
      </c>
      <c r="X35" s="1055"/>
      <c r="Y35" s="1057"/>
      <c r="Z35" s="1054">
        <v>6</v>
      </c>
      <c r="AA35" s="1055"/>
      <c r="AB35" s="1057"/>
      <c r="AC35" s="388"/>
    </row>
    <row r="36" spans="1:30" s="375" customFormat="1" ht="27" customHeight="1" x14ac:dyDescent="0.75">
      <c r="A36" s="357"/>
      <c r="B36" s="1054">
        <f t="shared" si="0"/>
        <v>16</v>
      </c>
      <c r="C36" s="1055"/>
      <c r="D36" s="1055"/>
      <c r="E36" s="1055"/>
      <c r="F36" s="1056"/>
      <c r="G36" s="378" t="str">
        <f>VLOOKUP($C$6,hours!$B$17:$BK$135,50)</f>
        <v>الإثنين</v>
      </c>
      <c r="H36" s="1061" t="str">
        <f>IF(G36="","x",VLOOKUP($C$6,hours!$B$17:$BK$135,50))</f>
        <v>الإثنين</v>
      </c>
      <c r="I36" s="1061"/>
      <c r="J36" s="1061"/>
      <c r="K36" s="1062">
        <f>IF(G36="","x",(VLOOKUP($C$6,hours!$B$17:$BK$135,51)))</f>
        <v>45103</v>
      </c>
      <c r="L36" s="1062"/>
      <c r="M36" s="1062"/>
      <c r="N36" s="1061" t="str">
        <f>IF(G36="","x",VLOOKUP($C$6,inf!$A$2:$AF$61,7))</f>
        <v>عبدة</v>
      </c>
      <c r="O36" s="1061" t="str">
        <f>VLOOKUP($C$6,hours!$B$17:$Z$135,2)</f>
        <v>نضال سالم ابراهيم ابو سباع</v>
      </c>
      <c r="P36" s="1061" t="str">
        <f>VLOOKUP($C$6,hours!$B$17:$Z$135,2)</f>
        <v>نضال سالم ابراهيم ابو سباع</v>
      </c>
      <c r="Q36" s="1061" t="str">
        <f t="shared" si="1"/>
        <v>مركز التصحيح</v>
      </c>
      <c r="R36" s="1061" t="str">
        <f>VLOOKUP($C$6,hours!$B$17:$Z$135,2)</f>
        <v>نضال سالم ابراهيم ابو سباع</v>
      </c>
      <c r="S36" s="1061" t="str">
        <f>VLOOKUP($C$6,hours!$B$17:$Z$135,2)</f>
        <v>نضال سالم ابراهيم ابو سباع</v>
      </c>
      <c r="T36" s="1061">
        <f t="shared" si="2"/>
        <v>1</v>
      </c>
      <c r="U36" s="1061" t="str">
        <f>VLOOKUP($C$6,hours!$B$17:$Z$135,2)</f>
        <v>نضال سالم ابراهيم ابو سباع</v>
      </c>
      <c r="V36" s="1061" t="str">
        <f>VLOOKUP($C$6,hours!$B$17:$Z$135,2)</f>
        <v>نضال سالم ابراهيم ابو سباع</v>
      </c>
      <c r="W36" s="1054">
        <v>6</v>
      </c>
      <c r="X36" s="1055"/>
      <c r="Y36" s="1057"/>
      <c r="Z36" s="1054">
        <v>6</v>
      </c>
      <c r="AA36" s="1055"/>
      <c r="AB36" s="1057"/>
      <c r="AC36" s="374"/>
      <c r="AD36" s="374"/>
    </row>
    <row r="37" spans="1:30" s="374" customFormat="1" ht="27" customHeight="1" x14ac:dyDescent="0.75">
      <c r="A37" s="357"/>
      <c r="B37" s="1054">
        <f>IF(W37="x", IF(ISNUMBER(B36),B36,0),IF(ISNUMBER(B36),B36+1,1))</f>
        <v>16</v>
      </c>
      <c r="C37" s="1055"/>
      <c r="D37" s="1055"/>
      <c r="E37" s="1055"/>
      <c r="F37" s="1056"/>
      <c r="G37" s="377" t="str">
        <f>VLOOKUP($C$6,hours!$B$17:$BK$135,52)</f>
        <v/>
      </c>
      <c r="H37" s="1054" t="str">
        <f>IF(G37="","x",VLOOKUP($C$6,hours!$B$17:$BK$135,52))</f>
        <v>x</v>
      </c>
      <c r="I37" s="1055"/>
      <c r="J37" s="1057"/>
      <c r="K37" s="1058" t="str">
        <f>IF(G37="","x",(VLOOKUP($C$6,hours!$B$17:$BK$135,53)))</f>
        <v>x</v>
      </c>
      <c r="L37" s="1059"/>
      <c r="M37" s="1060"/>
      <c r="N37" s="1054" t="str">
        <f>IF(G37="","x",VLOOKUP($C$6,inf!$A$2:$AF$61,7))</f>
        <v>x</v>
      </c>
      <c r="O37" s="1055" t="str">
        <f>VLOOKUP($C$6,hours!$B$17:$Z$135,2)</f>
        <v>نضال سالم ابراهيم ابو سباع</v>
      </c>
      <c r="P37" s="1057" t="str">
        <f>VLOOKUP($C$6,hours!$B$17:$Z$135,2)</f>
        <v>نضال سالم ابراهيم ابو سباع</v>
      </c>
      <c r="Q37" s="1054" t="str">
        <f t="shared" si="1"/>
        <v>x</v>
      </c>
      <c r="R37" s="1055" t="str">
        <f>VLOOKUP($C$6,hours!$B$17:$Z$135,2)</f>
        <v>نضال سالم ابراهيم ابو سباع</v>
      </c>
      <c r="S37" s="1057" t="str">
        <f>VLOOKUP($C$6,hours!$B$17:$Z$135,2)</f>
        <v>نضال سالم ابراهيم ابو سباع</v>
      </c>
      <c r="T37" s="1054" t="str">
        <f t="shared" si="2"/>
        <v>x</v>
      </c>
      <c r="U37" s="1055" t="str">
        <f>VLOOKUP($C$6,hours!$B$17:$Z$135,2)</f>
        <v>نضال سالم ابراهيم ابو سباع</v>
      </c>
      <c r="V37" s="1057" t="str">
        <f>VLOOKUP($C$6,hours!$B$17:$Z$135,2)</f>
        <v>نضال سالم ابراهيم ابو سباع</v>
      </c>
      <c r="W37" s="1054" t="str">
        <f>IF(G37="","x",VLOOKUP($C$6,inf!$A$2:$AG$61,19))</f>
        <v>x</v>
      </c>
      <c r="X37" s="1055"/>
      <c r="Y37" s="1057"/>
      <c r="Z37" s="1054" t="str">
        <f>IF(G37="","x",VLOOKUP($C$6,inf!$A$2:$AG$61,19))</f>
        <v>x</v>
      </c>
      <c r="AA37" s="1055"/>
      <c r="AB37" s="1057"/>
    </row>
    <row r="38" spans="1:30" s="374" customFormat="1" ht="27" customHeight="1" x14ac:dyDescent="0.75">
      <c r="A38" s="357"/>
      <c r="B38" s="1054">
        <f>IF(W38="x", IF(ISNUMBER(B37),B37,0),IF(ISNUMBER(B37),B37+1,1))</f>
        <v>16</v>
      </c>
      <c r="C38" s="1055"/>
      <c r="D38" s="1055"/>
      <c r="E38" s="1055"/>
      <c r="F38" s="1056"/>
      <c r="G38" s="377" t="str">
        <f>VLOOKUP($C$6,hours!$B$17:$BK$135,54)</f>
        <v/>
      </c>
      <c r="H38" s="1054" t="str">
        <f>IF(G38="","x",VLOOKUP($C$6,hours!$B$17:$BK$135,54))</f>
        <v>x</v>
      </c>
      <c r="I38" s="1055"/>
      <c r="J38" s="1057"/>
      <c r="K38" s="1058" t="str">
        <f>IF(G38="","x",(VLOOKUP($C$6,hours!$B$17:$BK$135,55)))</f>
        <v>x</v>
      </c>
      <c r="L38" s="1059"/>
      <c r="M38" s="1060"/>
      <c r="N38" s="1054" t="str">
        <f>IF(G38="","x",VLOOKUP($C$6,inf!$A$2:$AF$61,7))</f>
        <v>x</v>
      </c>
      <c r="O38" s="1055" t="str">
        <f>VLOOKUP($C$6,hours!$B$17:$Z$135,2)</f>
        <v>نضال سالم ابراهيم ابو سباع</v>
      </c>
      <c r="P38" s="1057" t="str">
        <f>VLOOKUP($C$6,hours!$B$17:$Z$135,2)</f>
        <v>نضال سالم ابراهيم ابو سباع</v>
      </c>
      <c r="Q38" s="1054" t="str">
        <f t="shared" si="1"/>
        <v>x</v>
      </c>
      <c r="R38" s="1055" t="str">
        <f>VLOOKUP($C$6,hours!$B$17:$Z$135,2)</f>
        <v>نضال سالم ابراهيم ابو سباع</v>
      </c>
      <c r="S38" s="1057" t="str">
        <f>VLOOKUP($C$6,hours!$B$17:$Z$135,2)</f>
        <v>نضال سالم ابراهيم ابو سباع</v>
      </c>
      <c r="T38" s="1054" t="str">
        <f t="shared" si="2"/>
        <v>x</v>
      </c>
      <c r="U38" s="1055" t="str">
        <f>VLOOKUP($C$6,hours!$B$17:$Z$135,2)</f>
        <v>نضال سالم ابراهيم ابو سباع</v>
      </c>
      <c r="V38" s="1057" t="str">
        <f>VLOOKUP($C$6,hours!$B$17:$Z$135,2)</f>
        <v>نضال سالم ابراهيم ابو سباع</v>
      </c>
      <c r="W38" s="1054" t="str">
        <f>IF(G38="","x",VLOOKUP($C$6,inf!$A$2:$AG$61,19))</f>
        <v>x</v>
      </c>
      <c r="X38" s="1055"/>
      <c r="Y38" s="1057"/>
      <c r="Z38" s="1054" t="str">
        <f>IF(G38="","x",VLOOKUP($C$6,inf!$A$2:$AG$61,19))</f>
        <v>x</v>
      </c>
      <c r="AA38" s="1055"/>
      <c r="AB38" s="1057"/>
      <c r="AC38" s="357"/>
      <c r="AD38" s="357"/>
    </row>
    <row r="39" spans="1:30" s="374" customFormat="1" ht="27" customHeight="1" x14ac:dyDescent="0.75">
      <c r="A39" s="357"/>
      <c r="B39" s="1054">
        <f>IF(W39="x", IF(ISNUMBER(B38),B38,0),IF(ISNUMBER(B38),B38+1,1))</f>
        <v>16</v>
      </c>
      <c r="C39" s="1055"/>
      <c r="D39" s="1055"/>
      <c r="E39" s="1055"/>
      <c r="F39" s="1056"/>
      <c r="G39" s="377" t="str">
        <f>VLOOKUP($C$6,hours!$B$17:$BK$135,56)</f>
        <v/>
      </c>
      <c r="H39" s="1054" t="str">
        <f>IF(G39="","x",VLOOKUP($C$6,hours!$B$17:$BK$135,56))</f>
        <v>x</v>
      </c>
      <c r="I39" s="1055"/>
      <c r="J39" s="1057"/>
      <c r="K39" s="1058" t="str">
        <f>IF(G39="","x",(VLOOKUP($C$6,hours!$B$17:$BK$135,57)))</f>
        <v>x</v>
      </c>
      <c r="L39" s="1059"/>
      <c r="M39" s="1060"/>
      <c r="N39" s="1054" t="str">
        <f>IF(G39="","x",VLOOKUP($C$6,inf!$A$2:$AF$61,7))</f>
        <v>x</v>
      </c>
      <c r="O39" s="1055" t="str">
        <f>VLOOKUP($C$6,hours!$B$17:$Z$135,2)</f>
        <v>نضال سالم ابراهيم ابو سباع</v>
      </c>
      <c r="P39" s="1057" t="str">
        <f>VLOOKUP($C$6,hours!$B$17:$Z$135,2)</f>
        <v>نضال سالم ابراهيم ابو سباع</v>
      </c>
      <c r="Q39" s="1054" t="str">
        <f t="shared" si="1"/>
        <v>x</v>
      </c>
      <c r="R39" s="1055" t="str">
        <f>VLOOKUP($C$6,hours!$B$17:$Z$135,2)</f>
        <v>نضال سالم ابراهيم ابو سباع</v>
      </c>
      <c r="S39" s="1057" t="str">
        <f>VLOOKUP($C$6,hours!$B$17:$Z$135,2)</f>
        <v>نضال سالم ابراهيم ابو سباع</v>
      </c>
      <c r="T39" s="1054" t="str">
        <f t="shared" si="2"/>
        <v>x</v>
      </c>
      <c r="U39" s="1055" t="str">
        <f>VLOOKUP($C$6,hours!$B$17:$Z$135,2)</f>
        <v>نضال سالم ابراهيم ابو سباع</v>
      </c>
      <c r="V39" s="1057" t="str">
        <f>VLOOKUP($C$6,hours!$B$17:$Z$135,2)</f>
        <v>نضال سالم ابراهيم ابو سباع</v>
      </c>
      <c r="W39" s="1054" t="str">
        <f>IF(G39="","x",VLOOKUP($C$6,inf!$A$2:$AG$61,19))</f>
        <v>x</v>
      </c>
      <c r="X39" s="1055"/>
      <c r="Y39" s="1057"/>
      <c r="Z39" s="1054" t="str">
        <f>IF(G39="","x",VLOOKUP($C$6,inf!$A$2:$AG$61,19))</f>
        <v>x</v>
      </c>
      <c r="AA39" s="1055"/>
      <c r="AB39" s="1057"/>
      <c r="AC39" s="357"/>
      <c r="AD39" s="357"/>
    </row>
    <row r="40" spans="1:30" s="374" customFormat="1" ht="27" customHeight="1" thickBot="1" x14ac:dyDescent="0.8">
      <c r="A40" s="357"/>
      <c r="B40" s="1054">
        <f>IF(W40="x", IF(ISNUMBER(B39),B39,0),IF(ISNUMBER(B39),B39+1,1))</f>
        <v>16</v>
      </c>
      <c r="C40" s="1055"/>
      <c r="D40" s="1055"/>
      <c r="E40" s="1055"/>
      <c r="F40" s="1056"/>
      <c r="G40" s="378" t="str">
        <f>VLOOKUP($C$6,hours!$B$17:$BK$135,58)</f>
        <v/>
      </c>
      <c r="H40" s="1061" t="str">
        <f>IF(G40="","x",VLOOKUP($C$6,hours!$B$17:$BK$135,58))</f>
        <v>x</v>
      </c>
      <c r="I40" s="1061"/>
      <c r="J40" s="1061"/>
      <c r="K40" s="1062" t="str">
        <f>IF(G40="","x",(VLOOKUP($C$6,hours!$B$17:$BK$135,59)))</f>
        <v>x</v>
      </c>
      <c r="L40" s="1062"/>
      <c r="M40" s="1062"/>
      <c r="N40" s="1061" t="str">
        <f>IF(G40="","x",VLOOKUP($C$6,inf!$A$2:$AF$61,7))</f>
        <v>x</v>
      </c>
      <c r="O40" s="1061" t="str">
        <f>VLOOKUP($C$6,hours!$B$17:$Z$135,2)</f>
        <v>نضال سالم ابراهيم ابو سباع</v>
      </c>
      <c r="P40" s="1061" t="str">
        <f>VLOOKUP($C$6,hours!$B$17:$Z$135,2)</f>
        <v>نضال سالم ابراهيم ابو سباع</v>
      </c>
      <c r="Q40" s="1061" t="str">
        <f t="shared" si="1"/>
        <v>x</v>
      </c>
      <c r="R40" s="1061" t="str">
        <f>VLOOKUP($C$6,hours!$B$17:$Z$135,2)</f>
        <v>نضال سالم ابراهيم ابو سباع</v>
      </c>
      <c r="S40" s="1061" t="str">
        <f>VLOOKUP($C$6,hours!$B$17:$Z$135,2)</f>
        <v>نضال سالم ابراهيم ابو سباع</v>
      </c>
      <c r="T40" s="1061" t="str">
        <f t="shared" si="2"/>
        <v>x</v>
      </c>
      <c r="U40" s="1061" t="str">
        <f>VLOOKUP($C$6,hours!$B$17:$Z$135,2)</f>
        <v>نضال سالم ابراهيم ابو سباع</v>
      </c>
      <c r="V40" s="1073" t="str">
        <f>VLOOKUP($C$6,hours!$B$17:$Z$135,2)</f>
        <v>نضال سالم ابراهيم ابو سباع</v>
      </c>
      <c r="W40" s="1063" t="str">
        <f>IF(G40="","x",VLOOKUP($C$6,inf!$A$2:$AG$61,19))</f>
        <v>x</v>
      </c>
      <c r="X40" s="1064"/>
      <c r="Y40" s="1065"/>
      <c r="Z40" s="1063" t="str">
        <f>IF(G40="","x",VLOOKUP($C$6,inf!$A$2:$AG$61,19))</f>
        <v>x</v>
      </c>
      <c r="AA40" s="1064"/>
      <c r="AB40" s="1065"/>
      <c r="AC40" s="376"/>
      <c r="AD40" s="357"/>
    </row>
    <row r="41" spans="1:30" ht="27" customHeight="1" thickBot="1" x14ac:dyDescent="0.7">
      <c r="A41" s="256"/>
      <c r="B41" s="1066" t="s">
        <v>634</v>
      </c>
      <c r="C41" s="1066"/>
      <c r="D41" s="1066"/>
      <c r="E41" s="1066"/>
      <c r="F41" s="1066"/>
      <c r="G41" s="1066"/>
      <c r="H41" s="1066"/>
      <c r="I41" s="1066"/>
      <c r="J41" s="1066"/>
      <c r="K41" s="1066"/>
      <c r="L41" s="1067" t="str">
        <f>VLOOKUP($C$6,hours!$B$17:$Z$135,19)</f>
        <v>عبدة - دورا - باب الزاوية - مركز التصحيح-</v>
      </c>
      <c r="M41" s="1067"/>
      <c r="N41" s="1067"/>
      <c r="O41" s="1067"/>
      <c r="P41" s="1067"/>
      <c r="Q41" s="1067"/>
      <c r="R41" s="1067"/>
      <c r="S41" s="1067"/>
      <c r="T41" s="1067"/>
      <c r="U41" s="1067"/>
      <c r="V41" s="1068" t="s">
        <v>587</v>
      </c>
      <c r="W41" s="1069"/>
      <c r="X41" s="1069"/>
      <c r="Y41" s="1070"/>
      <c r="Z41" s="1071">
        <f>SUM(Z21:AB40)</f>
        <v>162</v>
      </c>
      <c r="AA41" s="1071"/>
      <c r="AB41" s="1072"/>
      <c r="AC41" s="256"/>
      <c r="AD41" s="256"/>
    </row>
    <row r="42" spans="1:30" ht="28.15" customHeight="1" x14ac:dyDescent="0.9">
      <c r="A42" s="256"/>
      <c r="B42" s="1008" t="s">
        <v>6</v>
      </c>
      <c r="C42" s="1008"/>
      <c r="D42" s="1008"/>
      <c r="E42" s="1008"/>
      <c r="F42" s="1008"/>
      <c r="H42" s="1074">
        <f>Menu!$F$10</f>
        <v>45103</v>
      </c>
      <c r="I42" s="1074"/>
      <c r="J42" s="1074"/>
      <c r="K42" s="1074"/>
      <c r="L42" s="256"/>
      <c r="M42" s="256"/>
      <c r="N42" s="256"/>
      <c r="O42" s="256"/>
      <c r="P42" s="256"/>
      <c r="Q42" s="256"/>
      <c r="R42" s="256"/>
      <c r="S42" s="256"/>
      <c r="T42" s="256"/>
      <c r="Y42" s="256"/>
      <c r="Z42" s="256"/>
      <c r="AA42" s="256"/>
      <c r="AB42" s="256"/>
      <c r="AC42" s="353"/>
      <c r="AD42" s="256"/>
    </row>
    <row r="43" spans="1:30" ht="29.65" customHeight="1" x14ac:dyDescent="0.65">
      <c r="A43" s="256"/>
      <c r="B43" s="256"/>
      <c r="C43" s="256"/>
      <c r="D43" s="256"/>
      <c r="E43" s="256"/>
      <c r="F43" s="256"/>
      <c r="G43" s="256"/>
      <c r="H43" s="256"/>
      <c r="I43" s="256"/>
      <c r="J43" s="256"/>
      <c r="K43" s="256"/>
      <c r="L43" s="256"/>
      <c r="M43" s="256"/>
      <c r="N43" s="256"/>
      <c r="O43" s="256"/>
      <c r="P43" s="256"/>
      <c r="Q43" s="256"/>
      <c r="R43" s="256"/>
      <c r="S43" s="256"/>
      <c r="T43" s="1075" t="s">
        <v>588</v>
      </c>
      <c r="U43" s="1075"/>
      <c r="V43" s="1075"/>
      <c r="W43" s="1075"/>
      <c r="X43" s="1075"/>
      <c r="Y43" s="351"/>
      <c r="Z43" s="351"/>
      <c r="AA43" s="351"/>
      <c r="AB43" s="351"/>
      <c r="AC43" s="352"/>
      <c r="AD43" s="256"/>
    </row>
    <row r="44" spans="1:30" ht="9.6" customHeight="1" thickBot="1" x14ac:dyDescent="0.7">
      <c r="A44" s="256"/>
      <c r="B44" s="258"/>
      <c r="C44" s="258"/>
      <c r="D44" s="258"/>
      <c r="E44" s="258"/>
      <c r="F44" s="258"/>
      <c r="G44" s="258"/>
      <c r="H44" s="258"/>
      <c r="I44" s="258"/>
      <c r="J44" s="258"/>
      <c r="K44" s="258"/>
      <c r="L44" s="258"/>
      <c r="M44" s="258"/>
      <c r="N44" s="258"/>
      <c r="O44" s="258"/>
      <c r="P44" s="258"/>
      <c r="Q44" s="258"/>
      <c r="R44" s="258"/>
      <c r="S44" s="258"/>
      <c r="T44" s="258"/>
      <c r="U44" s="258"/>
      <c r="V44" s="258"/>
      <c r="W44" s="258"/>
      <c r="X44" s="258"/>
      <c r="Y44" s="258"/>
      <c r="Z44" s="258"/>
      <c r="AA44" s="258"/>
      <c r="AB44" s="258"/>
      <c r="AC44" s="350"/>
      <c r="AD44" s="256"/>
    </row>
    <row r="45" spans="1:30" ht="49.9" customHeight="1" thickBot="1" x14ac:dyDescent="0.75">
      <c r="A45" s="256"/>
      <c r="B45" s="1076" t="s">
        <v>589</v>
      </c>
      <c r="C45" s="1076"/>
      <c r="D45" s="1076"/>
      <c r="E45" s="1076"/>
      <c r="F45" s="1076"/>
      <c r="G45" s="1076"/>
      <c r="H45" s="1076"/>
      <c r="I45" s="1076"/>
      <c r="J45" s="1076"/>
      <c r="K45" s="1077" t="s">
        <v>590</v>
      </c>
      <c r="L45" s="1077"/>
      <c r="M45" s="1077"/>
      <c r="N45" s="1077"/>
      <c r="O45" s="1077"/>
      <c r="P45" s="1077"/>
      <c r="Q45" s="1077"/>
      <c r="R45" s="1077"/>
      <c r="S45" s="1077"/>
      <c r="T45" s="1077"/>
      <c r="U45" s="1077"/>
      <c r="V45" s="1077"/>
      <c r="W45" s="1077"/>
      <c r="X45" s="1077"/>
      <c r="Y45" s="1077"/>
      <c r="Z45" s="1077"/>
      <c r="AA45" s="1077"/>
      <c r="AB45" s="1077"/>
      <c r="AC45" s="259"/>
      <c r="AD45" s="256"/>
    </row>
    <row r="46" spans="1:30" ht="50.65" customHeight="1" thickBot="1" x14ac:dyDescent="0.7">
      <c r="A46" s="256"/>
      <c r="B46" s="1078" t="s">
        <v>1138</v>
      </c>
      <c r="C46" s="1079"/>
      <c r="D46" s="1079"/>
      <c r="E46" s="1079"/>
      <c r="F46" s="1079"/>
      <c r="G46" s="1079"/>
      <c r="H46" s="1079"/>
      <c r="I46" s="1080"/>
      <c r="J46" s="1081">
        <f>VLOOKUP($C$6,hours!$B$17:$Z$135,5)</f>
        <v>120</v>
      </c>
      <c r="K46" s="1082"/>
      <c r="L46" s="261" t="s">
        <v>591</v>
      </c>
      <c r="M46" s="265" t="s">
        <v>593</v>
      </c>
      <c r="N46" s="1083" t="s">
        <v>1144</v>
      </c>
      <c r="O46" s="1064"/>
      <c r="P46" s="1064"/>
      <c r="Q46" s="1064"/>
      <c r="R46" s="1064"/>
      <c r="S46" s="1064"/>
      <c r="T46" s="1065"/>
      <c r="U46" s="1084">
        <f>Menu!C52</f>
        <v>20.714285714285715</v>
      </c>
      <c r="V46" s="1084"/>
      <c r="W46" s="1085"/>
      <c r="X46" s="262" t="s">
        <v>92</v>
      </c>
      <c r="Y46" s="1086" t="s">
        <v>594</v>
      </c>
      <c r="Z46" s="1086"/>
      <c r="AA46" s="1087"/>
      <c r="AB46" s="1084">
        <f>$J$46*$U$46</f>
        <v>2485.7142857142858</v>
      </c>
      <c r="AC46" s="1084"/>
      <c r="AD46" s="256"/>
    </row>
    <row r="47" spans="1:30" ht="50.65" customHeight="1" thickBot="1" x14ac:dyDescent="0.75">
      <c r="B47" s="1094" t="s">
        <v>595</v>
      </c>
      <c r="C47" s="1095"/>
      <c r="D47" s="1095"/>
      <c r="E47" s="1095"/>
      <c r="F47" s="1095"/>
      <c r="G47" s="1095"/>
      <c r="H47" s="1095"/>
      <c r="I47" s="1095"/>
      <c r="J47" s="1095"/>
      <c r="K47" s="1095"/>
      <c r="L47" s="1096"/>
      <c r="M47" s="1084">
        <f>AB46</f>
        <v>2485.7142857142858</v>
      </c>
      <c r="N47" s="1084"/>
      <c r="O47" s="1085"/>
      <c r="P47" s="263" t="s">
        <v>591</v>
      </c>
      <c r="Q47" s="264" t="s">
        <v>104</v>
      </c>
      <c r="R47" s="1097" t="s">
        <v>596</v>
      </c>
      <c r="S47" s="1098"/>
      <c r="T47" s="1098"/>
      <c r="U47" s="1071">
        <f>$Z$41</f>
        <v>162</v>
      </c>
      <c r="V47" s="1071"/>
      <c r="W47" s="263" t="s">
        <v>591</v>
      </c>
      <c r="X47" s="262" t="s">
        <v>92</v>
      </c>
      <c r="Y47" s="1099" t="s">
        <v>597</v>
      </c>
      <c r="Z47" s="1100"/>
      <c r="AA47" s="1084">
        <f>$M$47+$U$47</f>
        <v>2647.7142857142858</v>
      </c>
      <c r="AB47" s="1084"/>
      <c r="AC47" s="354" t="s">
        <v>598</v>
      </c>
    </row>
    <row r="48" spans="1:30" ht="24.75" customHeight="1" x14ac:dyDescent="0.7">
      <c r="B48" s="358"/>
      <c r="C48" s="358"/>
      <c r="D48" s="358"/>
      <c r="E48" s="358"/>
      <c r="F48" s="358"/>
      <c r="G48" s="358"/>
      <c r="H48" s="358"/>
      <c r="I48" s="358"/>
      <c r="J48" s="358"/>
      <c r="K48" s="358"/>
      <c r="L48" s="358"/>
      <c r="M48" s="359"/>
      <c r="N48" s="359"/>
      <c r="O48" s="359"/>
      <c r="P48" s="360"/>
      <c r="Q48" s="352"/>
      <c r="R48" s="590"/>
      <c r="S48" s="590"/>
      <c r="T48" s="590"/>
      <c r="U48" s="359"/>
      <c r="V48" s="359"/>
      <c r="W48" s="360"/>
      <c r="X48" s="361"/>
      <c r="Y48" s="362"/>
      <c r="Z48" s="362"/>
      <c r="AA48" s="363"/>
      <c r="AB48" s="363"/>
      <c r="AC48" s="364"/>
    </row>
    <row r="49" spans="2:28" ht="44.65" customHeight="1" thickBot="1" x14ac:dyDescent="0.9">
      <c r="B49" s="491" t="s">
        <v>599</v>
      </c>
      <c r="C49" s="491"/>
      <c r="D49" s="491"/>
      <c r="E49" s="491"/>
      <c r="F49" s="491"/>
      <c r="G49" s="491"/>
      <c r="H49" s="491"/>
      <c r="I49" s="491"/>
      <c r="J49" s="491"/>
      <c r="K49" s="492"/>
      <c r="L49" s="1088" t="s">
        <v>600</v>
      </c>
      <c r="M49" s="1088"/>
      <c r="N49" s="1088"/>
      <c r="O49" s="492"/>
      <c r="P49" s="1089" t="s">
        <v>1130</v>
      </c>
      <c r="Q49" s="1089"/>
      <c r="R49" s="1089"/>
      <c r="S49" s="1089"/>
      <c r="T49" s="1089"/>
      <c r="U49" s="1089"/>
      <c r="V49" s="492"/>
      <c r="W49" s="286"/>
      <c r="X49" s="493"/>
      <c r="Y49" s="493"/>
      <c r="Z49" s="493" t="s">
        <v>930</v>
      </c>
      <c r="AA49" s="493"/>
      <c r="AB49" s="493"/>
    </row>
    <row r="50" spans="2:28" ht="19.5" customHeight="1" x14ac:dyDescent="0.7">
      <c r="B50" s="1090"/>
      <c r="C50" s="1090"/>
      <c r="D50" s="1090"/>
      <c r="E50" s="1090"/>
      <c r="F50" s="1090"/>
      <c r="G50" s="1090"/>
      <c r="H50" s="1090"/>
      <c r="I50" s="1090"/>
      <c r="J50" s="1090"/>
      <c r="K50" s="366"/>
      <c r="L50" s="253"/>
      <c r="M50" s="253"/>
      <c r="N50" s="253"/>
      <c r="O50" s="259"/>
      <c r="P50" s="259"/>
      <c r="Q50" s="1091"/>
      <c r="R50" s="1091"/>
      <c r="S50" s="1091"/>
      <c r="T50" s="1091"/>
      <c r="U50" s="1091"/>
      <c r="V50" s="366"/>
      <c r="W50" s="366"/>
      <c r="X50" s="1090"/>
      <c r="Y50" s="1090"/>
      <c r="Z50" s="1090"/>
      <c r="AA50" s="1090"/>
      <c r="AB50" s="1090"/>
    </row>
    <row r="51" spans="2:28" ht="19.899999999999999" customHeight="1" x14ac:dyDescent="0.65">
      <c r="B51" s="1093"/>
      <c r="C51" s="1093"/>
      <c r="D51" s="1093"/>
      <c r="E51" s="1093"/>
      <c r="F51" s="1093"/>
      <c r="G51" s="1093"/>
      <c r="H51" s="1093"/>
      <c r="I51" s="1093"/>
      <c r="J51" s="1093"/>
      <c r="K51" s="343"/>
      <c r="L51" s="256"/>
      <c r="M51" s="256"/>
      <c r="N51" s="256"/>
      <c r="O51" s="256"/>
      <c r="P51" s="256"/>
      <c r="Q51" s="1092"/>
      <c r="R51" s="1092"/>
      <c r="S51" s="1092"/>
      <c r="T51" s="1092"/>
      <c r="U51" s="1092"/>
      <c r="V51" s="256"/>
      <c r="W51" s="256"/>
      <c r="X51" s="1093"/>
      <c r="Y51" s="1093"/>
      <c r="Z51" s="1093"/>
      <c r="AA51" s="1093"/>
      <c r="AB51" s="1093"/>
    </row>
    <row r="52" spans="2:28" ht="21" customHeight="1" x14ac:dyDescent="0.65"/>
    <row r="53" spans="2:28" ht="14.25" hidden="1" customHeight="1" x14ac:dyDescent="0.65"/>
    <row r="54" spans="2:28" ht="13.5" hidden="1" customHeight="1" x14ac:dyDescent="0.65"/>
    <row r="55" spans="2:28" ht="20.25" hidden="1" customHeight="1" x14ac:dyDescent="0.65"/>
    <row r="56" spans="2:28" ht="30" hidden="1" customHeight="1" x14ac:dyDescent="0.65"/>
    <row r="57" spans="2:28" hidden="1" x14ac:dyDescent="0.65"/>
    <row r="58" spans="2:28" x14ac:dyDescent="0.65">
      <c r="B58" s="255"/>
      <c r="C58" s="255"/>
      <c r="D58" s="255"/>
      <c r="E58" s="255"/>
      <c r="F58" s="255"/>
      <c r="G58" s="255"/>
      <c r="H58" s="255"/>
      <c r="I58" s="255"/>
      <c r="J58" s="255"/>
      <c r="K58" s="255"/>
      <c r="L58" s="255"/>
      <c r="M58" s="255"/>
      <c r="N58" s="255"/>
      <c r="O58" s="255"/>
      <c r="P58" s="255"/>
    </row>
  </sheetData>
  <mergeCells count="246">
    <mergeCell ref="L49:N49"/>
    <mergeCell ref="P49:U49"/>
    <mergeCell ref="B50:J50"/>
    <mergeCell ref="Q50:U51"/>
    <mergeCell ref="X50:AB51"/>
    <mergeCell ref="B51:J51"/>
    <mergeCell ref="AB46:AC46"/>
    <mergeCell ref="B47:L47"/>
    <mergeCell ref="M47:O47"/>
    <mergeCell ref="R47:T47"/>
    <mergeCell ref="U47:V47"/>
    <mergeCell ref="Y47:Z47"/>
    <mergeCell ref="AA47:AB47"/>
    <mergeCell ref="B42:F42"/>
    <mergeCell ref="H42:K42"/>
    <mergeCell ref="T43:X43"/>
    <mergeCell ref="B45:J45"/>
    <mergeCell ref="K45:AB45"/>
    <mergeCell ref="B46:I46"/>
    <mergeCell ref="J46:K46"/>
    <mergeCell ref="N46:T46"/>
    <mergeCell ref="U46:W46"/>
    <mergeCell ref="Y46:AA46"/>
    <mergeCell ref="W40:Y40"/>
    <mergeCell ref="Z40:AB40"/>
    <mergeCell ref="B41:K41"/>
    <mergeCell ref="L41:U41"/>
    <mergeCell ref="V41:Y41"/>
    <mergeCell ref="Z41:AB41"/>
    <mergeCell ref="B40:F40"/>
    <mergeCell ref="H40:J40"/>
    <mergeCell ref="K40:M40"/>
    <mergeCell ref="N40:P40"/>
    <mergeCell ref="Q40:S40"/>
    <mergeCell ref="T40:V40"/>
    <mergeCell ref="W38:Y38"/>
    <mergeCell ref="Z38:AB38"/>
    <mergeCell ref="B39:F39"/>
    <mergeCell ref="H39:J39"/>
    <mergeCell ref="K39:M39"/>
    <mergeCell ref="N39:P39"/>
    <mergeCell ref="Q39:S39"/>
    <mergeCell ref="T39:V39"/>
    <mergeCell ref="W39:Y39"/>
    <mergeCell ref="Z39:AB39"/>
    <mergeCell ref="B38:F38"/>
    <mergeCell ref="H38:J38"/>
    <mergeCell ref="K38:M38"/>
    <mergeCell ref="N38:P38"/>
    <mergeCell ref="Q38:S38"/>
    <mergeCell ref="T38:V38"/>
    <mergeCell ref="W36:Y36"/>
    <mergeCell ref="Z36:AB36"/>
    <mergeCell ref="B37:F37"/>
    <mergeCell ref="H37:J37"/>
    <mergeCell ref="K37:M37"/>
    <mergeCell ref="N37:P37"/>
    <mergeCell ref="Q37:S37"/>
    <mergeCell ref="T37:V37"/>
    <mergeCell ref="W37:Y37"/>
    <mergeCell ref="Z37:AB37"/>
    <mergeCell ref="B36:F36"/>
    <mergeCell ref="H36:J36"/>
    <mergeCell ref="K36:M36"/>
    <mergeCell ref="N36:P36"/>
    <mergeCell ref="Q36:S36"/>
    <mergeCell ref="T36:V36"/>
    <mergeCell ref="W34:Y34"/>
    <mergeCell ref="Z34:AB34"/>
    <mergeCell ref="B35:F35"/>
    <mergeCell ref="H35:J35"/>
    <mergeCell ref="K35:M35"/>
    <mergeCell ref="N35:P35"/>
    <mergeCell ref="Q35:S35"/>
    <mergeCell ref="T35:V35"/>
    <mergeCell ref="W35:Y35"/>
    <mergeCell ref="Z35:AB35"/>
    <mergeCell ref="B34:F34"/>
    <mergeCell ref="H34:J34"/>
    <mergeCell ref="K34:M34"/>
    <mergeCell ref="N34:P34"/>
    <mergeCell ref="Q34:S34"/>
    <mergeCell ref="T34:V34"/>
    <mergeCell ref="W32:Y32"/>
    <mergeCell ref="Z32:AB32"/>
    <mergeCell ref="B33:F33"/>
    <mergeCell ref="H33:J33"/>
    <mergeCell ref="K33:M33"/>
    <mergeCell ref="N33:P33"/>
    <mergeCell ref="Q33:S33"/>
    <mergeCell ref="T33:V33"/>
    <mergeCell ref="W33:Y33"/>
    <mergeCell ref="Z33:AB33"/>
    <mergeCell ref="B32:F32"/>
    <mergeCell ref="H32:J32"/>
    <mergeCell ref="K32:M32"/>
    <mergeCell ref="N32:P32"/>
    <mergeCell ref="Q32:S32"/>
    <mergeCell ref="T32:V32"/>
    <mergeCell ref="W30:Y30"/>
    <mergeCell ref="Z30:AB30"/>
    <mergeCell ref="B31:F31"/>
    <mergeCell ref="H31:J31"/>
    <mergeCell ref="K31:M31"/>
    <mergeCell ref="N31:P31"/>
    <mergeCell ref="Q31:S31"/>
    <mergeCell ref="T31:V31"/>
    <mergeCell ref="W31:Y31"/>
    <mergeCell ref="Z31:AB31"/>
    <mergeCell ref="B30:F30"/>
    <mergeCell ref="H30:J30"/>
    <mergeCell ref="K30:M30"/>
    <mergeCell ref="N30:P30"/>
    <mergeCell ref="Q30:S30"/>
    <mergeCell ref="T30:V30"/>
    <mergeCell ref="W28:Y28"/>
    <mergeCell ref="Z28:AB28"/>
    <mergeCell ref="B29:F29"/>
    <mergeCell ref="H29:J29"/>
    <mergeCell ref="K29:M29"/>
    <mergeCell ref="N29:P29"/>
    <mergeCell ref="Q29:S29"/>
    <mergeCell ref="T29:V29"/>
    <mergeCell ref="W29:Y29"/>
    <mergeCell ref="Z29:AB29"/>
    <mergeCell ref="B28:F28"/>
    <mergeCell ref="H28:J28"/>
    <mergeCell ref="K28:M28"/>
    <mergeCell ref="N28:P28"/>
    <mergeCell ref="Q28:S28"/>
    <mergeCell ref="T28:V28"/>
    <mergeCell ref="W26:Y26"/>
    <mergeCell ref="Z26:AB26"/>
    <mergeCell ref="B27:F27"/>
    <mergeCell ref="H27:J27"/>
    <mergeCell ref="K27:M27"/>
    <mergeCell ref="N27:P27"/>
    <mergeCell ref="Q27:S27"/>
    <mergeCell ref="T27:V27"/>
    <mergeCell ref="W27:Y27"/>
    <mergeCell ref="Z27:AB27"/>
    <mergeCell ref="B26:F26"/>
    <mergeCell ref="H26:J26"/>
    <mergeCell ref="K26:M26"/>
    <mergeCell ref="N26:P26"/>
    <mergeCell ref="Q26:S26"/>
    <mergeCell ref="T26:V26"/>
    <mergeCell ref="W24:Y24"/>
    <mergeCell ref="Z24:AB24"/>
    <mergeCell ref="B25:F25"/>
    <mergeCell ref="H25:J25"/>
    <mergeCell ref="K25:M25"/>
    <mergeCell ref="N25:P25"/>
    <mergeCell ref="Q25:S25"/>
    <mergeCell ref="T25:V25"/>
    <mergeCell ref="W25:Y25"/>
    <mergeCell ref="Z25:AB25"/>
    <mergeCell ref="B24:F24"/>
    <mergeCell ref="H24:J24"/>
    <mergeCell ref="K24:M24"/>
    <mergeCell ref="N24:P24"/>
    <mergeCell ref="Q24:S24"/>
    <mergeCell ref="T24:V24"/>
    <mergeCell ref="B23:F23"/>
    <mergeCell ref="H23:J23"/>
    <mergeCell ref="K23:M23"/>
    <mergeCell ref="N23:P23"/>
    <mergeCell ref="Q23:S23"/>
    <mergeCell ref="T23:V23"/>
    <mergeCell ref="W23:Y23"/>
    <mergeCell ref="Z23:AB23"/>
    <mergeCell ref="B22:F22"/>
    <mergeCell ref="H22:J22"/>
    <mergeCell ref="K22:M22"/>
    <mergeCell ref="N22:P22"/>
    <mergeCell ref="Q22:S22"/>
    <mergeCell ref="T22:V22"/>
    <mergeCell ref="B21:F21"/>
    <mergeCell ref="H21:J21"/>
    <mergeCell ref="K21:M21"/>
    <mergeCell ref="N21:P21"/>
    <mergeCell ref="Q21:S21"/>
    <mergeCell ref="T21:V21"/>
    <mergeCell ref="W21:Y21"/>
    <mergeCell ref="Z21:AB21"/>
    <mergeCell ref="W22:Y22"/>
    <mergeCell ref="Z22:AB22"/>
    <mergeCell ref="B18:AB18"/>
    <mergeCell ref="B19:J19"/>
    <mergeCell ref="K19:L19"/>
    <mergeCell ref="M19:V19"/>
    <mergeCell ref="B20:F20"/>
    <mergeCell ref="H20:J20"/>
    <mergeCell ref="K20:M20"/>
    <mergeCell ref="O20:Q20"/>
    <mergeCell ref="R20:S20"/>
    <mergeCell ref="T20:V20"/>
    <mergeCell ref="W20:Y20"/>
    <mergeCell ref="Z20:AB20"/>
    <mergeCell ref="AS12:AW12"/>
    <mergeCell ref="A14:K14"/>
    <mergeCell ref="L14:N14"/>
    <mergeCell ref="W15:Z15"/>
    <mergeCell ref="P16:T16"/>
    <mergeCell ref="W16:AA16"/>
    <mergeCell ref="AE16:AL17"/>
    <mergeCell ref="AN16:AR17"/>
    <mergeCell ref="A17:N17"/>
    <mergeCell ref="A10:P10"/>
    <mergeCell ref="Q10:R10"/>
    <mergeCell ref="S10:T10"/>
    <mergeCell ref="U10:X10"/>
    <mergeCell ref="Y10:AB10"/>
    <mergeCell ref="A12:N12"/>
    <mergeCell ref="O12:T12"/>
    <mergeCell ref="U12:W12"/>
    <mergeCell ref="X12:AB12"/>
    <mergeCell ref="A9:C9"/>
    <mergeCell ref="D9:J9"/>
    <mergeCell ref="K9:S9"/>
    <mergeCell ref="T9:W9"/>
    <mergeCell ref="X9:Z9"/>
    <mergeCell ref="AA9:AC9"/>
    <mergeCell ref="A7:M7"/>
    <mergeCell ref="U7:AD7"/>
    <mergeCell ref="A8:F8"/>
    <mergeCell ref="H8:Q8"/>
    <mergeCell ref="R8:S8"/>
    <mergeCell ref="T8:U8"/>
    <mergeCell ref="V8:Z8"/>
    <mergeCell ref="AA8:AD8"/>
    <mergeCell ref="B5:J5"/>
    <mergeCell ref="M5:N5"/>
    <mergeCell ref="O5:T5"/>
    <mergeCell ref="W5:X5"/>
    <mergeCell ref="Y5:AC5"/>
    <mergeCell ref="A6:B6"/>
    <mergeCell ref="C6:H6"/>
    <mergeCell ref="L6:X6"/>
    <mergeCell ref="A1:AD1"/>
    <mergeCell ref="A2:L2"/>
    <mergeCell ref="W2:AD2"/>
    <mergeCell ref="A3:L3"/>
    <mergeCell ref="W3:AD3"/>
    <mergeCell ref="A4:L4"/>
    <mergeCell ref="T4:AD4"/>
  </mergeCells>
  <conditionalFormatting sqref="B21:E40">
    <cfRule type="cellIs" dxfId="22" priority="4" stopIfTrue="1" operator="equal">
      <formula>"x"</formula>
    </cfRule>
    <cfRule type="cellIs" dxfId="21" priority="5" stopIfTrue="1" operator="equal">
      <formula>"x"</formula>
    </cfRule>
    <cfRule type="cellIs" dxfId="20" priority="6" stopIfTrue="1" operator="equal">
      <formula>""""""</formula>
    </cfRule>
  </conditionalFormatting>
  <conditionalFormatting sqref="G21:H21">
    <cfRule type="containsText" dxfId="19" priority="7" stopIfTrue="1" operator="containsText" text="&quot;&quot;">
      <formula>NOT(ISERROR(SEARCH("""""",G21)))</formula>
    </cfRule>
  </conditionalFormatting>
  <conditionalFormatting sqref="H21:W22 G22:G36 H34:AB34 H36:AB36 G37:AB40">
    <cfRule type="containsText" dxfId="18" priority="8" stopIfTrue="1" operator="containsText" text="x">
      <formula>NOT(ISERROR(SEARCH("x",G21)))</formula>
    </cfRule>
  </conditionalFormatting>
  <conditionalFormatting sqref="H35:W35 Z35">
    <cfRule type="containsText" dxfId="17" priority="1" stopIfTrue="1" operator="containsText" text="x">
      <formula>NOT(ISERROR(SEARCH("x",H35)))</formula>
    </cfRule>
  </conditionalFormatting>
  <conditionalFormatting sqref="Z21:Z33 H23:W33">
    <cfRule type="containsText" dxfId="16" priority="2" stopIfTrue="1" operator="containsText" text="x">
      <formula>NOT(ISERROR(SEARCH("x",H21)))</formula>
    </cfRule>
  </conditionalFormatting>
  <pageMargins left="0.62992125984251968" right="0.39370078740157483" top="0.39370078740157483" bottom="0.15748031496062992" header="0.31496062992125984" footer="0.31496062992125984"/>
  <pageSetup paperSize="9" scale="50" orientation="portrait" r:id="rId1"/>
  <drawing r:id="rId2"/>
  <legacyDrawing r:id="rId3"/>
  <controls>
    <mc:AlternateContent xmlns:mc="http://schemas.openxmlformats.org/markup-compatibility/2006">
      <mc:Choice Requires="x14">
        <control shapeId="240647" r:id="rId4" name="CommandButton7">
          <controlPr defaultSize="0" autoLine="0" r:id="rId5">
            <anchor moveWithCells="1">
              <from>
                <xdr:col>33</xdr:col>
                <xdr:colOff>295275</xdr:colOff>
                <xdr:row>13</xdr:row>
                <xdr:rowOff>114300</xdr:rowOff>
              </from>
              <to>
                <xdr:col>37</xdr:col>
                <xdr:colOff>114300</xdr:colOff>
                <xdr:row>14</xdr:row>
                <xdr:rowOff>66675</xdr:rowOff>
              </to>
            </anchor>
          </controlPr>
        </control>
      </mc:Choice>
      <mc:Fallback>
        <control shapeId="240647" r:id="rId4" name="CommandButton7"/>
      </mc:Fallback>
    </mc:AlternateContent>
    <mc:AlternateContent xmlns:mc="http://schemas.openxmlformats.org/markup-compatibility/2006">
      <mc:Choice Requires="x14">
        <control shapeId="240646" r:id="rId6" name="CommandButton6">
          <controlPr defaultSize="0" autoLine="0" r:id="rId7">
            <anchor moveWithCells="1">
              <from>
                <xdr:col>33</xdr:col>
                <xdr:colOff>533400</xdr:colOff>
                <xdr:row>10</xdr:row>
                <xdr:rowOff>209550</xdr:rowOff>
              </from>
              <to>
                <xdr:col>37</xdr:col>
                <xdr:colOff>361950</xdr:colOff>
                <xdr:row>12</xdr:row>
                <xdr:rowOff>104775</xdr:rowOff>
              </to>
            </anchor>
          </controlPr>
        </control>
      </mc:Choice>
      <mc:Fallback>
        <control shapeId="240646" r:id="rId6" name="CommandButton6"/>
      </mc:Fallback>
    </mc:AlternateContent>
    <mc:AlternateContent xmlns:mc="http://schemas.openxmlformats.org/markup-compatibility/2006">
      <mc:Choice Requires="x14">
        <control shapeId="240645" r:id="rId8" name="CommandButton5">
          <controlPr defaultSize="0" autoLine="0" r:id="rId9">
            <anchor moveWithCells="1">
              <from>
                <xdr:col>34</xdr:col>
                <xdr:colOff>133350</xdr:colOff>
                <xdr:row>9</xdr:row>
                <xdr:rowOff>28575</xdr:rowOff>
              </from>
              <to>
                <xdr:col>37</xdr:col>
                <xdr:colOff>581025</xdr:colOff>
                <xdr:row>9</xdr:row>
                <xdr:rowOff>466725</xdr:rowOff>
              </to>
            </anchor>
          </controlPr>
        </control>
      </mc:Choice>
      <mc:Fallback>
        <control shapeId="240645" r:id="rId8" name="CommandButton5"/>
      </mc:Fallback>
    </mc:AlternateContent>
    <mc:AlternateContent xmlns:mc="http://schemas.openxmlformats.org/markup-compatibility/2006">
      <mc:Choice Requires="x14">
        <control shapeId="240644" r:id="rId10" name="CommandButton4">
          <controlPr defaultSize="0" autoLine="0" r:id="rId11">
            <anchor moveWithCells="1">
              <from>
                <xdr:col>33</xdr:col>
                <xdr:colOff>219075</xdr:colOff>
                <xdr:row>5</xdr:row>
                <xdr:rowOff>57150</xdr:rowOff>
              </from>
              <to>
                <xdr:col>37</xdr:col>
                <xdr:colOff>314325</xdr:colOff>
                <xdr:row>6</xdr:row>
                <xdr:rowOff>57150</xdr:rowOff>
              </to>
            </anchor>
          </controlPr>
        </control>
      </mc:Choice>
      <mc:Fallback>
        <control shapeId="240644" r:id="rId10" name="CommandButton4"/>
      </mc:Fallback>
    </mc:AlternateContent>
    <mc:AlternateContent xmlns:mc="http://schemas.openxmlformats.org/markup-compatibility/2006">
      <mc:Choice Requires="x14">
        <control shapeId="240643" r:id="rId12" name="CommandButton3">
          <controlPr defaultSize="0" autoLine="0" r:id="rId13">
            <anchor moveWithCells="1">
              <from>
                <xdr:col>33</xdr:col>
                <xdr:colOff>295275</xdr:colOff>
                <xdr:row>6</xdr:row>
                <xdr:rowOff>209550</xdr:rowOff>
              </from>
              <to>
                <xdr:col>37</xdr:col>
                <xdr:colOff>371475</xdr:colOff>
                <xdr:row>7</xdr:row>
                <xdr:rowOff>371475</xdr:rowOff>
              </to>
            </anchor>
          </controlPr>
        </control>
      </mc:Choice>
      <mc:Fallback>
        <control shapeId="240643" r:id="rId12" name="CommandButton3"/>
      </mc:Fallback>
    </mc:AlternateContent>
    <mc:AlternateContent xmlns:mc="http://schemas.openxmlformats.org/markup-compatibility/2006">
      <mc:Choice Requires="x14">
        <control shapeId="240642" r:id="rId14" name="CommandButton1">
          <controlPr defaultSize="0" autoLine="0" r:id="rId15">
            <anchor moveWithCells="1">
              <from>
                <xdr:col>33</xdr:col>
                <xdr:colOff>133350</xdr:colOff>
                <xdr:row>0</xdr:row>
                <xdr:rowOff>285750</xdr:rowOff>
              </from>
              <to>
                <xdr:col>38</xdr:col>
                <xdr:colOff>57150</xdr:colOff>
                <xdr:row>2</xdr:row>
                <xdr:rowOff>123825</xdr:rowOff>
              </to>
            </anchor>
          </controlPr>
        </control>
      </mc:Choice>
      <mc:Fallback>
        <control shapeId="240642" r:id="rId14" name="CommandButton1"/>
      </mc:Fallback>
    </mc:AlternateContent>
    <mc:AlternateContent xmlns:mc="http://schemas.openxmlformats.org/markup-compatibility/2006">
      <mc:Choice Requires="x14">
        <control shapeId="240641" r:id="rId16" name="CommandButton2">
          <controlPr defaultSize="0" autoLine="0" r:id="rId17">
            <anchor moveWithCells="1">
              <from>
                <xdr:col>33</xdr:col>
                <xdr:colOff>190500</xdr:colOff>
                <xdr:row>2</xdr:row>
                <xdr:rowOff>228600</xdr:rowOff>
              </from>
              <to>
                <xdr:col>38</xdr:col>
                <xdr:colOff>76200</xdr:colOff>
                <xdr:row>5</xdr:row>
                <xdr:rowOff>19050</xdr:rowOff>
              </to>
            </anchor>
          </controlPr>
        </control>
      </mc:Choice>
      <mc:Fallback>
        <control shapeId="240641" r:id="rId16" name="CommandButton2"/>
      </mc:Fallback>
    </mc:AlternateContent>
  </control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941C3-C652-4A06-88AF-FD8296257577}">
  <sheetPr codeName="ورقة17">
    <tabColor rgb="FFFFFF00"/>
  </sheetPr>
  <dimension ref="A1:Y74"/>
  <sheetViews>
    <sheetView rightToLeft="1" view="pageBreakPreview" topLeftCell="A34" zoomScale="110" zoomScaleNormal="100" zoomScaleSheetLayoutView="110" workbookViewId="0">
      <pane xSplit="2" topLeftCell="C1" activePane="topRight" state="frozen"/>
      <selection activeCell="A6" sqref="A6"/>
      <selection pane="topRight" activeCell="H51" sqref="H51"/>
    </sheetView>
  </sheetViews>
  <sheetFormatPr defaultRowHeight="12.75" x14ac:dyDescent="0.2"/>
  <cols>
    <col min="1" max="1" width="9.28515625" customWidth="1"/>
    <col min="2" max="2" width="33" customWidth="1"/>
    <col min="3" max="3" width="30.5703125" customWidth="1"/>
    <col min="4" max="4" width="12.5703125" customWidth="1"/>
    <col min="5" max="5" width="20.7109375" customWidth="1"/>
    <col min="6" max="6" width="15.7109375" customWidth="1"/>
    <col min="7" max="10" width="12.5703125" customWidth="1"/>
    <col min="11" max="11" width="15.28515625" customWidth="1"/>
    <col min="12" max="12" width="19.7109375" customWidth="1"/>
  </cols>
  <sheetData>
    <row r="1" spans="1:25" s="1" customFormat="1" ht="31.5" customHeight="1" x14ac:dyDescent="0.2">
      <c r="A1" s="1342" t="s">
        <v>14</v>
      </c>
      <c r="B1" s="1342"/>
      <c r="C1" s="1342"/>
      <c r="D1" s="1342"/>
      <c r="E1" s="1342"/>
      <c r="F1" s="1342"/>
      <c r="G1" s="1342"/>
      <c r="H1" s="1342"/>
      <c r="I1" s="1342"/>
      <c r="J1" s="1342"/>
      <c r="K1" s="1342"/>
      <c r="L1" s="1342"/>
    </row>
    <row r="2" spans="1:25" s="1" customFormat="1" ht="56.25" customHeight="1" x14ac:dyDescent="0.2">
      <c r="A2" s="1335" t="s">
        <v>202</v>
      </c>
      <c r="B2" s="1335"/>
      <c r="C2" s="1335"/>
      <c r="D2" s="1335"/>
      <c r="E2" s="1335"/>
      <c r="F2" s="1335"/>
      <c r="G2" s="1335"/>
      <c r="H2" s="1335"/>
      <c r="I2" s="116">
        <f>Menu!$C$12</f>
        <v>2023</v>
      </c>
      <c r="J2" s="50"/>
      <c r="K2" s="148" t="s">
        <v>177</v>
      </c>
      <c r="L2" s="50"/>
    </row>
    <row r="3" spans="1:25" s="1" customFormat="1" ht="27.75" customHeight="1" x14ac:dyDescent="0.2">
      <c r="A3" s="50"/>
      <c r="B3" s="50"/>
      <c r="C3" s="50"/>
      <c r="D3" s="50"/>
      <c r="E3" s="1342"/>
      <c r="F3" s="1342"/>
      <c r="G3" s="50"/>
      <c r="H3" s="50"/>
      <c r="I3" s="50"/>
      <c r="J3" s="1342" t="s">
        <v>178</v>
      </c>
      <c r="K3" s="1342"/>
      <c r="L3" s="50"/>
      <c r="M3" s="73"/>
      <c r="N3" s="73"/>
      <c r="O3" s="73"/>
      <c r="P3" s="73"/>
      <c r="Q3" s="73"/>
      <c r="R3" s="73"/>
      <c r="S3" s="73"/>
      <c r="T3" s="73"/>
      <c r="U3" s="73"/>
      <c r="V3" s="73"/>
      <c r="W3" s="73"/>
    </row>
    <row r="4" spans="1:25" s="1" customFormat="1" ht="23.25" customHeight="1" x14ac:dyDescent="0.2">
      <c r="B4" s="2" t="s">
        <v>636</v>
      </c>
      <c r="C4" s="162" t="s">
        <v>201</v>
      </c>
      <c r="D4" s="1372" t="str">
        <f>Menu!$C$2</f>
        <v>اللغة العربية</v>
      </c>
      <c r="E4" s="1372"/>
      <c r="F4" s="1372"/>
      <c r="G4" s="1342" t="s">
        <v>179</v>
      </c>
      <c r="H4" s="1342"/>
      <c r="I4" s="1341" t="str">
        <f>Menu!$C$4</f>
        <v>الخليل</v>
      </c>
      <c r="J4" s="1341"/>
      <c r="K4" s="50" t="s">
        <v>267</v>
      </c>
      <c r="L4" s="149"/>
      <c r="M4" s="116"/>
      <c r="N4" s="116"/>
      <c r="O4" s="116"/>
      <c r="P4" s="116"/>
      <c r="Q4" s="116"/>
      <c r="R4" s="116"/>
      <c r="S4" s="116"/>
      <c r="T4" s="116"/>
      <c r="U4" s="116"/>
      <c r="V4" s="116"/>
      <c r="W4" s="116"/>
    </row>
    <row r="5" spans="1:25" s="1" customFormat="1" ht="16.5" thickBot="1" x14ac:dyDescent="0.25">
      <c r="B5" s="12" t="s">
        <v>16</v>
      </c>
      <c r="C5" s="149"/>
      <c r="D5" s="149"/>
      <c r="E5" s="149"/>
      <c r="F5" s="149"/>
      <c r="G5" s="149"/>
      <c r="H5" s="149"/>
      <c r="I5" s="149"/>
      <c r="J5" s="149"/>
      <c r="K5" s="149"/>
      <c r="L5" s="149"/>
    </row>
    <row r="6" spans="1:25" s="1" customFormat="1" ht="24" customHeight="1" x14ac:dyDescent="0.2">
      <c r="A6" s="1378" t="s">
        <v>180</v>
      </c>
      <c r="B6" s="1380" t="s">
        <v>35</v>
      </c>
      <c r="C6" s="1380" t="s">
        <v>32</v>
      </c>
      <c r="D6" s="1380" t="s">
        <v>181</v>
      </c>
      <c r="E6" s="1384" t="s">
        <v>182</v>
      </c>
      <c r="F6" s="1382" t="s">
        <v>183</v>
      </c>
      <c r="G6" s="1376" t="s">
        <v>184</v>
      </c>
      <c r="H6" s="1373" t="s">
        <v>185</v>
      </c>
      <c r="I6" s="1373"/>
      <c r="J6" s="1373"/>
      <c r="K6" s="1374" t="s">
        <v>186</v>
      </c>
      <c r="L6" s="1370" t="s">
        <v>29</v>
      </c>
      <c r="M6" s="50"/>
      <c r="N6" s="50"/>
      <c r="O6" s="50"/>
      <c r="P6" s="50"/>
      <c r="R6" s="12"/>
      <c r="S6" s="12"/>
      <c r="T6" s="12"/>
      <c r="U6" s="12"/>
      <c r="V6" s="12"/>
      <c r="W6" s="12"/>
      <c r="X6" s="12"/>
      <c r="Y6" s="23"/>
    </row>
    <row r="7" spans="1:25" ht="48" customHeight="1" thickBot="1" x14ac:dyDescent="0.25">
      <c r="A7" s="1379"/>
      <c r="B7" s="1381"/>
      <c r="C7" s="1381"/>
      <c r="D7" s="1381"/>
      <c r="E7" s="1385"/>
      <c r="F7" s="1383"/>
      <c r="G7" s="1377"/>
      <c r="H7" s="150" t="s">
        <v>187</v>
      </c>
      <c r="I7" s="150" t="s">
        <v>188</v>
      </c>
      <c r="J7" s="150" t="s">
        <v>189</v>
      </c>
      <c r="K7" s="1375"/>
      <c r="L7" s="1371"/>
    </row>
    <row r="8" spans="1:25" s="120" customFormat="1" ht="21.75" customHeight="1" x14ac:dyDescent="0.25">
      <c r="A8" s="151">
        <v>1</v>
      </c>
      <c r="B8" s="152" t="str">
        <f>inf!B2</f>
        <v>احلام عبد السلام عبد الموجود النتشة</v>
      </c>
      <c r="C8" s="160" t="str">
        <f>inf!F2</f>
        <v>مكتب التربية / الخليل</v>
      </c>
      <c r="D8" s="118" t="s">
        <v>644</v>
      </c>
      <c r="E8" s="118" t="s">
        <v>644</v>
      </c>
      <c r="F8" s="118" t="s">
        <v>644</v>
      </c>
      <c r="G8" s="118" t="s">
        <v>644</v>
      </c>
      <c r="H8" s="118" t="s">
        <v>644</v>
      </c>
      <c r="I8" s="118" t="s">
        <v>644</v>
      </c>
      <c r="J8" s="118" t="s">
        <v>644</v>
      </c>
      <c r="K8" s="118" t="s">
        <v>644</v>
      </c>
      <c r="L8" s="153"/>
    </row>
    <row r="9" spans="1:25" s="120" customFormat="1" ht="20.100000000000001" customHeight="1" x14ac:dyDescent="0.25">
      <c r="A9" s="17">
        <v>2</v>
      </c>
      <c r="B9" s="152" t="str">
        <f>inf!B3</f>
        <v>أحمد محمد أحمد الدباس</v>
      </c>
      <c r="C9" s="160" t="str">
        <f>inf!F3</f>
        <v>داود العطاونة</v>
      </c>
      <c r="D9" s="118" t="s">
        <v>644</v>
      </c>
      <c r="E9" s="118" t="s">
        <v>644</v>
      </c>
      <c r="F9" s="118" t="s">
        <v>644</v>
      </c>
      <c r="G9" s="118" t="s">
        <v>644</v>
      </c>
      <c r="H9" s="118" t="s">
        <v>644</v>
      </c>
      <c r="I9" s="118" t="s">
        <v>644</v>
      </c>
      <c r="J9" s="118" t="s">
        <v>644</v>
      </c>
      <c r="K9" s="118" t="s">
        <v>644</v>
      </c>
      <c r="L9" s="19"/>
    </row>
    <row r="10" spans="1:25" s="120" customFormat="1" ht="20.100000000000001" customHeight="1" x14ac:dyDescent="0.25">
      <c r="A10" s="151">
        <v>3</v>
      </c>
      <c r="B10" s="152" t="str">
        <f>inf!B4</f>
        <v>اريج محمد زهير محمد شفيق مسك</v>
      </c>
      <c r="C10" s="160" t="str">
        <f>inf!F4</f>
        <v>بنات وداد ناصر الدين الثانوية</v>
      </c>
      <c r="D10" s="118" t="s">
        <v>644</v>
      </c>
      <c r="E10" s="118" t="s">
        <v>644</v>
      </c>
      <c r="F10" s="118" t="s">
        <v>644</v>
      </c>
      <c r="G10" s="118" t="s">
        <v>644</v>
      </c>
      <c r="H10" s="118" t="s">
        <v>644</v>
      </c>
      <c r="I10" s="118" t="s">
        <v>644</v>
      </c>
      <c r="J10" s="118" t="s">
        <v>644</v>
      </c>
      <c r="K10" s="118" t="s">
        <v>644</v>
      </c>
      <c r="L10" s="19"/>
    </row>
    <row r="11" spans="1:25" s="120" customFormat="1" ht="20.100000000000001" customHeight="1" x14ac:dyDescent="0.25">
      <c r="A11" s="17">
        <v>4</v>
      </c>
      <c r="B11" s="152" t="str">
        <f>inf!B5</f>
        <v>اسماء سعدي سليمان ادعيس</v>
      </c>
      <c r="C11" s="160" t="str">
        <f>inf!F5</f>
        <v>ابراهيم أبو الضبعات ث</v>
      </c>
      <c r="D11" s="118" t="s">
        <v>644</v>
      </c>
      <c r="E11" s="118" t="s">
        <v>644</v>
      </c>
      <c r="F11" s="118" t="s">
        <v>644</v>
      </c>
      <c r="G11" s="118" t="s">
        <v>644</v>
      </c>
      <c r="H11" s="118" t="s">
        <v>1287</v>
      </c>
      <c r="I11" s="118" t="s">
        <v>644</v>
      </c>
      <c r="J11" s="118" t="s">
        <v>644</v>
      </c>
      <c r="K11" s="118" t="s">
        <v>644</v>
      </c>
      <c r="L11" s="19"/>
    </row>
    <row r="12" spans="1:25" s="120" customFormat="1" ht="20.100000000000001" customHeight="1" x14ac:dyDescent="0.25">
      <c r="A12" s="151">
        <v>5</v>
      </c>
      <c r="B12" s="152" t="str">
        <f>inf!B6</f>
        <v>اماني " محمد عطيه " محمد زعتري</v>
      </c>
      <c r="C12" s="160" t="str">
        <f>inf!F6</f>
        <v>السيدة سارة ث</v>
      </c>
      <c r="D12" s="118" t="s">
        <v>644</v>
      </c>
      <c r="E12" s="118" t="s">
        <v>644</v>
      </c>
      <c r="F12" s="118" t="s">
        <v>644</v>
      </c>
      <c r="G12" s="118" t="s">
        <v>644</v>
      </c>
      <c r="H12" s="118" t="s">
        <v>644</v>
      </c>
      <c r="I12" s="118" t="s">
        <v>644</v>
      </c>
      <c r="J12" s="118" t="s">
        <v>644</v>
      </c>
      <c r="K12" s="118" t="s">
        <v>644</v>
      </c>
      <c r="L12" s="19"/>
    </row>
    <row r="13" spans="1:25" s="120" customFormat="1" ht="20.100000000000001" customHeight="1" x14ac:dyDescent="0.25">
      <c r="A13" s="17">
        <v>6</v>
      </c>
      <c r="B13" s="152" t="str">
        <f>inf!B7</f>
        <v>اماني يسري يونس ناصر الدين</v>
      </c>
      <c r="C13" s="160" t="str">
        <f>inf!F7</f>
        <v>الخوارزمي ث للبنات</v>
      </c>
      <c r="D13" s="118" t="s">
        <v>644</v>
      </c>
      <c r="E13" s="118" t="s">
        <v>644</v>
      </c>
      <c r="F13" s="118" t="s">
        <v>644</v>
      </c>
      <c r="G13" s="118" t="s">
        <v>644</v>
      </c>
      <c r="H13" s="118" t="s">
        <v>644</v>
      </c>
      <c r="I13" s="118" t="s">
        <v>644</v>
      </c>
      <c r="J13" s="118" t="s">
        <v>644</v>
      </c>
      <c r="K13" s="118" t="s">
        <v>644</v>
      </c>
      <c r="L13" s="19"/>
    </row>
    <row r="14" spans="1:25" s="120" customFormat="1" ht="20.100000000000001" customHeight="1" x14ac:dyDescent="0.25">
      <c r="A14" s="151">
        <v>7</v>
      </c>
      <c r="B14" s="152" t="str">
        <f>inf!B8</f>
        <v>امل اسماعيل ربيع الشرباتي</v>
      </c>
      <c r="C14" s="160" t="str">
        <f>inf!F8</f>
        <v>الشهيد عبد العزيز/ ث للبنات</v>
      </c>
      <c r="D14" s="118" t="s">
        <v>644</v>
      </c>
      <c r="E14" s="118" t="s">
        <v>644</v>
      </c>
      <c r="F14" s="118" t="s">
        <v>644</v>
      </c>
      <c r="G14" s="118" t="s">
        <v>644</v>
      </c>
      <c r="H14" s="118" t="s">
        <v>644</v>
      </c>
      <c r="I14" s="118" t="s">
        <v>644</v>
      </c>
      <c r="J14" s="118" t="s">
        <v>644</v>
      </c>
      <c r="K14" s="118" t="s">
        <v>644</v>
      </c>
      <c r="L14" s="19"/>
    </row>
    <row r="15" spans="1:25" s="120" customFormat="1" ht="20.100000000000001" customHeight="1" x14ac:dyDescent="0.25">
      <c r="A15" s="17">
        <v>8</v>
      </c>
      <c r="B15" s="152" t="str">
        <f>inf!B9</f>
        <v>انتصار عبد الحليم رشيد الحوشيه</v>
      </c>
      <c r="C15" s="160" t="str">
        <f>inf!F9</f>
        <v>حسان بن ثابت الثانوية للبنات</v>
      </c>
      <c r="D15" s="118" t="s">
        <v>644</v>
      </c>
      <c r="E15" s="118" t="s">
        <v>644</v>
      </c>
      <c r="F15" s="118" t="s">
        <v>644</v>
      </c>
      <c r="G15" s="118" t="s">
        <v>644</v>
      </c>
      <c r="H15" s="118" t="s">
        <v>644</v>
      </c>
      <c r="I15" s="118" t="s">
        <v>644</v>
      </c>
      <c r="J15" s="118" t="s">
        <v>644</v>
      </c>
      <c r="K15" s="118" t="s">
        <v>644</v>
      </c>
      <c r="L15" s="19"/>
    </row>
    <row r="16" spans="1:25" s="120" customFormat="1" ht="20.100000000000001" customHeight="1" x14ac:dyDescent="0.25">
      <c r="A16" s="151">
        <v>9</v>
      </c>
      <c r="B16" s="152" t="str">
        <f>inf!B10</f>
        <v>ايمان ماهر صبحي أبو شرخ</v>
      </c>
      <c r="C16" s="160" t="str">
        <f>inf!F10</f>
        <v>بنات محمد علي المحتسب الثانوية</v>
      </c>
      <c r="D16" s="118" t="s">
        <v>644</v>
      </c>
      <c r="E16" s="118" t="s">
        <v>644</v>
      </c>
      <c r="F16" s="118" t="s">
        <v>644</v>
      </c>
      <c r="G16" s="118" t="s">
        <v>644</v>
      </c>
      <c r="H16" s="118" t="s">
        <v>644</v>
      </c>
      <c r="I16" s="118" t="s">
        <v>644</v>
      </c>
      <c r="J16" s="118" t="s">
        <v>644</v>
      </c>
      <c r="K16" s="118" t="s">
        <v>644</v>
      </c>
      <c r="L16" s="19"/>
    </row>
    <row r="17" spans="1:12" s="120" customFormat="1" ht="20.100000000000001" customHeight="1" x14ac:dyDescent="0.25">
      <c r="A17" s="17">
        <v>10</v>
      </c>
      <c r="B17" s="152" t="str">
        <f>inf!B11</f>
        <v>ايمان نعيم عبد الهادي أبو غليون</v>
      </c>
      <c r="C17" s="160" t="str">
        <f>inf!F11</f>
        <v>نصار العصافرة الثانوية للبنات</v>
      </c>
      <c r="D17" s="118" t="s">
        <v>644</v>
      </c>
      <c r="E17" s="118" t="s">
        <v>644</v>
      </c>
      <c r="F17" s="118" t="s">
        <v>644</v>
      </c>
      <c r="G17" s="118" t="s">
        <v>644</v>
      </c>
      <c r="H17" s="118" t="s">
        <v>644</v>
      </c>
      <c r="I17" s="118" t="s">
        <v>644</v>
      </c>
      <c r="J17" s="118" t="s">
        <v>644</v>
      </c>
      <c r="K17" s="118" t="s">
        <v>644</v>
      </c>
      <c r="L17" s="19"/>
    </row>
    <row r="18" spans="1:12" s="120" customFormat="1" ht="20.100000000000001" customHeight="1" x14ac:dyDescent="0.25">
      <c r="A18" s="151">
        <v>11</v>
      </c>
      <c r="B18" s="152" t="str">
        <f>inf!B12</f>
        <v>ايمان نعيم مرسي شيخ درة</v>
      </c>
      <c r="C18" s="160" t="str">
        <f>inf!F12</f>
        <v>بنات وداد ناصر الدين الثانوية</v>
      </c>
      <c r="D18" s="118" t="s">
        <v>644</v>
      </c>
      <c r="E18" s="118" t="s">
        <v>644</v>
      </c>
      <c r="F18" s="118" t="s">
        <v>644</v>
      </c>
      <c r="G18" s="118" t="s">
        <v>644</v>
      </c>
      <c r="H18" s="118" t="s">
        <v>644</v>
      </c>
      <c r="I18" s="118" t="s">
        <v>644</v>
      </c>
      <c r="J18" s="118" t="s">
        <v>644</v>
      </c>
      <c r="K18" s="118" t="s">
        <v>644</v>
      </c>
      <c r="L18" s="19"/>
    </row>
    <row r="19" spans="1:12" s="120" customFormat="1" ht="20.100000000000001" customHeight="1" x14ac:dyDescent="0.25">
      <c r="A19" s="17">
        <v>12</v>
      </c>
      <c r="B19" s="152" t="str">
        <f>inf!B13</f>
        <v>إسلام نضال محمد قاعود</v>
      </c>
      <c r="C19" s="160" t="str">
        <f>inf!F13</f>
        <v>الحسين بن علي ث</v>
      </c>
      <c r="D19" s="118" t="s">
        <v>644</v>
      </c>
      <c r="E19" s="118" t="s">
        <v>644</v>
      </c>
      <c r="F19" s="118" t="s">
        <v>644</v>
      </c>
      <c r="G19" s="118" t="s">
        <v>644</v>
      </c>
      <c r="H19" s="118" t="s">
        <v>644</v>
      </c>
      <c r="I19" s="118" t="s">
        <v>644</v>
      </c>
      <c r="J19" s="118" t="s">
        <v>644</v>
      </c>
      <c r="K19" s="118" t="s">
        <v>644</v>
      </c>
      <c r="L19" s="19"/>
    </row>
    <row r="20" spans="1:12" s="120" customFormat="1" ht="20.100000000000001" customHeight="1" x14ac:dyDescent="0.25">
      <c r="A20" s="151">
        <v>13</v>
      </c>
      <c r="B20" s="152" t="str">
        <f>inf!B14</f>
        <v>أحلام عزات ابراهيم الحليقاوي</v>
      </c>
      <c r="C20" s="160" t="str">
        <f>inf!F14</f>
        <v>خديجة عابدين الثانوية للبنات</v>
      </c>
      <c r="D20" s="118" t="s">
        <v>644</v>
      </c>
      <c r="E20" s="118" t="s">
        <v>644</v>
      </c>
      <c r="F20" s="118" t="s">
        <v>644</v>
      </c>
      <c r="G20" s="118" t="s">
        <v>644</v>
      </c>
      <c r="H20" s="118" t="s">
        <v>644</v>
      </c>
      <c r="I20" s="118" t="s">
        <v>644</v>
      </c>
      <c r="J20" s="118" t="s">
        <v>644</v>
      </c>
      <c r="K20" s="118" t="s">
        <v>644</v>
      </c>
      <c r="L20" s="19"/>
    </row>
    <row r="21" spans="1:12" s="120" customFormat="1" ht="20.100000000000001" customHeight="1" x14ac:dyDescent="0.25">
      <c r="A21" s="17">
        <v>14</v>
      </c>
      <c r="B21" s="152" t="str">
        <f>inf!B15</f>
        <v>أنوار جهاد عز الدين عوده</v>
      </c>
      <c r="C21" s="160" t="str">
        <f>inf!F15</f>
        <v>ياسر عمرو الثنوية للبنات</v>
      </c>
      <c r="D21" s="118" t="s">
        <v>1287</v>
      </c>
      <c r="E21" s="118" t="s">
        <v>644</v>
      </c>
      <c r="F21" s="118" t="s">
        <v>644</v>
      </c>
      <c r="G21" s="118" t="s">
        <v>644</v>
      </c>
      <c r="H21" s="118" t="s">
        <v>644</v>
      </c>
      <c r="I21" s="118" t="s">
        <v>644</v>
      </c>
      <c r="J21" s="118" t="s">
        <v>644</v>
      </c>
      <c r="K21" s="118" t="s">
        <v>644</v>
      </c>
      <c r="L21" s="19"/>
    </row>
    <row r="22" spans="1:12" s="120" customFormat="1" ht="20.100000000000001" customHeight="1" x14ac:dyDescent="0.25">
      <c r="A22" s="151">
        <v>15</v>
      </c>
      <c r="B22" s="152" t="str">
        <f>inf!B16</f>
        <v>بلال طعمه ذيب طرايره</v>
      </c>
      <c r="C22" s="160" t="str">
        <f>inf!F16</f>
        <v>طارق بن زياد</v>
      </c>
      <c r="D22" s="118" t="s">
        <v>644</v>
      </c>
      <c r="E22" s="118" t="s">
        <v>644</v>
      </c>
      <c r="F22" s="118" t="s">
        <v>644</v>
      </c>
      <c r="G22" s="118" t="s">
        <v>644</v>
      </c>
      <c r="H22" s="118" t="s">
        <v>644</v>
      </c>
      <c r="I22" s="118" t="s">
        <v>644</v>
      </c>
      <c r="J22" s="118" t="s">
        <v>644</v>
      </c>
      <c r="K22" s="118" t="s">
        <v>644</v>
      </c>
      <c r="L22" s="19"/>
    </row>
    <row r="23" spans="1:12" s="120" customFormat="1" ht="20.100000000000001" customHeight="1" x14ac:dyDescent="0.25">
      <c r="A23" s="17">
        <v>16</v>
      </c>
      <c r="B23" s="152" t="str">
        <f>inf!B17</f>
        <v>بيان يوسف مطاوع ترتوري</v>
      </c>
      <c r="C23" s="160" t="str">
        <f>inf!F17</f>
        <v>الشهيد عبد العزيز الثانوية للبنات</v>
      </c>
      <c r="D23" s="118" t="s">
        <v>644</v>
      </c>
      <c r="E23" s="118" t="s">
        <v>644</v>
      </c>
      <c r="F23" s="118" t="s">
        <v>644</v>
      </c>
      <c r="G23" s="118" t="s">
        <v>644</v>
      </c>
      <c r="H23" s="118" t="s">
        <v>644</v>
      </c>
      <c r="I23" s="118" t="s">
        <v>644</v>
      </c>
      <c r="J23" s="118" t="s">
        <v>644</v>
      </c>
      <c r="K23" s="118" t="s">
        <v>644</v>
      </c>
      <c r="L23" s="19"/>
    </row>
    <row r="24" spans="1:12" s="120" customFormat="1" ht="20.100000000000001" customHeight="1" x14ac:dyDescent="0.25">
      <c r="A24" s="151">
        <v>17</v>
      </c>
      <c r="B24" s="152" t="str">
        <f>inf!B18</f>
        <v>ثروت حاتم أحمد بدر</v>
      </c>
      <c r="C24" s="160" t="str">
        <f>inf!F18</f>
        <v>سارة الثانوية للبنات</v>
      </c>
      <c r="D24" s="118" t="s">
        <v>644</v>
      </c>
      <c r="E24" s="118" t="s">
        <v>644</v>
      </c>
      <c r="F24" s="118" t="s">
        <v>644</v>
      </c>
      <c r="G24" s="118" t="s">
        <v>644</v>
      </c>
      <c r="H24" s="118" t="s">
        <v>644</v>
      </c>
      <c r="I24" s="118" t="s">
        <v>644</v>
      </c>
      <c r="J24" s="118" t="s">
        <v>644</v>
      </c>
      <c r="K24" s="118" t="s">
        <v>644</v>
      </c>
      <c r="L24" s="19"/>
    </row>
    <row r="25" spans="1:12" s="120" customFormat="1" ht="20.100000000000001" customHeight="1" x14ac:dyDescent="0.25">
      <c r="A25" s="17">
        <v>18</v>
      </c>
      <c r="B25" s="152" t="str">
        <f>inf!B19</f>
        <v>جمال نعيم احمد ابو فارة</v>
      </c>
      <c r="C25" s="160" t="str">
        <f>inf!F19</f>
        <v>مصباح أبو حنك ث</v>
      </c>
      <c r="D25" s="118" t="s">
        <v>1287</v>
      </c>
      <c r="E25" s="118" t="s">
        <v>644</v>
      </c>
      <c r="F25" s="118" t="s">
        <v>1287</v>
      </c>
      <c r="G25" s="118" t="s">
        <v>644</v>
      </c>
      <c r="H25" s="118" t="s">
        <v>644</v>
      </c>
      <c r="I25" s="118" t="s">
        <v>644</v>
      </c>
      <c r="J25" s="118" t="s">
        <v>644</v>
      </c>
      <c r="K25" s="118" t="s">
        <v>1287</v>
      </c>
      <c r="L25" s="19"/>
    </row>
    <row r="26" spans="1:12" s="120" customFormat="1" ht="20.100000000000001" customHeight="1" x14ac:dyDescent="0.25">
      <c r="A26" s="151">
        <v>19</v>
      </c>
      <c r="B26" s="152" t="str">
        <f>inf!B20</f>
        <v>جميلة عماد جودت نتشه</v>
      </c>
      <c r="C26" s="160" t="str">
        <f>inf!F20</f>
        <v>مكتب التربية / الخليل</v>
      </c>
      <c r="D26" s="118" t="s">
        <v>644</v>
      </c>
      <c r="E26" s="118" t="s">
        <v>644</v>
      </c>
      <c r="F26" s="118" t="s">
        <v>644</v>
      </c>
      <c r="G26" s="118" t="s">
        <v>644</v>
      </c>
      <c r="H26" s="118" t="s">
        <v>644</v>
      </c>
      <c r="I26" s="118" t="s">
        <v>644</v>
      </c>
      <c r="J26" s="118" t="s">
        <v>644</v>
      </c>
      <c r="K26" s="118" t="s">
        <v>644</v>
      </c>
      <c r="L26" s="19"/>
    </row>
    <row r="27" spans="1:12" s="120" customFormat="1" ht="20.100000000000001" customHeight="1" x14ac:dyDescent="0.25">
      <c r="A27" s="17">
        <v>20</v>
      </c>
      <c r="B27" s="152" t="str">
        <f>inf!B21</f>
        <v>دعاء عبد الغفار عبد الرحمن الفاخوري</v>
      </c>
      <c r="C27" s="160" t="str">
        <f>inf!F21</f>
        <v>الخوارزمي ث للبنات</v>
      </c>
      <c r="D27" s="118" t="s">
        <v>644</v>
      </c>
      <c r="E27" s="118" t="s">
        <v>644</v>
      </c>
      <c r="F27" s="118" t="s">
        <v>644</v>
      </c>
      <c r="G27" s="118" t="s">
        <v>644</v>
      </c>
      <c r="H27" s="118" t="s">
        <v>644</v>
      </c>
      <c r="I27" s="118" t="s">
        <v>644</v>
      </c>
      <c r="J27" s="118" t="s">
        <v>644</v>
      </c>
      <c r="K27" s="118" t="s">
        <v>644</v>
      </c>
      <c r="L27" s="19"/>
    </row>
    <row r="28" spans="1:12" s="120" customFormat="1" ht="20.100000000000001" customHeight="1" x14ac:dyDescent="0.25">
      <c r="A28" s="151">
        <v>21</v>
      </c>
      <c r="B28" s="152" t="str">
        <f>inf!B22</f>
        <v>روان وليد توفيق الأيوبي</v>
      </c>
      <c r="C28" s="160" t="str">
        <f>inf!F22</f>
        <v>خديجة عابدين الثانوية للبنات</v>
      </c>
      <c r="D28" s="118" t="s">
        <v>644</v>
      </c>
      <c r="E28" s="118" t="s">
        <v>644</v>
      </c>
      <c r="F28" s="118" t="s">
        <v>644</v>
      </c>
      <c r="G28" s="118" t="s">
        <v>644</v>
      </c>
      <c r="H28" s="118" t="s">
        <v>644</v>
      </c>
      <c r="I28" s="118" t="s">
        <v>644</v>
      </c>
      <c r="J28" s="118" t="s">
        <v>644</v>
      </c>
      <c r="K28" s="118" t="s">
        <v>644</v>
      </c>
      <c r="L28" s="19"/>
    </row>
    <row r="29" spans="1:12" s="120" customFormat="1" ht="20.100000000000001" customHeight="1" x14ac:dyDescent="0.25">
      <c r="A29" s="17">
        <v>22</v>
      </c>
      <c r="B29" s="152" t="str">
        <f>inf!B23</f>
        <v>سامية محمد نمر غيث</v>
      </c>
      <c r="C29" s="160" t="str">
        <f>inf!F23</f>
        <v>بنات الشهيد عبد العزيز الثانوية</v>
      </c>
      <c r="D29" s="118" t="s">
        <v>644</v>
      </c>
      <c r="E29" s="118" t="s">
        <v>644</v>
      </c>
      <c r="F29" s="118" t="s">
        <v>644</v>
      </c>
      <c r="G29" s="118" t="s">
        <v>644</v>
      </c>
      <c r="H29" s="118" t="s">
        <v>644</v>
      </c>
      <c r="I29" s="118" t="s">
        <v>644</v>
      </c>
      <c r="J29" s="118" t="s">
        <v>644</v>
      </c>
      <c r="K29" s="118" t="s">
        <v>644</v>
      </c>
      <c r="L29" s="19"/>
    </row>
    <row r="30" spans="1:12" s="120" customFormat="1" ht="20.100000000000001" customHeight="1" x14ac:dyDescent="0.25">
      <c r="A30" s="17">
        <v>23</v>
      </c>
      <c r="B30" s="152" t="str">
        <f>inf!B24</f>
        <v>سحر سعدي سعيد أبو الحلاوه</v>
      </c>
      <c r="C30" s="160" t="str">
        <f>inf!F24</f>
        <v>بنات وداد ناصر الدين الثانوية</v>
      </c>
      <c r="D30" s="118" t="s">
        <v>644</v>
      </c>
      <c r="E30" s="118" t="s">
        <v>644</v>
      </c>
      <c r="F30" s="118" t="s">
        <v>644</v>
      </c>
      <c r="G30" s="118" t="s">
        <v>644</v>
      </c>
      <c r="H30" s="118" t="s">
        <v>644</v>
      </c>
      <c r="I30" s="118" t="s">
        <v>644</v>
      </c>
      <c r="J30" s="118" t="s">
        <v>644</v>
      </c>
      <c r="K30" s="118" t="s">
        <v>644</v>
      </c>
      <c r="L30" s="19"/>
    </row>
    <row r="31" spans="1:12" s="120" customFormat="1" ht="20.100000000000001" customHeight="1" x14ac:dyDescent="0.25">
      <c r="A31" s="17">
        <v>24</v>
      </c>
      <c r="B31" s="152" t="str">
        <f>inf!B25</f>
        <v>سمية عبد الفتاح عبد الله عصافرة</v>
      </c>
      <c r="C31" s="160" t="str">
        <f>inf!F25</f>
        <v>بنات نصار العصافرة الثانوية</v>
      </c>
      <c r="D31" s="118" t="s">
        <v>644</v>
      </c>
      <c r="E31" s="118" t="s">
        <v>644</v>
      </c>
      <c r="F31" s="118" t="s">
        <v>1287</v>
      </c>
      <c r="G31" s="118" t="s">
        <v>1287</v>
      </c>
      <c r="H31" s="118" t="s">
        <v>1287</v>
      </c>
      <c r="I31" s="118" t="s">
        <v>1287</v>
      </c>
      <c r="J31" s="118" t="s">
        <v>1287</v>
      </c>
      <c r="K31" s="118" t="s">
        <v>1287</v>
      </c>
      <c r="L31" s="19"/>
    </row>
    <row r="32" spans="1:12" s="120" customFormat="1" ht="20.100000000000001" customHeight="1" x14ac:dyDescent="0.25">
      <c r="A32" s="17">
        <v>25</v>
      </c>
      <c r="B32" s="152" t="str">
        <f>inf!B26</f>
        <v>صالح جبرين عطا الله جويلس</v>
      </c>
      <c r="C32" s="160" t="str">
        <f>inf!F26</f>
        <v>ذكور الحسين الثانوية</v>
      </c>
      <c r="D32" s="118" t="s">
        <v>644</v>
      </c>
      <c r="E32" s="118" t="s">
        <v>644</v>
      </c>
      <c r="F32" s="118" t="s">
        <v>644</v>
      </c>
      <c r="G32" s="118" t="s">
        <v>644</v>
      </c>
      <c r="H32" s="118" t="s">
        <v>644</v>
      </c>
      <c r="I32" s="118" t="s">
        <v>644</v>
      </c>
      <c r="J32" s="118" t="s">
        <v>644</v>
      </c>
      <c r="K32" s="118" t="s">
        <v>644</v>
      </c>
      <c r="L32" s="19"/>
    </row>
    <row r="33" spans="1:12" s="120" customFormat="1" ht="20.100000000000001" customHeight="1" x14ac:dyDescent="0.25">
      <c r="A33" s="17">
        <v>26</v>
      </c>
      <c r="B33" s="152" t="str">
        <f>inf!B27</f>
        <v>صالح عبد الفتاح حسن شعراوي</v>
      </c>
      <c r="C33" s="160" t="str">
        <f>inf!F27</f>
        <v>مكتب التربية / الخليل</v>
      </c>
      <c r="D33" s="118" t="s">
        <v>1287</v>
      </c>
      <c r="E33" s="118" t="s">
        <v>644</v>
      </c>
      <c r="F33" s="118" t="s">
        <v>1287</v>
      </c>
      <c r="G33" s="118" t="s">
        <v>644</v>
      </c>
      <c r="H33" s="118" t="s">
        <v>644</v>
      </c>
      <c r="I33" s="118" t="s">
        <v>644</v>
      </c>
      <c r="J33" s="118" t="s">
        <v>644</v>
      </c>
      <c r="K33" s="118" t="s">
        <v>644</v>
      </c>
      <c r="L33" s="19"/>
    </row>
    <row r="34" spans="1:12" s="120" customFormat="1" ht="20.100000000000001" customHeight="1" x14ac:dyDescent="0.25">
      <c r="A34" s="151">
        <v>27</v>
      </c>
      <c r="B34" s="152" t="str">
        <f>inf!B28</f>
        <v>عبد الرحيم بركات اسعد بدر</v>
      </c>
      <c r="C34" s="160" t="str">
        <f>inf!F28</f>
        <v>ابو دية الثانوية  للبنين</v>
      </c>
      <c r="D34" s="118" t="s">
        <v>1287</v>
      </c>
      <c r="E34" s="118" t="s">
        <v>644</v>
      </c>
      <c r="F34" s="118" t="s">
        <v>1287</v>
      </c>
      <c r="G34" s="118" t="s">
        <v>644</v>
      </c>
      <c r="H34" s="118" t="s">
        <v>644</v>
      </c>
      <c r="I34" s="118" t="s">
        <v>644</v>
      </c>
      <c r="J34" s="118" t="s">
        <v>644</v>
      </c>
      <c r="K34" s="118" t="s">
        <v>644</v>
      </c>
      <c r="L34" s="19"/>
    </row>
    <row r="35" spans="1:12" s="120" customFormat="1" ht="20.100000000000001" customHeight="1" x14ac:dyDescent="0.25">
      <c r="A35" s="17">
        <v>28</v>
      </c>
      <c r="B35" s="152" t="str">
        <f>inf!B29</f>
        <v>عدي رائد محمود عصافره</v>
      </c>
      <c r="C35" s="160" t="str">
        <f>inf!F29</f>
        <v>داود العطاونه الثانوية للبنين</v>
      </c>
      <c r="D35" s="118" t="s">
        <v>644</v>
      </c>
      <c r="E35" s="118" t="s">
        <v>644</v>
      </c>
      <c r="F35" s="118" t="s">
        <v>644</v>
      </c>
      <c r="G35" s="118" t="s">
        <v>644</v>
      </c>
      <c r="H35" s="118" t="s">
        <v>644</v>
      </c>
      <c r="I35" s="118" t="s">
        <v>644</v>
      </c>
      <c r="J35" s="118" t="s">
        <v>644</v>
      </c>
      <c r="K35" s="118" t="s">
        <v>644</v>
      </c>
      <c r="L35" s="19"/>
    </row>
    <row r="36" spans="1:12" s="120" customFormat="1" ht="20.100000000000001" customHeight="1" x14ac:dyDescent="0.25">
      <c r="A36" s="151">
        <v>29</v>
      </c>
      <c r="B36" s="152" t="str">
        <f>inf!B30</f>
        <v>فاتن جهاد سعيد ابو الحلاوه</v>
      </c>
      <c r="C36" s="160" t="str">
        <f>inf!F30</f>
        <v>خديجة عابدين الثانوية للبنات</v>
      </c>
      <c r="D36" s="118" t="s">
        <v>644</v>
      </c>
      <c r="E36" s="118" t="s">
        <v>644</v>
      </c>
      <c r="F36" s="118" t="s">
        <v>644</v>
      </c>
      <c r="G36" s="118" t="s">
        <v>644</v>
      </c>
      <c r="H36" s="118" t="s">
        <v>644</v>
      </c>
      <c r="I36" s="118" t="s">
        <v>644</v>
      </c>
      <c r="J36" s="118" t="s">
        <v>644</v>
      </c>
      <c r="K36" s="118" t="s">
        <v>644</v>
      </c>
      <c r="L36" s="19"/>
    </row>
    <row r="37" spans="1:12" s="120" customFormat="1" ht="20.100000000000001" customHeight="1" thickBot="1" x14ac:dyDescent="0.3">
      <c r="A37" s="151">
        <v>30</v>
      </c>
      <c r="B37" s="152" t="str">
        <f>inf!B31</f>
        <v>فايز عطا احمد ابو شكر</v>
      </c>
      <c r="C37" s="160" t="str">
        <f>inf!F31</f>
        <v>ذكور الحسين الثانوية</v>
      </c>
      <c r="D37" s="118" t="s">
        <v>644</v>
      </c>
      <c r="E37" s="118" t="s">
        <v>644</v>
      </c>
      <c r="F37" s="118" t="s">
        <v>644</v>
      </c>
      <c r="G37" s="118" t="s">
        <v>644</v>
      </c>
      <c r="H37" s="118" t="s">
        <v>644</v>
      </c>
      <c r="I37" s="118" t="s">
        <v>644</v>
      </c>
      <c r="J37" s="118" t="s">
        <v>644</v>
      </c>
      <c r="K37" s="118" t="s">
        <v>644</v>
      </c>
      <c r="L37" s="26"/>
    </row>
    <row r="38" spans="1:12" ht="25.5" customHeight="1" x14ac:dyDescent="0.2">
      <c r="A38" s="121" t="s">
        <v>190</v>
      </c>
      <c r="B38" s="115" t="s">
        <v>191</v>
      </c>
      <c r="C38" s="122"/>
      <c r="D38" s="121"/>
      <c r="E38" s="122"/>
      <c r="F38" s="122"/>
      <c r="G38" s="122"/>
      <c r="H38" s="122"/>
      <c r="I38" s="122"/>
      <c r="J38" s="122"/>
      <c r="K38" s="122"/>
      <c r="L38" s="122"/>
    </row>
    <row r="39" spans="1:12" ht="25.5" customHeight="1" x14ac:dyDescent="0.2">
      <c r="A39" s="12"/>
      <c r="B39" s="113" t="s">
        <v>192</v>
      </c>
      <c r="C39" s="3"/>
      <c r="D39" s="12"/>
      <c r="E39" s="3"/>
      <c r="F39" s="3"/>
      <c r="G39" s="1286" t="s">
        <v>200</v>
      </c>
      <c r="H39" s="1286"/>
      <c r="I39" s="1372" t="str">
        <f>Menu!$C$6</f>
        <v>سمية الشوابكة</v>
      </c>
      <c r="J39" s="1372"/>
      <c r="K39" s="1372"/>
      <c r="L39" s="154"/>
    </row>
    <row r="40" spans="1:12" ht="24.75" customHeight="1" thickBot="1" x14ac:dyDescent="0.25">
      <c r="A40" s="12"/>
      <c r="B40" s="113" t="s">
        <v>193</v>
      </c>
      <c r="C40" s="12"/>
      <c r="D40" s="12"/>
      <c r="E40" s="3"/>
      <c r="F40" s="3"/>
      <c r="G40" s="161" t="s">
        <v>194</v>
      </c>
      <c r="H40" s="1386">
        <f>Menu!F10</f>
        <v>45103</v>
      </c>
      <c r="I40" s="1386"/>
      <c r="J40" s="60"/>
      <c r="K40" s="60"/>
      <c r="L40" s="60"/>
    </row>
    <row r="41" spans="1:12" s="120" customFormat="1" ht="20.100000000000001" customHeight="1" x14ac:dyDescent="0.25">
      <c r="A41" s="897">
        <v>31</v>
      </c>
      <c r="B41" s="898" t="str">
        <f>inf!B32</f>
        <v>فداء نبيل عيسى شاور</v>
      </c>
      <c r="C41" s="894" t="str">
        <f>inf!F32</f>
        <v>خديجة عابدين الثانوية للبنات</v>
      </c>
      <c r="D41" s="118" t="s">
        <v>644</v>
      </c>
      <c r="E41" s="118" t="s">
        <v>644</v>
      </c>
      <c r="F41" s="118" t="s">
        <v>644</v>
      </c>
      <c r="G41" s="118" t="s">
        <v>644</v>
      </c>
      <c r="H41" s="118" t="s">
        <v>644</v>
      </c>
      <c r="I41" s="118" t="s">
        <v>644</v>
      </c>
      <c r="J41" s="118" t="s">
        <v>644</v>
      </c>
      <c r="K41" s="118" t="s">
        <v>644</v>
      </c>
      <c r="L41" s="65"/>
    </row>
    <row r="42" spans="1:12" s="120" customFormat="1" ht="20.100000000000001" customHeight="1" x14ac:dyDescent="0.25">
      <c r="A42" s="897">
        <v>32</v>
      </c>
      <c r="B42" s="899" t="str">
        <f>inf!B33</f>
        <v>لؤي محمد حسن شلالفة</v>
      </c>
      <c r="C42" s="72" t="str">
        <f>inf!F33</f>
        <v>ذكور ترقوميا الثانوية</v>
      </c>
      <c r="D42" s="118" t="s">
        <v>644</v>
      </c>
      <c r="E42" s="118" t="s">
        <v>644</v>
      </c>
      <c r="F42" s="118" t="s">
        <v>644</v>
      </c>
      <c r="G42" s="118" t="s">
        <v>644</v>
      </c>
      <c r="H42" s="118" t="s">
        <v>1287</v>
      </c>
      <c r="I42" s="118" t="s">
        <v>644</v>
      </c>
      <c r="J42" s="118" t="s">
        <v>644</v>
      </c>
      <c r="K42" s="118" t="s">
        <v>644</v>
      </c>
      <c r="L42" s="19"/>
    </row>
    <row r="43" spans="1:12" s="120" customFormat="1" ht="20.100000000000001" customHeight="1" x14ac:dyDescent="0.25">
      <c r="A43" s="897">
        <v>33</v>
      </c>
      <c r="B43" s="899" t="str">
        <f>inf!B34</f>
        <v>ليلى حسني عمر العيسه</v>
      </c>
      <c r="C43" s="72" t="str">
        <f>inf!F34</f>
        <v>حسان بن ثابت الثانوية للبنات</v>
      </c>
      <c r="D43" s="118" t="s">
        <v>644</v>
      </c>
      <c r="E43" s="118" t="s">
        <v>644</v>
      </c>
      <c r="F43" s="118" t="s">
        <v>644</v>
      </c>
      <c r="G43" s="118" t="s">
        <v>644</v>
      </c>
      <c r="H43" s="118" t="s">
        <v>644</v>
      </c>
      <c r="I43" s="118" t="s">
        <v>644</v>
      </c>
      <c r="J43" s="118" t="s">
        <v>644</v>
      </c>
      <c r="K43" s="118" t="s">
        <v>644</v>
      </c>
      <c r="L43" s="19"/>
    </row>
    <row r="44" spans="1:12" s="120" customFormat="1" ht="20.100000000000001" customHeight="1" x14ac:dyDescent="0.25">
      <c r="A44" s="897">
        <v>34</v>
      </c>
      <c r="B44" s="899" t="str">
        <f>inf!B35</f>
        <v>محمد ابراهيم عمران طرده</v>
      </c>
      <c r="C44" s="72" t="str">
        <f>inf!F35</f>
        <v>تفوح الثانوية للبنين</v>
      </c>
      <c r="D44" s="118" t="s">
        <v>1287</v>
      </c>
      <c r="E44" s="118" t="s">
        <v>644</v>
      </c>
      <c r="F44" s="118" t="s">
        <v>1287</v>
      </c>
      <c r="G44" s="118" t="s">
        <v>644</v>
      </c>
      <c r="H44" s="118" t="s">
        <v>644</v>
      </c>
      <c r="I44" s="118" t="s">
        <v>644</v>
      </c>
      <c r="J44" s="118" t="s">
        <v>644</v>
      </c>
      <c r="K44" s="118" t="s">
        <v>644</v>
      </c>
      <c r="L44" s="19"/>
    </row>
    <row r="45" spans="1:12" s="120" customFormat="1" ht="20.100000000000001" customHeight="1" x14ac:dyDescent="0.25">
      <c r="A45" s="897">
        <v>35</v>
      </c>
      <c r="B45" s="899" t="str">
        <f>inf!B36</f>
        <v>محمد خليل عوض عوض</v>
      </c>
      <c r="C45" s="72" t="str">
        <f>inf!F36</f>
        <v>الحسين الثانوية للبنين</v>
      </c>
      <c r="D45" s="118" t="s">
        <v>644</v>
      </c>
      <c r="E45" s="118" t="s">
        <v>644</v>
      </c>
      <c r="F45" s="118" t="s">
        <v>644</v>
      </c>
      <c r="G45" s="118" t="s">
        <v>644</v>
      </c>
      <c r="H45" s="118" t="s">
        <v>644</v>
      </c>
      <c r="I45" s="118" t="s">
        <v>644</v>
      </c>
      <c r="J45" s="118" t="s">
        <v>644</v>
      </c>
      <c r="K45" s="118" t="s">
        <v>644</v>
      </c>
      <c r="L45" s="19"/>
    </row>
    <row r="46" spans="1:12" s="120" customFormat="1" ht="20.100000000000001" customHeight="1" x14ac:dyDescent="0.25">
      <c r="A46" s="897">
        <v>36</v>
      </c>
      <c r="B46" s="899" t="str">
        <f>inf!B37</f>
        <v>محمد صالح عبد القادر النجار</v>
      </c>
      <c r="C46" s="72" t="str">
        <f>inf!F37</f>
        <v>الخليل الصناعية الثانوية</v>
      </c>
      <c r="D46" s="118" t="s">
        <v>644</v>
      </c>
      <c r="E46" s="118" t="s">
        <v>644</v>
      </c>
      <c r="F46" s="118" t="s">
        <v>644</v>
      </c>
      <c r="G46" s="118" t="s">
        <v>644</v>
      </c>
      <c r="H46" s="118" t="s">
        <v>644</v>
      </c>
      <c r="I46" s="118" t="s">
        <v>644</v>
      </c>
      <c r="J46" s="118" t="s">
        <v>644</v>
      </c>
      <c r="K46" s="118" t="s">
        <v>644</v>
      </c>
      <c r="L46" s="19"/>
    </row>
    <row r="47" spans="1:12" s="120" customFormat="1" ht="20.100000000000001" customHeight="1" x14ac:dyDescent="0.25">
      <c r="A47" s="897">
        <v>37</v>
      </c>
      <c r="B47" s="899" t="str">
        <f>inf!B38</f>
        <v>مديحه عاصم كامل "جلال التميمي"</v>
      </c>
      <c r="C47" s="72" t="str">
        <f>inf!F38</f>
        <v>علي غازي المحتسب الثانوية للبنات</v>
      </c>
      <c r="D47" s="118" t="s">
        <v>644</v>
      </c>
      <c r="E47" s="118" t="s">
        <v>644</v>
      </c>
      <c r="F47" s="118" t="s">
        <v>1287</v>
      </c>
      <c r="G47" s="118" t="s">
        <v>644</v>
      </c>
      <c r="H47" s="118" t="s">
        <v>644</v>
      </c>
      <c r="I47" s="118" t="s">
        <v>644</v>
      </c>
      <c r="J47" s="118" t="s">
        <v>644</v>
      </c>
      <c r="K47" s="118" t="s">
        <v>644</v>
      </c>
      <c r="L47" s="19"/>
    </row>
    <row r="48" spans="1:12" s="120" customFormat="1" ht="20.100000000000001" customHeight="1" x14ac:dyDescent="0.25">
      <c r="A48" s="897">
        <v>38</v>
      </c>
      <c r="B48" s="899" t="str">
        <f>inf!B39</f>
        <v>مروان علي ابراهيم الرزيقات</v>
      </c>
      <c r="C48" s="72" t="str">
        <f>inf!F39</f>
        <v>مصباح أبو حنك ث</v>
      </c>
      <c r="D48" s="118" t="s">
        <v>1287</v>
      </c>
      <c r="E48" s="118" t="s">
        <v>1287</v>
      </c>
      <c r="F48" s="118" t="s">
        <v>1287</v>
      </c>
      <c r="G48" s="118" t="s">
        <v>1287</v>
      </c>
      <c r="H48" s="118" t="s">
        <v>1287</v>
      </c>
      <c r="I48" s="118" t="s">
        <v>1287</v>
      </c>
      <c r="J48" s="118" t="s">
        <v>1287</v>
      </c>
      <c r="K48" s="118" t="s">
        <v>1288</v>
      </c>
      <c r="L48" s="19"/>
    </row>
    <row r="49" spans="1:12" s="120" customFormat="1" ht="20.100000000000001" customHeight="1" x14ac:dyDescent="0.25">
      <c r="A49" s="897">
        <v>39</v>
      </c>
      <c r="B49" s="899" t="str">
        <f>inf!B40</f>
        <v>معتصم زياد ربيع عيده</v>
      </c>
      <c r="C49" s="72" t="str">
        <f>inf!F40</f>
        <v>أبو دية الثانوية للبنين</v>
      </c>
      <c r="D49" s="118" t="s">
        <v>1287</v>
      </c>
      <c r="E49" s="118" t="s">
        <v>1287</v>
      </c>
      <c r="F49" s="118" t="s">
        <v>1288</v>
      </c>
      <c r="G49" s="118" t="s">
        <v>1288</v>
      </c>
      <c r="H49" s="118" t="s">
        <v>1287</v>
      </c>
      <c r="I49" s="118" t="s">
        <v>1288</v>
      </c>
      <c r="J49" s="118" t="s">
        <v>1287</v>
      </c>
      <c r="K49" s="118" t="s">
        <v>1287</v>
      </c>
      <c r="L49" s="19"/>
    </row>
    <row r="50" spans="1:12" s="120" customFormat="1" ht="20.100000000000001" customHeight="1" x14ac:dyDescent="0.25">
      <c r="A50" s="897">
        <v>40</v>
      </c>
      <c r="B50" s="899" t="str">
        <f>inf!B41</f>
        <v>مهند سعدي أحمد عبد العزيز</v>
      </c>
      <c r="C50" s="72" t="str">
        <f>inf!F41</f>
        <v>الراشدين الثانوية</v>
      </c>
      <c r="D50" s="118" t="s">
        <v>644</v>
      </c>
      <c r="E50" s="118" t="s">
        <v>644</v>
      </c>
      <c r="F50" s="118" t="s">
        <v>644</v>
      </c>
      <c r="G50" s="118" t="s">
        <v>644</v>
      </c>
      <c r="H50" s="118" t="s">
        <v>644</v>
      </c>
      <c r="I50" s="118" t="s">
        <v>644</v>
      </c>
      <c r="J50" s="118" t="s">
        <v>644</v>
      </c>
      <c r="K50" s="118" t="s">
        <v>644</v>
      </c>
      <c r="L50" s="19"/>
    </row>
    <row r="51" spans="1:12" s="120" customFormat="1" ht="20.100000000000001" customHeight="1" x14ac:dyDescent="0.25">
      <c r="A51" s="897">
        <v>41</v>
      </c>
      <c r="B51" s="899" t="str">
        <f>inf!B42</f>
        <v>مؤيد كرامة محمد أبو سنينة</v>
      </c>
      <c r="C51" s="72" t="str">
        <f>inf!F42</f>
        <v>الحسين بن علي ث</v>
      </c>
      <c r="D51" s="118" t="s">
        <v>644</v>
      </c>
      <c r="E51" s="118" t="s">
        <v>644</v>
      </c>
      <c r="F51" s="118" t="s">
        <v>644</v>
      </c>
      <c r="G51" s="118" t="s">
        <v>644</v>
      </c>
      <c r="H51" s="118" t="s">
        <v>644</v>
      </c>
      <c r="I51" s="118" t="s">
        <v>644</v>
      </c>
      <c r="J51" s="118" t="s">
        <v>644</v>
      </c>
      <c r="K51" s="118" t="s">
        <v>644</v>
      </c>
      <c r="L51" s="19"/>
    </row>
    <row r="52" spans="1:12" s="120" customFormat="1" ht="20.100000000000001" customHeight="1" x14ac:dyDescent="0.25">
      <c r="A52" s="237">
        <v>42</v>
      </c>
      <c r="B52" s="899" t="str">
        <f>inf!B43</f>
        <v>نضال سالم ابراهيم ابو سباع</v>
      </c>
      <c r="C52" s="72" t="str">
        <f>inf!F43</f>
        <v>ابراهيم أبو دية</v>
      </c>
      <c r="D52" s="118" t="s">
        <v>1287</v>
      </c>
      <c r="E52" s="118" t="s">
        <v>1287</v>
      </c>
      <c r="F52" s="118" t="s">
        <v>1287</v>
      </c>
      <c r="G52" s="118" t="s">
        <v>1287</v>
      </c>
      <c r="H52" s="118" t="s">
        <v>1287</v>
      </c>
      <c r="I52" s="118" t="s">
        <v>1288</v>
      </c>
      <c r="J52" s="118" t="s">
        <v>1287</v>
      </c>
      <c r="K52" s="118" t="s">
        <v>1287</v>
      </c>
      <c r="L52" s="19"/>
    </row>
    <row r="53" spans="1:12" s="120" customFormat="1" ht="20.100000000000001" customHeight="1" x14ac:dyDescent="0.25">
      <c r="A53" s="897">
        <v>43</v>
      </c>
      <c r="B53" s="899" t="str">
        <f>inf!B44</f>
        <v>نهى موسى عيسى ديكه</v>
      </c>
      <c r="C53" s="72" t="str">
        <f>inf!F44</f>
        <v>تفوح الثانوية للبنات</v>
      </c>
      <c r="D53" s="118" t="s">
        <v>644</v>
      </c>
      <c r="E53" s="118" t="s">
        <v>644</v>
      </c>
      <c r="F53" s="118" t="s">
        <v>644</v>
      </c>
      <c r="G53" s="118" t="s">
        <v>644</v>
      </c>
      <c r="H53" s="118" t="s">
        <v>644</v>
      </c>
      <c r="I53" s="118" t="s">
        <v>644</v>
      </c>
      <c r="J53" s="118" t="s">
        <v>644</v>
      </c>
      <c r="K53" s="118" t="s">
        <v>644</v>
      </c>
      <c r="L53" s="18"/>
    </row>
    <row r="54" spans="1:12" s="120" customFormat="1" ht="20.100000000000001" customHeight="1" x14ac:dyDescent="0.25">
      <c r="A54" s="897">
        <v>44</v>
      </c>
      <c r="B54" s="899" t="str">
        <f>inf!B45</f>
        <v>هنيه نعيم ديب نتشه</v>
      </c>
      <c r="C54" s="72" t="str">
        <f>inf!F45</f>
        <v>الاخوه الثانوية للبنات</v>
      </c>
      <c r="D54" s="118" t="s">
        <v>1287</v>
      </c>
      <c r="E54" s="118" t="s">
        <v>1287</v>
      </c>
      <c r="F54" s="118" t="s">
        <v>1287</v>
      </c>
      <c r="G54" s="118" t="s">
        <v>1287</v>
      </c>
      <c r="H54" s="118" t="s">
        <v>644</v>
      </c>
      <c r="I54" s="118" t="s">
        <v>644</v>
      </c>
      <c r="J54" s="118" t="s">
        <v>644</v>
      </c>
      <c r="K54" s="118" t="s">
        <v>644</v>
      </c>
      <c r="L54" s="19"/>
    </row>
    <row r="55" spans="1:12" s="120" customFormat="1" ht="20.100000000000001" customHeight="1" x14ac:dyDescent="0.25">
      <c r="A55" s="237">
        <v>45</v>
      </c>
      <c r="B55" s="899" t="str">
        <f>inf!B46</f>
        <v>هيثم يسري محمد جعبري</v>
      </c>
      <c r="C55" s="72" t="str">
        <f>inf!F46</f>
        <v>محمد علي الجعبري</v>
      </c>
      <c r="D55" s="118" t="s">
        <v>1287</v>
      </c>
      <c r="E55" s="118" t="s">
        <v>1287</v>
      </c>
      <c r="F55" s="118" t="s">
        <v>1287</v>
      </c>
      <c r="G55" s="118" t="s">
        <v>644</v>
      </c>
      <c r="H55" s="118" t="s">
        <v>644</v>
      </c>
      <c r="I55" s="118" t="s">
        <v>644</v>
      </c>
      <c r="J55" s="118" t="s">
        <v>644</v>
      </c>
      <c r="K55" s="118" t="s">
        <v>644</v>
      </c>
      <c r="L55" s="19"/>
    </row>
    <row r="56" spans="1:12" s="120" customFormat="1" ht="20.100000000000001" customHeight="1" thickBot="1" x14ac:dyDescent="0.3">
      <c r="A56" s="897">
        <v>46</v>
      </c>
      <c r="B56" s="900" t="str">
        <f>inf!B47</f>
        <v>يسرى خليل عبد الرحمن سلامه</v>
      </c>
      <c r="C56" s="895" t="str">
        <f>inf!F47</f>
        <v>الحاج فضل عابدين</v>
      </c>
      <c r="D56" s="118" t="s">
        <v>644</v>
      </c>
      <c r="E56" s="118" t="s">
        <v>644</v>
      </c>
      <c r="F56" s="118" t="s">
        <v>1287</v>
      </c>
      <c r="G56" s="118" t="s">
        <v>644</v>
      </c>
      <c r="H56" s="118" t="s">
        <v>644</v>
      </c>
      <c r="I56" s="118" t="s">
        <v>644</v>
      </c>
      <c r="J56" s="118" t="s">
        <v>644</v>
      </c>
      <c r="K56" s="118" t="s">
        <v>644</v>
      </c>
      <c r="L56" s="22"/>
    </row>
    <row r="57" spans="1:12" s="120" customFormat="1" ht="20.100000000000001" customHeight="1" thickTop="1" thickBot="1" x14ac:dyDescent="0.3">
      <c r="A57" s="746"/>
      <c r="B57" s="896"/>
      <c r="C57" s="896"/>
      <c r="D57" s="896"/>
      <c r="E57" s="896"/>
      <c r="F57" s="896"/>
      <c r="G57" s="896"/>
      <c r="H57" s="896"/>
      <c r="I57" s="896"/>
      <c r="J57" s="896"/>
      <c r="K57" s="896"/>
      <c r="L57" s="896"/>
    </row>
    <row r="58" spans="1:12" s="120" customFormat="1" ht="20.100000000000001" customHeight="1" thickTop="1" x14ac:dyDescent="0.25">
      <c r="A58" s="151"/>
      <c r="B58" s="745"/>
      <c r="C58" s="160"/>
      <c r="D58" s="118"/>
      <c r="E58" s="118"/>
      <c r="F58" s="118"/>
      <c r="G58" s="118"/>
      <c r="H58" s="118"/>
      <c r="I58" s="118"/>
      <c r="J58" s="118"/>
      <c r="K58" s="118"/>
      <c r="L58" s="19"/>
    </row>
    <row r="59" spans="1:12" s="120" customFormat="1" ht="20.100000000000001" customHeight="1" x14ac:dyDescent="0.25">
      <c r="A59" s="151"/>
      <c r="B59" s="152"/>
      <c r="C59" s="160"/>
      <c r="D59" s="118"/>
      <c r="E59" s="118"/>
      <c r="F59" s="118"/>
      <c r="G59" s="118"/>
      <c r="H59" s="118"/>
      <c r="I59" s="118"/>
      <c r="J59" s="118"/>
      <c r="K59" s="118"/>
      <c r="L59" s="19"/>
    </row>
    <row r="60" spans="1:12" s="120" customFormat="1" ht="20.100000000000001" customHeight="1" x14ac:dyDescent="0.25">
      <c r="A60" s="151"/>
      <c r="B60" s="152"/>
      <c r="C60" s="160"/>
      <c r="D60" s="118"/>
      <c r="E60" s="118"/>
      <c r="F60" s="118"/>
      <c r="G60" s="118"/>
      <c r="H60" s="118"/>
      <c r="I60" s="118"/>
      <c r="J60" s="118"/>
      <c r="K60" s="118"/>
      <c r="L60" s="19"/>
    </row>
    <row r="61" spans="1:12" s="120" customFormat="1" ht="20.100000000000001" customHeight="1" x14ac:dyDescent="0.25">
      <c r="A61" s="151"/>
      <c r="B61" s="152"/>
      <c r="C61" s="160"/>
      <c r="D61" s="118"/>
      <c r="E61" s="118"/>
      <c r="F61" s="118"/>
      <c r="G61" s="118"/>
      <c r="H61" s="118"/>
      <c r="I61" s="118"/>
      <c r="J61" s="118"/>
      <c r="K61" s="118"/>
      <c r="L61" s="19"/>
    </row>
    <row r="62" spans="1:12" s="120" customFormat="1" ht="20.100000000000001" customHeight="1" x14ac:dyDescent="0.25">
      <c r="A62" s="151"/>
      <c r="B62" s="152"/>
      <c r="C62" s="160"/>
      <c r="D62" s="118"/>
      <c r="E62" s="118"/>
      <c r="F62" s="118"/>
      <c r="G62" s="118"/>
      <c r="H62" s="118"/>
      <c r="I62" s="118"/>
      <c r="J62" s="118"/>
      <c r="K62" s="118"/>
      <c r="L62" s="19"/>
    </row>
    <row r="63" spans="1:12" s="120" customFormat="1" ht="20.100000000000001" customHeight="1" x14ac:dyDescent="0.25">
      <c r="A63" s="151"/>
      <c r="B63" s="152"/>
      <c r="C63" s="160"/>
      <c r="D63" s="118"/>
      <c r="E63" s="118"/>
      <c r="F63" s="118"/>
      <c r="G63" s="118"/>
      <c r="H63" s="118"/>
      <c r="I63" s="118"/>
      <c r="J63" s="118"/>
      <c r="K63" s="118"/>
      <c r="L63" s="19"/>
    </row>
    <row r="64" spans="1:12" s="120" customFormat="1" ht="20.100000000000001" customHeight="1" x14ac:dyDescent="0.25">
      <c r="A64" s="151"/>
      <c r="B64" s="152"/>
      <c r="C64" s="160"/>
      <c r="D64" s="118"/>
      <c r="E64" s="118"/>
      <c r="F64" s="118"/>
      <c r="G64" s="118"/>
      <c r="H64" s="118"/>
      <c r="I64" s="118"/>
      <c r="J64" s="118"/>
      <c r="K64" s="118"/>
      <c r="L64" s="19"/>
    </row>
    <row r="65" spans="1:12" s="120" customFormat="1" ht="20.100000000000001" customHeight="1" x14ac:dyDescent="0.25">
      <c r="A65" s="151"/>
      <c r="B65" s="152"/>
      <c r="C65" s="160"/>
      <c r="D65" s="118"/>
      <c r="E65" s="118"/>
      <c r="F65" s="118"/>
      <c r="G65" s="118"/>
      <c r="H65" s="118"/>
      <c r="I65" s="118"/>
      <c r="J65" s="118"/>
      <c r="K65" s="118"/>
      <c r="L65" s="19"/>
    </row>
    <row r="66" spans="1:12" s="120" customFormat="1" ht="20.100000000000001" customHeight="1" x14ac:dyDescent="0.25">
      <c r="A66" s="151"/>
      <c r="B66" s="152"/>
      <c r="C66" s="160"/>
      <c r="D66" s="118"/>
      <c r="E66" s="118"/>
      <c r="F66" s="118"/>
      <c r="G66" s="118"/>
      <c r="H66" s="118"/>
      <c r="I66" s="118"/>
      <c r="J66" s="118"/>
      <c r="K66" s="118"/>
      <c r="L66" s="19"/>
    </row>
    <row r="67" spans="1:12" s="120" customFormat="1" ht="20.100000000000001" customHeight="1" x14ac:dyDescent="0.25">
      <c r="A67" s="151"/>
      <c r="B67" s="152"/>
      <c r="C67" s="160"/>
      <c r="D67" s="118"/>
      <c r="E67" s="118"/>
      <c r="F67" s="118"/>
      <c r="G67" s="118"/>
      <c r="H67" s="118"/>
      <c r="I67" s="118"/>
      <c r="J67" s="118"/>
      <c r="K67" s="118"/>
      <c r="L67" s="19"/>
    </row>
    <row r="68" spans="1:12" s="120" customFormat="1" ht="20.100000000000001" customHeight="1" x14ac:dyDescent="0.25">
      <c r="A68" s="151"/>
      <c r="B68" s="152"/>
      <c r="C68" s="160"/>
      <c r="D68" s="118"/>
      <c r="E68" s="118"/>
      <c r="F68" s="118"/>
      <c r="G68" s="118"/>
      <c r="H68" s="118"/>
      <c r="I68" s="118"/>
      <c r="J68" s="118"/>
      <c r="K68" s="118"/>
      <c r="L68" s="19"/>
    </row>
    <row r="69" spans="1:12" s="120" customFormat="1" ht="20.100000000000001" customHeight="1" x14ac:dyDescent="0.25">
      <c r="A69" s="151"/>
      <c r="B69" s="152"/>
      <c r="C69" s="160"/>
      <c r="D69" s="118"/>
      <c r="E69" s="118"/>
      <c r="F69" s="118"/>
      <c r="G69" s="118"/>
      <c r="H69" s="118"/>
      <c r="I69" s="118"/>
      <c r="J69" s="118"/>
      <c r="K69" s="118"/>
      <c r="L69" s="19"/>
    </row>
    <row r="70" spans="1:12" s="120" customFormat="1" ht="20.100000000000001" customHeight="1" thickBot="1" x14ac:dyDescent="0.3">
      <c r="A70" s="20"/>
      <c r="B70" s="152"/>
      <c r="C70" s="160"/>
      <c r="D70" s="118"/>
      <c r="E70" s="118"/>
      <c r="F70" s="118"/>
      <c r="G70" s="118"/>
      <c r="H70" s="118"/>
      <c r="I70" s="118"/>
      <c r="J70" s="118"/>
      <c r="K70" s="118"/>
      <c r="L70" s="26"/>
    </row>
    <row r="71" spans="1:12" ht="25.5" customHeight="1" x14ac:dyDescent="0.2">
      <c r="A71" s="121"/>
      <c r="B71" s="115"/>
      <c r="C71" s="122"/>
      <c r="D71" s="121"/>
      <c r="E71" s="122"/>
      <c r="F71" s="122"/>
      <c r="G71" s="156"/>
      <c r="H71" s="156"/>
      <c r="I71" s="156"/>
      <c r="J71" s="156"/>
      <c r="K71" s="122"/>
      <c r="L71" s="122"/>
    </row>
    <row r="72" spans="1:12" ht="25.5" customHeight="1" x14ac:dyDescent="0.2">
      <c r="A72" s="12" t="s">
        <v>190</v>
      </c>
      <c r="B72" s="113" t="s">
        <v>191</v>
      </c>
      <c r="C72" s="3"/>
      <c r="D72" s="12"/>
      <c r="E72" s="3"/>
      <c r="F72" s="3"/>
      <c r="G72" s="3"/>
      <c r="H72" s="3"/>
      <c r="I72" s="3"/>
      <c r="J72" s="3"/>
      <c r="K72" s="3"/>
      <c r="L72" s="3"/>
    </row>
    <row r="73" spans="1:12" ht="25.5" customHeight="1" x14ac:dyDescent="0.2">
      <c r="A73" s="12"/>
      <c r="B73" s="113" t="s">
        <v>192</v>
      </c>
      <c r="C73" s="3"/>
      <c r="D73" s="12"/>
      <c r="E73" s="3"/>
      <c r="F73" s="3"/>
      <c r="G73" s="1286" t="s">
        <v>203</v>
      </c>
      <c r="H73" s="1286"/>
      <c r="I73" s="1372" t="str">
        <f>Menu!$C$6</f>
        <v>سمية الشوابكة</v>
      </c>
      <c r="J73" s="1372"/>
      <c r="K73" s="1372"/>
      <c r="L73" s="157"/>
    </row>
    <row r="74" spans="1:12" ht="24.75" customHeight="1" x14ac:dyDescent="0.2">
      <c r="A74" s="12"/>
      <c r="B74" s="113" t="s">
        <v>193</v>
      </c>
      <c r="C74" s="12"/>
      <c r="D74" s="12"/>
      <c r="E74" s="3"/>
      <c r="F74" s="3"/>
      <c r="G74" s="60" t="s">
        <v>194</v>
      </c>
      <c r="H74" s="1386">
        <f>Menu!F10</f>
        <v>45103</v>
      </c>
      <c r="I74" s="1386"/>
      <c r="J74" s="60"/>
      <c r="K74" s="60"/>
      <c r="L74" s="60"/>
    </row>
  </sheetData>
  <mergeCells count="23">
    <mergeCell ref="H74:I74"/>
    <mergeCell ref="G73:H73"/>
    <mergeCell ref="I73:K73"/>
    <mergeCell ref="G39:H39"/>
    <mergeCell ref="I39:K39"/>
    <mergeCell ref="H40:I40"/>
    <mergeCell ref="A6:A7"/>
    <mergeCell ref="B6:B7"/>
    <mergeCell ref="F6:F7"/>
    <mergeCell ref="E6:E7"/>
    <mergeCell ref="D6:D7"/>
    <mergeCell ref="C6:C7"/>
    <mergeCell ref="A1:L1"/>
    <mergeCell ref="E3:F3"/>
    <mergeCell ref="J3:K3"/>
    <mergeCell ref="I4:J4"/>
    <mergeCell ref="A2:H2"/>
    <mergeCell ref="G4:H4"/>
    <mergeCell ref="L6:L7"/>
    <mergeCell ref="D4:F4"/>
    <mergeCell ref="H6:J6"/>
    <mergeCell ref="K6:K7"/>
    <mergeCell ref="G6:G7"/>
  </mergeCells>
  <phoneticPr fontId="7" type="noConversion"/>
  <printOptions horizontalCentered="1" verticalCentered="1"/>
  <pageMargins left="0.15748031496062992" right="0.59055118110236227" top="0.19685039370078741" bottom="0.11811023622047245" header="0.19685039370078741" footer="0.19685039370078741"/>
  <pageSetup paperSize="9" scale="60" orientation="landscape" r:id="rId1"/>
  <headerFooter alignWithMargins="0"/>
  <rowBreaks count="1" manualBreakCount="1">
    <brk id="40" max="16383" man="1"/>
  </rowBreaks>
  <colBreaks count="1" manualBreakCount="1">
    <brk id="12" max="1048575" man="1"/>
  </col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1A1AA-36B9-4D33-8BD9-347E45508AB1}">
  <sheetPr codeName="ورقة2">
    <tabColor theme="6" tint="-0.249977111117893"/>
  </sheetPr>
  <dimension ref="A1:H42"/>
  <sheetViews>
    <sheetView rightToLeft="1" view="pageBreakPreview" topLeftCell="A19" zoomScaleNormal="100" zoomScaleSheetLayoutView="100" workbookViewId="0">
      <selection activeCell="D22" sqref="D22"/>
    </sheetView>
  </sheetViews>
  <sheetFormatPr defaultColWidth="9.28515625" defaultRowHeight="12.75" x14ac:dyDescent="0.2"/>
  <cols>
    <col min="1" max="1" width="14.42578125" style="1" customWidth="1"/>
    <col min="2" max="2" width="19.28515625" style="1" customWidth="1"/>
    <col min="3" max="4" width="9.28515625" style="1"/>
    <col min="5" max="5" width="10.42578125" style="1" customWidth="1"/>
    <col min="6" max="7" width="9.28515625" style="1"/>
    <col min="8" max="8" width="17.7109375" style="1" customWidth="1"/>
    <col min="9" max="16384" width="9.28515625" style="1"/>
  </cols>
  <sheetData>
    <row r="1" spans="1:8" x14ac:dyDescent="0.2">
      <c r="C1" s="1393" t="s">
        <v>14</v>
      </c>
      <c r="D1" s="1393"/>
      <c r="E1" s="1393"/>
      <c r="F1" s="1393"/>
    </row>
    <row r="4" spans="1:8" x14ac:dyDescent="0.2">
      <c r="H4" s="131" t="s">
        <v>161</v>
      </c>
    </row>
    <row r="6" spans="1:8" ht="20.25" customHeight="1" x14ac:dyDescent="0.25">
      <c r="A6" s="1394" t="s">
        <v>636</v>
      </c>
      <c r="B6" s="1394"/>
      <c r="C6" s="1394"/>
      <c r="D6" s="1394"/>
      <c r="E6" s="1394"/>
      <c r="F6" s="1394"/>
      <c r="G6" s="1394"/>
      <c r="H6" s="1394"/>
    </row>
    <row r="7" spans="1:8" ht="21.75" customHeight="1" x14ac:dyDescent="0.2">
      <c r="A7" s="1286" t="s">
        <v>16</v>
      </c>
      <c r="B7" s="1286"/>
      <c r="C7" s="1286"/>
      <c r="D7" s="1286"/>
      <c r="E7" s="1286"/>
      <c r="F7" s="1286"/>
      <c r="G7" s="1286"/>
      <c r="H7" s="1286"/>
    </row>
    <row r="8" spans="1:8" ht="15" x14ac:dyDescent="0.2">
      <c r="A8" s="1395" t="s">
        <v>1132</v>
      </c>
      <c r="B8" s="1395"/>
      <c r="C8" s="1395"/>
      <c r="D8" s="1395"/>
      <c r="E8" s="1395"/>
      <c r="F8" s="1395"/>
      <c r="G8" s="1395"/>
      <c r="H8" s="1395"/>
    </row>
    <row r="9" spans="1:8" ht="15.75" x14ac:dyDescent="0.2">
      <c r="A9" s="1286" t="s">
        <v>162</v>
      </c>
      <c r="B9" s="1286"/>
      <c r="C9" s="1286"/>
      <c r="D9" s="1286"/>
      <c r="E9" s="1286"/>
      <c r="F9" s="1286"/>
      <c r="G9" s="1286"/>
      <c r="H9" s="1286"/>
    </row>
    <row r="10" spans="1:8" ht="18" customHeight="1" x14ac:dyDescent="0.2">
      <c r="A10" s="1408" t="str">
        <f xml:space="preserve">  "اسم رئيس لجنة التصحيح :-"&amp;" "&amp;Menu!$C$6</f>
        <v>اسم رئيس لجنة التصحيح :- سمية الشوابكة</v>
      </c>
      <c r="B10" s="1408"/>
      <c r="C10" s="1408"/>
      <c r="D10" s="1408"/>
      <c r="E10" s="1408"/>
      <c r="F10" s="1388" t="s">
        <v>163</v>
      </c>
      <c r="G10" s="1388"/>
      <c r="H10" s="335" t="str">
        <f>hours!$E$15</f>
        <v>محمد علي المحتسب</v>
      </c>
    </row>
    <row r="11" spans="1:8" ht="19.5" customHeight="1" x14ac:dyDescent="0.2">
      <c r="A11" s="1387" t="str">
        <f xml:space="preserve">  " مركز عمله :  مديرية التربية والتعليم /"&amp;" "&amp;Menu!F6</f>
        <v xml:space="preserve"> مركز عمله :  مديرية التربية والتعليم / مديرية يطا</v>
      </c>
      <c r="B11" s="1387"/>
      <c r="C11" s="1387"/>
      <c r="D11" s="1387"/>
      <c r="E11" s="1387"/>
      <c r="F11" s="1388" t="s">
        <v>164</v>
      </c>
      <c r="G11" s="1388"/>
      <c r="H11" s="212" t="str">
        <f>Menu!$C$2</f>
        <v>اللغة العربية</v>
      </c>
    </row>
    <row r="12" spans="1:8" ht="19.5" customHeight="1" thickBot="1" x14ac:dyDescent="0.25">
      <c r="A12" s="130" t="s">
        <v>165</v>
      </c>
      <c r="B12" s="129" t="str">
        <f>Menu!$F$7</f>
        <v>الفوار</v>
      </c>
      <c r="F12" s="1406" t="s">
        <v>166</v>
      </c>
      <c r="G12" s="1406"/>
      <c r="H12" s="132" t="str">
        <f>Menu!$C$4</f>
        <v>الخليل</v>
      </c>
    </row>
    <row r="13" spans="1:8" ht="24" customHeight="1" thickTop="1" thickBot="1" x14ac:dyDescent="0.25">
      <c r="A13" s="1396" t="s">
        <v>5</v>
      </c>
      <c r="B13" s="1398" t="s">
        <v>6</v>
      </c>
      <c r="C13" s="1400" t="s">
        <v>167</v>
      </c>
      <c r="D13" s="1401"/>
      <c r="E13" s="1402" t="s">
        <v>168</v>
      </c>
      <c r="F13" s="1400" t="s">
        <v>169</v>
      </c>
      <c r="G13" s="1407"/>
      <c r="H13" s="1404" t="s">
        <v>29</v>
      </c>
    </row>
    <row r="14" spans="1:8" ht="44.25" customHeight="1" thickBot="1" x14ac:dyDescent="0.25">
      <c r="A14" s="1397"/>
      <c r="B14" s="1399"/>
      <c r="C14" s="333" t="s">
        <v>170</v>
      </c>
      <c r="D14" s="333" t="s">
        <v>171</v>
      </c>
      <c r="E14" s="1403"/>
      <c r="F14" s="133" t="s">
        <v>172</v>
      </c>
      <c r="G14" s="133" t="s">
        <v>173</v>
      </c>
      <c r="H14" s="1405"/>
    </row>
    <row r="15" spans="1:8" ht="18" customHeight="1" thickTop="1" x14ac:dyDescent="0.2">
      <c r="A15" s="337" t="s">
        <v>9</v>
      </c>
      <c r="B15" s="329">
        <v>45085</v>
      </c>
      <c r="C15" s="330">
        <v>0.33333333333333331</v>
      </c>
      <c r="D15" s="330">
        <v>0.625</v>
      </c>
      <c r="E15" s="331">
        <v>7</v>
      </c>
      <c r="F15" s="134"/>
      <c r="G15" s="134">
        <v>150</v>
      </c>
      <c r="H15" s="135"/>
    </row>
    <row r="16" spans="1:8" ht="18" customHeight="1" x14ac:dyDescent="0.2">
      <c r="A16" s="178"/>
      <c r="B16" s="329"/>
      <c r="C16" s="177">
        <v>0.33333333333333331</v>
      </c>
      <c r="D16" s="177">
        <v>0.625</v>
      </c>
      <c r="E16" s="178">
        <v>7</v>
      </c>
      <c r="F16" s="136"/>
      <c r="G16" s="178">
        <v>150</v>
      </c>
      <c r="H16" s="137"/>
    </row>
    <row r="17" spans="1:8" ht="18" customHeight="1" x14ac:dyDescent="0.2">
      <c r="A17" s="178"/>
      <c r="B17" s="329"/>
      <c r="C17" s="177">
        <v>0.33333333333333331</v>
      </c>
      <c r="D17" s="177">
        <v>0.625</v>
      </c>
      <c r="E17" s="178">
        <v>7</v>
      </c>
      <c r="F17" s="136"/>
      <c r="G17" s="178">
        <v>150</v>
      </c>
      <c r="H17" s="137"/>
    </row>
    <row r="18" spans="1:8" ht="18" customHeight="1" x14ac:dyDescent="0.2">
      <c r="A18" s="178"/>
      <c r="B18" s="329"/>
      <c r="C18" s="177">
        <v>0.33333333333333331</v>
      </c>
      <c r="D18" s="177">
        <v>0.625</v>
      </c>
      <c r="E18" s="178">
        <v>7</v>
      </c>
      <c r="F18" s="136"/>
      <c r="G18" s="178">
        <v>150</v>
      </c>
      <c r="H18" s="137"/>
    </row>
    <row r="19" spans="1:8" ht="18" customHeight="1" x14ac:dyDescent="0.2">
      <c r="A19" s="178"/>
      <c r="B19" s="329"/>
      <c r="C19" s="177">
        <v>0.33333333333333331</v>
      </c>
      <c r="D19" s="177">
        <v>0.625</v>
      </c>
      <c r="E19" s="178">
        <v>7</v>
      </c>
      <c r="F19" s="136"/>
      <c r="G19" s="178">
        <v>150</v>
      </c>
      <c r="H19" s="137"/>
    </row>
    <row r="20" spans="1:8" ht="18" customHeight="1" x14ac:dyDescent="0.2">
      <c r="A20" s="336"/>
      <c r="B20" s="329"/>
      <c r="C20" s="177">
        <v>0.33333333333333331</v>
      </c>
      <c r="D20" s="177">
        <v>0.625</v>
      </c>
      <c r="E20" s="178">
        <v>7</v>
      </c>
      <c r="F20" s="136"/>
      <c r="G20" s="178">
        <v>150</v>
      </c>
      <c r="H20" s="137"/>
    </row>
    <row r="21" spans="1:8" ht="18" customHeight="1" x14ac:dyDescent="0.2">
      <c r="A21" s="176"/>
      <c r="B21" s="329"/>
      <c r="C21" s="177">
        <v>0.33333333333333331</v>
      </c>
      <c r="D21" s="177">
        <v>0.625</v>
      </c>
      <c r="E21" s="178">
        <v>7</v>
      </c>
      <c r="F21" s="136"/>
      <c r="G21" s="178">
        <v>150</v>
      </c>
      <c r="H21" s="137"/>
    </row>
    <row r="22" spans="1:8" ht="18" customHeight="1" x14ac:dyDescent="0.2">
      <c r="A22" s="176"/>
      <c r="B22" s="329"/>
      <c r="C22" s="177">
        <v>0.33333333333333331</v>
      </c>
      <c r="D22" s="177">
        <v>0.625</v>
      </c>
      <c r="E22" s="178">
        <v>7</v>
      </c>
      <c r="F22" s="136"/>
      <c r="G22" s="178">
        <v>150</v>
      </c>
      <c r="H22" s="137"/>
    </row>
    <row r="23" spans="1:8" ht="18" customHeight="1" x14ac:dyDescent="0.2">
      <c r="A23" s="176"/>
      <c r="B23" s="329"/>
      <c r="C23" s="177">
        <v>0.33333333333333331</v>
      </c>
      <c r="D23" s="177">
        <v>0.625</v>
      </c>
      <c r="E23" s="178">
        <v>7</v>
      </c>
      <c r="F23" s="136"/>
      <c r="G23" s="178">
        <v>150</v>
      </c>
      <c r="H23" s="137"/>
    </row>
    <row r="24" spans="1:8" ht="18" customHeight="1" x14ac:dyDescent="0.2">
      <c r="A24" s="176"/>
      <c r="B24" s="329"/>
      <c r="C24" s="177"/>
      <c r="D24" s="177"/>
      <c r="E24" s="178"/>
      <c r="F24" s="136"/>
      <c r="G24" s="178"/>
      <c r="H24" s="137"/>
    </row>
    <row r="25" spans="1:8" ht="18" customHeight="1" x14ac:dyDescent="0.2">
      <c r="A25" s="176"/>
      <c r="B25" s="329"/>
      <c r="C25" s="177"/>
      <c r="D25" s="177"/>
      <c r="E25" s="178"/>
      <c r="F25" s="136"/>
      <c r="G25" s="178"/>
      <c r="H25" s="137"/>
    </row>
    <row r="26" spans="1:8" ht="18" customHeight="1" x14ac:dyDescent="0.2">
      <c r="A26" s="176"/>
      <c r="B26" s="329"/>
      <c r="C26" s="177"/>
      <c r="D26" s="177"/>
      <c r="E26" s="178"/>
      <c r="F26" s="136"/>
      <c r="G26" s="178"/>
      <c r="H26" s="137"/>
    </row>
    <row r="27" spans="1:8" ht="18" customHeight="1" x14ac:dyDescent="0.2">
      <c r="A27" s="176"/>
      <c r="B27" s="332"/>
      <c r="C27" s="177"/>
      <c r="D27" s="177"/>
      <c r="E27" s="178"/>
      <c r="F27" s="136"/>
      <c r="G27" s="178"/>
      <c r="H27" s="137"/>
    </row>
    <row r="28" spans="1:8" ht="18" customHeight="1" x14ac:dyDescent="0.2">
      <c r="A28" s="176"/>
      <c r="B28" s="332"/>
      <c r="C28" s="177">
        <v>0.33333333333333298</v>
      </c>
      <c r="D28" s="177">
        <v>0.625</v>
      </c>
      <c r="E28" s="178">
        <v>7</v>
      </c>
      <c r="F28" s="136"/>
      <c r="G28" s="178">
        <v>150</v>
      </c>
      <c r="H28" s="137"/>
    </row>
    <row r="29" spans="1:8" ht="18" customHeight="1" x14ac:dyDescent="0.2">
      <c r="A29" s="176"/>
      <c r="B29" s="332"/>
      <c r="C29" s="177">
        <v>0.33333333333333298</v>
      </c>
      <c r="D29" s="177">
        <v>0.625</v>
      </c>
      <c r="E29" s="178">
        <v>7</v>
      </c>
      <c r="F29" s="136"/>
      <c r="G29" s="178">
        <v>150</v>
      </c>
      <c r="H29" s="137"/>
    </row>
    <row r="30" spans="1:8" ht="18" customHeight="1" x14ac:dyDescent="0.2">
      <c r="A30" s="176"/>
      <c r="B30" s="332"/>
      <c r="C30" s="177">
        <v>0.33333333333333298</v>
      </c>
      <c r="D30" s="177">
        <v>0.625</v>
      </c>
      <c r="E30" s="178">
        <v>7</v>
      </c>
      <c r="F30" s="136"/>
      <c r="G30" s="178">
        <v>150</v>
      </c>
      <c r="H30" s="137"/>
    </row>
    <row r="31" spans="1:8" ht="18" customHeight="1" x14ac:dyDescent="0.2">
      <c r="A31" s="213"/>
      <c r="B31" s="332"/>
      <c r="C31" s="177"/>
      <c r="D31" s="177"/>
      <c r="E31" s="178"/>
      <c r="F31" s="136"/>
      <c r="G31" s="136"/>
      <c r="H31" s="137"/>
    </row>
    <row r="32" spans="1:8" ht="18" customHeight="1" x14ac:dyDescent="0.2">
      <c r="A32" s="176"/>
      <c r="B32" s="332"/>
      <c r="C32" s="177"/>
      <c r="D32" s="177"/>
      <c r="E32" s="178"/>
      <c r="F32" s="136"/>
      <c r="G32" s="136"/>
      <c r="H32" s="137"/>
    </row>
    <row r="33" spans="1:8" ht="18" customHeight="1" x14ac:dyDescent="0.2">
      <c r="A33" s="213"/>
      <c r="B33" s="332"/>
      <c r="C33" s="177"/>
      <c r="D33" s="177"/>
      <c r="E33" s="178"/>
      <c r="F33" s="136"/>
      <c r="G33" s="136"/>
      <c r="H33" s="137"/>
    </row>
    <row r="34" spans="1:8" ht="18" customHeight="1" x14ac:dyDescent="0.2">
      <c r="A34" s="176"/>
      <c r="B34" s="332"/>
      <c r="C34" s="177"/>
      <c r="D34" s="177"/>
      <c r="E34" s="178"/>
      <c r="F34" s="136"/>
      <c r="G34" s="136"/>
      <c r="H34" s="137"/>
    </row>
    <row r="35" spans="1:8" ht="18" customHeight="1" x14ac:dyDescent="0.2">
      <c r="A35" s="213"/>
      <c r="B35" s="332"/>
      <c r="C35" s="177"/>
      <c r="D35" s="177"/>
      <c r="E35" s="178"/>
      <c r="F35" s="136"/>
      <c r="G35" s="136"/>
      <c r="H35" s="137"/>
    </row>
    <row r="36" spans="1:8" ht="18" customHeight="1" x14ac:dyDescent="0.2">
      <c r="A36" s="176"/>
      <c r="B36" s="332"/>
      <c r="C36" s="330"/>
      <c r="D36" s="330"/>
      <c r="E36" s="331"/>
      <c r="F36" s="136"/>
      <c r="G36" s="136"/>
      <c r="H36" s="137"/>
    </row>
    <row r="37" spans="1:8" ht="18" customHeight="1" x14ac:dyDescent="0.2">
      <c r="A37" s="213"/>
      <c r="B37" s="332"/>
      <c r="C37" s="177"/>
      <c r="D37" s="177"/>
      <c r="E37" s="178"/>
      <c r="F37" s="136"/>
      <c r="G37" s="136"/>
      <c r="H37" s="137"/>
    </row>
    <row r="38" spans="1:8" ht="18" customHeight="1" x14ac:dyDescent="0.2">
      <c r="A38" s="176"/>
      <c r="B38" s="332"/>
      <c r="C38" s="178"/>
      <c r="D38" s="178"/>
      <c r="E38" s="178"/>
      <c r="F38" s="136"/>
      <c r="G38" s="136"/>
      <c r="H38" s="137"/>
    </row>
    <row r="39" spans="1:8" ht="18" customHeight="1" thickBot="1" x14ac:dyDescent="0.25">
      <c r="A39" s="213"/>
      <c r="B39" s="332"/>
      <c r="C39" s="179"/>
      <c r="D39" s="179"/>
      <c r="E39" s="179"/>
      <c r="F39" s="138"/>
      <c r="G39" s="138"/>
      <c r="H39" s="139"/>
    </row>
    <row r="40" spans="1:8" ht="26.25" thickTop="1" thickBot="1" x14ac:dyDescent="0.25">
      <c r="A40" s="1389" t="s">
        <v>174</v>
      </c>
      <c r="B40" s="1390"/>
      <c r="C40" s="1390"/>
      <c r="D40" s="1391"/>
      <c r="E40" s="180">
        <f>SUM(E15:E39)</f>
        <v>84</v>
      </c>
      <c r="F40" s="140"/>
      <c r="G40" s="140"/>
      <c r="H40" s="141"/>
    </row>
    <row r="41" spans="1:8" ht="24.75" customHeight="1" thickTop="1" x14ac:dyDescent="0.25">
      <c r="A41" s="1392" t="s">
        <v>175</v>
      </c>
      <c r="B41" s="1392"/>
      <c r="C41" s="142"/>
      <c r="D41" s="142"/>
      <c r="E41" s="143" t="s">
        <v>176</v>
      </c>
      <c r="F41" s="144"/>
      <c r="G41" s="145" t="s">
        <v>134</v>
      </c>
    </row>
    <row r="42" spans="1:8" ht="18" x14ac:dyDescent="0.2">
      <c r="A42" s="146" t="s">
        <v>22</v>
      </c>
      <c r="B42" s="334">
        <f ca="1">TODAY()</f>
        <v>45469</v>
      </c>
    </row>
  </sheetData>
  <mergeCells count="18">
    <mergeCell ref="C1:F1"/>
    <mergeCell ref="A6:H6"/>
    <mergeCell ref="A8:H8"/>
    <mergeCell ref="A13:A14"/>
    <mergeCell ref="B13:B14"/>
    <mergeCell ref="C13:D13"/>
    <mergeCell ref="E13:E14"/>
    <mergeCell ref="A9:H9"/>
    <mergeCell ref="H13:H14"/>
    <mergeCell ref="F12:G12"/>
    <mergeCell ref="F11:G11"/>
    <mergeCell ref="F13:G13"/>
    <mergeCell ref="A10:E10"/>
    <mergeCell ref="A11:E11"/>
    <mergeCell ref="F10:G10"/>
    <mergeCell ref="A7:H7"/>
    <mergeCell ref="A40:D40"/>
    <mergeCell ref="A41:B41"/>
  </mergeCells>
  <phoneticPr fontId="7" type="noConversion"/>
  <pageMargins left="0.15" right="0.36" top="0.33" bottom="0.59" header="0.31" footer="0.5"/>
  <pageSetup paperSize="9" orientation="portrait" horizontalDpi="300" verticalDpi="300" r:id="rId1"/>
  <headerFooter alignWithMargins="0"/>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C75E2-5497-4495-A040-74A27D66ECF9}">
  <sheetPr codeName="Worksheet____28">
    <tabColor rgb="FFFFFF00"/>
    <pageSetUpPr fitToPage="1"/>
  </sheetPr>
  <dimension ref="A1:AL58"/>
  <sheetViews>
    <sheetView rightToLeft="1" view="pageBreakPreview" topLeftCell="A19" zoomScale="70" zoomScaleNormal="100" zoomScaleSheetLayoutView="70" workbookViewId="0">
      <selection activeCell="R46" sqref="R46:T46"/>
    </sheetView>
  </sheetViews>
  <sheetFormatPr defaultColWidth="9.28515625" defaultRowHeight="24.75" x14ac:dyDescent="0.65"/>
  <cols>
    <col min="1" max="1" width="7.7109375" style="254" customWidth="1"/>
    <col min="2" max="2" width="8.5703125" style="254" customWidth="1"/>
    <col min="3" max="3" width="3.7109375" style="254" customWidth="1"/>
    <col min="4" max="4" width="11" style="254" hidden="1" customWidth="1"/>
    <col min="5" max="6" width="6.28515625" style="254" customWidth="1"/>
    <col min="7" max="7" width="6.7109375" style="254" customWidth="1"/>
    <col min="8" max="8" width="7.42578125" style="254" customWidth="1"/>
    <col min="9" max="9" width="6.28515625" style="254" customWidth="1"/>
    <col min="10" max="10" width="7.28515625" style="254" customWidth="1"/>
    <col min="11" max="12" width="6.28515625" style="254" customWidth="1"/>
    <col min="13" max="13" width="1.7109375" style="254" customWidth="1"/>
    <col min="14" max="14" width="5.28515625" style="254" customWidth="1"/>
    <col min="15" max="15" width="6.28515625" style="254" customWidth="1"/>
    <col min="16" max="16" width="6.7109375" style="254" customWidth="1"/>
    <col min="17" max="18" width="6.28515625" style="254" customWidth="1"/>
    <col min="19" max="19" width="5.5703125" style="254" customWidth="1"/>
    <col min="20" max="22" width="6.28515625" style="254" customWidth="1"/>
    <col min="23" max="23" width="7" style="254" customWidth="1"/>
    <col min="24" max="24" width="5.7109375" style="254" customWidth="1"/>
    <col min="25" max="25" width="14.28515625" style="254" customWidth="1"/>
    <col min="26" max="26" width="5.7109375" style="254" customWidth="1"/>
    <col min="27" max="27" width="5.28515625" style="254" customWidth="1"/>
    <col min="28" max="16384" width="9.28515625" style="254"/>
  </cols>
  <sheetData>
    <row r="1" spans="1:38" s="286" customFormat="1" ht="30" customHeight="1" x14ac:dyDescent="0.85">
      <c r="A1" s="1013" t="s">
        <v>14</v>
      </c>
      <c r="B1" s="1013"/>
      <c r="C1" s="1013"/>
      <c r="D1" s="1013"/>
      <c r="E1" s="1013"/>
      <c r="F1" s="1013"/>
      <c r="G1" s="1013"/>
      <c r="H1" s="1013"/>
      <c r="I1" s="1013"/>
      <c r="J1" s="1013"/>
      <c r="K1" s="1013"/>
      <c r="L1" s="1013"/>
      <c r="M1" s="1013"/>
      <c r="N1" s="1013"/>
      <c r="O1" s="1013"/>
      <c r="P1" s="1013"/>
      <c r="Q1" s="1013"/>
      <c r="R1" s="1013"/>
      <c r="S1" s="1013"/>
      <c r="T1" s="1013"/>
      <c r="U1" s="1013"/>
      <c r="V1" s="1013"/>
      <c r="W1" s="1013"/>
      <c r="X1" s="1013"/>
      <c r="Y1" s="1013"/>
      <c r="Z1" s="1013"/>
      <c r="AA1" s="1013"/>
    </row>
    <row r="2" spans="1:38" s="286" customFormat="1" ht="33" customHeight="1" x14ac:dyDescent="0.85">
      <c r="A2" s="1013" t="s">
        <v>610</v>
      </c>
      <c r="B2" s="1013"/>
      <c r="C2" s="1013"/>
      <c r="D2" s="1013"/>
      <c r="E2" s="1013"/>
      <c r="F2" s="1013"/>
      <c r="G2" s="1013"/>
      <c r="H2" s="1013"/>
      <c r="I2" s="1013"/>
      <c r="J2" s="288"/>
      <c r="K2" s="288"/>
      <c r="L2" s="288"/>
      <c r="M2" s="288"/>
      <c r="N2" s="289"/>
      <c r="O2" s="289"/>
      <c r="P2" s="289"/>
      <c r="Q2" s="289"/>
      <c r="R2" s="289"/>
      <c r="S2" s="289"/>
      <c r="T2" s="1014" t="s">
        <v>63</v>
      </c>
      <c r="U2" s="1014"/>
      <c r="V2" s="1014"/>
      <c r="W2" s="1014"/>
      <c r="X2" s="1014"/>
      <c r="Y2" s="1014"/>
      <c r="Z2" s="1014"/>
      <c r="AA2" s="1014"/>
    </row>
    <row r="3" spans="1:38" s="286" customFormat="1" ht="33" customHeight="1" x14ac:dyDescent="0.9">
      <c r="A3" s="1013" t="s">
        <v>636</v>
      </c>
      <c r="B3" s="1013"/>
      <c r="C3" s="1013"/>
      <c r="D3" s="1013"/>
      <c r="E3" s="1013"/>
      <c r="F3" s="1013"/>
      <c r="G3" s="1013"/>
      <c r="H3" s="1013"/>
      <c r="I3" s="1013"/>
      <c r="J3" s="287"/>
      <c r="K3" s="287"/>
      <c r="L3" s="287"/>
      <c r="M3" s="287"/>
      <c r="N3" s="289"/>
      <c r="O3" s="289"/>
      <c r="P3" s="289"/>
      <c r="Q3" s="289"/>
      <c r="R3" s="289"/>
      <c r="S3" s="289"/>
      <c r="T3" s="1014" t="s">
        <v>637</v>
      </c>
      <c r="U3" s="1014"/>
      <c r="V3" s="1014"/>
      <c r="W3" s="1014"/>
      <c r="X3" s="1014"/>
      <c r="Y3" s="1014"/>
      <c r="Z3" s="1014"/>
      <c r="AA3" s="1014"/>
    </row>
    <row r="4" spans="1:38" s="293" customFormat="1" ht="33" customHeight="1" thickBot="1" x14ac:dyDescent="0.95">
      <c r="A4" s="1015" t="str">
        <f>"مديرية التربية والتعليم/"&amp;Menu!$C$4</f>
        <v>مديرية التربية والتعليم/الخليل</v>
      </c>
      <c r="B4" s="1015"/>
      <c r="C4" s="1015"/>
      <c r="D4" s="1015"/>
      <c r="E4" s="1015"/>
      <c r="F4" s="1015"/>
      <c r="G4" s="1015"/>
      <c r="H4" s="1015"/>
      <c r="I4" s="1015"/>
      <c r="J4" s="291"/>
      <c r="K4" s="291"/>
      <c r="L4" s="291"/>
      <c r="M4" s="291"/>
      <c r="N4" s="292"/>
      <c r="O4" s="292"/>
      <c r="P4" s="292"/>
      <c r="Q4" s="1015" t="str">
        <f>"Directorate of Education  /"&amp;Menu!$E$4</f>
        <v>Directorate of Education  /Hebron</v>
      </c>
      <c r="R4" s="1015"/>
      <c r="S4" s="1015"/>
      <c r="T4" s="1015"/>
      <c r="U4" s="1015"/>
      <c r="V4" s="1015"/>
      <c r="W4" s="1015"/>
      <c r="X4" s="1015"/>
      <c r="Y4" s="1015"/>
      <c r="Z4" s="1015"/>
      <c r="AA4" s="1015"/>
    </row>
    <row r="5" spans="1:38" s="268" customFormat="1" ht="33" hidden="1" customHeight="1" thickBot="1" x14ac:dyDescent="0.4">
      <c r="A5" s="266" t="s">
        <v>0</v>
      </c>
      <c r="B5" s="1007"/>
      <c r="C5" s="1007"/>
      <c r="D5" s="1007"/>
      <c r="E5" s="1007"/>
      <c r="F5" s="1007"/>
      <c r="G5" s="1007"/>
      <c r="H5" s="267"/>
      <c r="I5" s="267"/>
      <c r="J5" s="1008" t="s">
        <v>6</v>
      </c>
      <c r="K5" s="1008"/>
      <c r="L5" s="1007"/>
      <c r="M5" s="1007"/>
      <c r="N5" s="1007"/>
      <c r="O5" s="1007"/>
      <c r="P5" s="1007"/>
      <c r="Q5" s="1007"/>
      <c r="R5" s="267"/>
      <c r="S5" s="267"/>
      <c r="T5" s="1007" t="s">
        <v>570</v>
      </c>
      <c r="U5" s="1007"/>
      <c r="V5" s="1007"/>
      <c r="W5" s="1007"/>
      <c r="X5" s="1007"/>
      <c r="Y5" s="1007"/>
      <c r="Z5" s="1007"/>
      <c r="AA5" s="267"/>
    </row>
    <row r="6" spans="1:38" s="268" customFormat="1" ht="42.75" customHeight="1" thickBot="1" x14ac:dyDescent="0.4">
      <c r="A6" s="1450" t="s">
        <v>571</v>
      </c>
      <c r="B6" s="1450"/>
      <c r="C6" s="1451">
        <v>1</v>
      </c>
      <c r="D6" s="1452"/>
      <c r="E6" s="1453"/>
      <c r="F6" s="290"/>
      <c r="G6" s="290"/>
      <c r="H6" s="290"/>
      <c r="I6" s="1454" t="s">
        <v>1129</v>
      </c>
      <c r="J6" s="1454"/>
      <c r="K6" s="1454"/>
      <c r="L6" s="1454"/>
      <c r="M6" s="1454"/>
      <c r="N6" s="1454"/>
      <c r="O6" s="1454"/>
      <c r="P6" s="1454"/>
      <c r="Q6" s="1454"/>
      <c r="R6" s="1454"/>
      <c r="S6" s="1454"/>
      <c r="T6" s="1454"/>
      <c r="U6" s="1454"/>
      <c r="V6" s="290"/>
      <c r="W6" s="290"/>
      <c r="X6" s="290"/>
      <c r="Y6" s="290"/>
      <c r="Z6" s="290"/>
      <c r="AA6" s="290"/>
    </row>
    <row r="7" spans="1:38" s="268" customFormat="1" ht="22.5" customHeight="1" x14ac:dyDescent="0.35">
      <c r="A7" s="1455" t="s">
        <v>572</v>
      </c>
      <c r="B7" s="1455"/>
      <c r="C7" s="1455"/>
      <c r="D7" s="1455"/>
      <c r="E7" s="1455"/>
      <c r="F7" s="1455"/>
      <c r="G7" s="1455"/>
      <c r="H7" s="1455"/>
      <c r="I7" s="1455"/>
      <c r="J7" s="1455"/>
      <c r="R7" s="1456" t="s">
        <v>573</v>
      </c>
      <c r="S7" s="1456"/>
      <c r="T7" s="1456"/>
      <c r="U7" s="1456"/>
      <c r="V7" s="1456"/>
      <c r="W7" s="1456"/>
      <c r="X7" s="1456"/>
      <c r="Y7" s="1456"/>
      <c r="Z7" s="1456"/>
      <c r="AA7" s="1457"/>
    </row>
    <row r="8" spans="1:38" s="339" customFormat="1" ht="28.5" customHeight="1" x14ac:dyDescent="0.4">
      <c r="A8" s="1458" t="s">
        <v>574</v>
      </c>
      <c r="B8" s="1458"/>
      <c r="C8" s="1458"/>
      <c r="D8" s="591"/>
      <c r="E8" s="1459" t="str">
        <f>VLOOKUP($C$6,hours!$B$17:$Z$135,2)</f>
        <v>احلام عبد السلام عبد الموجود النتشة</v>
      </c>
      <c r="F8" s="1459"/>
      <c r="G8" s="1459"/>
      <c r="H8" s="1459"/>
      <c r="I8" s="1459"/>
      <c r="J8" s="1459"/>
      <c r="K8" s="1459"/>
      <c r="L8" s="1459"/>
      <c r="M8" s="1459"/>
      <c r="N8" s="1459"/>
      <c r="O8" s="1440" t="s">
        <v>575</v>
      </c>
      <c r="P8" s="1440"/>
      <c r="Q8" s="1440" t="s">
        <v>576</v>
      </c>
      <c r="R8" s="1440"/>
      <c r="S8" s="1460">
        <f>VLOOKUP($C$6,hours!$B$17:$Z$135,4)</f>
        <v>901145722</v>
      </c>
      <c r="T8" s="1460"/>
      <c r="U8" s="1460"/>
      <c r="V8" s="1460"/>
      <c r="W8" s="1460"/>
      <c r="X8" s="1461"/>
      <c r="Y8" s="1461"/>
      <c r="Z8" s="1461"/>
      <c r="AA8" s="1461"/>
    </row>
    <row r="9" spans="1:38" s="339" customFormat="1" ht="29.25" customHeight="1" x14ac:dyDescent="0.4">
      <c r="A9" s="339" t="s">
        <v>577</v>
      </c>
      <c r="E9" s="1444" t="str">
        <f>Menu!C2</f>
        <v>اللغة العربية</v>
      </c>
      <c r="F9" s="1444"/>
      <c r="G9" s="1444"/>
      <c r="H9" s="1445" t="s">
        <v>1139</v>
      </c>
      <c r="I9" s="1445"/>
      <c r="J9" s="1445"/>
      <c r="K9" s="1445"/>
      <c r="L9" s="1445"/>
      <c r="M9" s="1445"/>
      <c r="N9" s="1445"/>
      <c r="O9" s="1445"/>
      <c r="P9" s="1445"/>
      <c r="Q9" s="1446" t="s">
        <v>970</v>
      </c>
      <c r="R9" s="1446"/>
      <c r="S9" s="1446"/>
      <c r="T9" s="1446"/>
      <c r="U9" s="1447" t="s">
        <v>578</v>
      </c>
      <c r="V9" s="1447"/>
      <c r="W9" s="1447"/>
      <c r="X9" s="1441" t="s">
        <v>11</v>
      </c>
      <c r="Y9" s="1441"/>
      <c r="Z9" s="1441"/>
    </row>
    <row r="10" spans="1:38" s="339" customFormat="1" ht="27" customHeight="1" x14ac:dyDescent="0.4">
      <c r="A10" s="457" t="s">
        <v>579</v>
      </c>
      <c r="M10" s="1441" t="str">
        <f>Menu!$F$9</f>
        <v>الخميس</v>
      </c>
      <c r="N10" s="1441"/>
      <c r="O10" s="1441"/>
      <c r="P10" s="339" t="s">
        <v>570</v>
      </c>
      <c r="R10" s="1448">
        <f>Menu!$C$9</f>
        <v>45085</v>
      </c>
      <c r="S10" s="1448"/>
      <c r="T10" s="1448"/>
      <c r="U10" s="1448"/>
      <c r="V10" s="339" t="s">
        <v>638</v>
      </c>
    </row>
    <row r="11" spans="1:38" s="339" customFormat="1" ht="22.9" customHeight="1" x14ac:dyDescent="0.4"/>
    <row r="12" spans="1:38" s="339" customFormat="1" ht="31.15" customHeight="1" x14ac:dyDescent="0.95">
      <c r="A12" s="1440" t="s">
        <v>580</v>
      </c>
      <c r="B12" s="1440"/>
      <c r="C12" s="1440"/>
      <c r="D12" s="1440"/>
      <c r="E12" s="1440"/>
      <c r="F12" s="1440"/>
      <c r="G12" s="1440"/>
      <c r="H12" s="1440"/>
      <c r="I12" s="1440"/>
      <c r="J12" s="1440"/>
      <c r="K12" s="1440"/>
      <c r="L12" s="1449" t="str">
        <f>VLOOKUP($C$6,hours!$B$17:$Z$135,17)</f>
        <v>مكتب التربية / الخليل</v>
      </c>
      <c r="M12" s="1449"/>
      <c r="N12" s="1449"/>
      <c r="O12" s="1449"/>
      <c r="P12" s="1449"/>
      <c r="Q12" s="1449"/>
      <c r="R12" s="1440" t="s">
        <v>581</v>
      </c>
      <c r="S12" s="1440"/>
      <c r="T12" s="1440"/>
      <c r="U12" s="1449" t="str">
        <f>VLOOKUP($C$6,hours!$B$17:$Z$135,16)</f>
        <v>الخليل</v>
      </c>
      <c r="V12" s="1449"/>
      <c r="W12" s="1449"/>
      <c r="X12" s="1449"/>
      <c r="Y12" s="1449"/>
      <c r="Z12" s="371" t="s">
        <v>582</v>
      </c>
      <c r="AH12" s="1439" t="s">
        <v>667</v>
      </c>
      <c r="AI12" s="1439"/>
      <c r="AJ12" s="1439"/>
      <c r="AK12" s="1439"/>
      <c r="AL12" s="1439"/>
    </row>
    <row r="13" spans="1:38" s="339" customFormat="1" ht="22.9" customHeight="1" x14ac:dyDescent="0.4"/>
    <row r="14" spans="1:38" s="339" customFormat="1" ht="22.9" customHeight="1" x14ac:dyDescent="0.4">
      <c r="A14" s="1440" t="s">
        <v>583</v>
      </c>
      <c r="B14" s="1440"/>
      <c r="C14" s="1440"/>
      <c r="D14" s="1440"/>
      <c r="E14" s="1440"/>
      <c r="F14" s="1440"/>
      <c r="G14" s="1440"/>
      <c r="H14" s="1440"/>
      <c r="I14" s="1441" t="str">
        <f>VLOOKUP($C$6,inf!A2:U61,21)</f>
        <v>حكومي</v>
      </c>
      <c r="J14" s="1441"/>
      <c r="K14" s="1441"/>
    </row>
    <row r="15" spans="1:38" s="339" customFormat="1" ht="22.9" customHeight="1" x14ac:dyDescent="0.4">
      <c r="A15" s="340"/>
      <c r="B15" s="340"/>
      <c r="C15" s="340"/>
      <c r="D15" s="340"/>
      <c r="E15" s="340"/>
      <c r="F15" s="340"/>
      <c r="G15" s="340"/>
      <c r="H15" s="340"/>
      <c r="I15" s="340"/>
      <c r="J15" s="340"/>
      <c r="K15" s="340"/>
      <c r="L15" s="340"/>
      <c r="M15" s="1442" t="s">
        <v>635</v>
      </c>
      <c r="N15" s="1442"/>
      <c r="O15" s="1442"/>
      <c r="P15" s="1442"/>
      <c r="Q15" s="1442"/>
      <c r="R15" s="340"/>
      <c r="S15" s="340"/>
      <c r="T15" s="1441"/>
      <c r="U15" s="1441"/>
      <c r="V15" s="1441"/>
      <c r="W15" s="1441"/>
      <c r="X15" s="340"/>
      <c r="Y15" s="340"/>
      <c r="Z15" s="340"/>
      <c r="AA15" s="340"/>
    </row>
    <row r="16" spans="1:38" s="339" customFormat="1" ht="32.25" customHeight="1" thickBot="1" x14ac:dyDescent="0.45">
      <c r="A16" s="372"/>
      <c r="B16" s="372"/>
      <c r="C16" s="372"/>
      <c r="D16" s="372"/>
      <c r="E16" s="372"/>
      <c r="F16" s="372"/>
      <c r="G16" s="372"/>
      <c r="H16" s="372"/>
      <c r="I16" s="372"/>
      <c r="J16" s="372"/>
      <c r="K16" s="372"/>
      <c r="L16" s="372"/>
      <c r="M16" s="1443"/>
      <c r="N16" s="1443"/>
      <c r="O16" s="1443"/>
      <c r="P16" s="1443"/>
      <c r="Q16" s="1443"/>
      <c r="R16" s="372"/>
      <c r="S16" s="372"/>
      <c r="T16" s="372" t="s">
        <v>930</v>
      </c>
      <c r="U16" s="372"/>
      <c r="V16" s="372"/>
      <c r="W16" s="372"/>
      <c r="X16" s="372"/>
      <c r="Y16" s="372"/>
      <c r="Z16" s="372"/>
      <c r="AA16" s="372"/>
      <c r="AB16" s="1034" t="s">
        <v>650</v>
      </c>
      <c r="AC16" s="1034"/>
      <c r="AD16" s="1034"/>
      <c r="AE16" s="1034"/>
      <c r="AF16" s="1034"/>
    </row>
    <row r="17" spans="1:35" s="341" customFormat="1" ht="33.75" customHeight="1" x14ac:dyDescent="0.95">
      <c r="A17" s="1036" t="s">
        <v>585</v>
      </c>
      <c r="B17" s="1036"/>
      <c r="C17" s="1036"/>
      <c r="D17" s="1036"/>
      <c r="E17" s="1036"/>
      <c r="F17" s="1036"/>
      <c r="G17" s="1036"/>
      <c r="H17" s="1036"/>
      <c r="I17" s="1036"/>
      <c r="J17" s="1036"/>
      <c r="K17" s="1036"/>
      <c r="L17" s="340"/>
      <c r="M17" s="340"/>
      <c r="N17" s="340"/>
      <c r="O17" s="340"/>
      <c r="P17" s="340"/>
      <c r="Q17" s="340"/>
      <c r="R17" s="342"/>
      <c r="S17" s="340"/>
      <c r="T17" s="340"/>
      <c r="U17" s="340"/>
      <c r="V17" s="342"/>
      <c r="W17" s="342"/>
      <c r="X17" s="342"/>
      <c r="Y17" s="342"/>
      <c r="Z17" s="342"/>
      <c r="AA17" s="342"/>
      <c r="AB17" s="1034"/>
      <c r="AC17" s="1034"/>
      <c r="AD17" s="1034"/>
      <c r="AE17" s="1034"/>
      <c r="AF17" s="1034"/>
    </row>
    <row r="18" spans="1:35" s="341" customFormat="1" ht="45" customHeight="1" x14ac:dyDescent="0.95">
      <c r="A18" s="342"/>
      <c r="B18" s="1037" t="s">
        <v>1128</v>
      </c>
      <c r="C18" s="1037"/>
      <c r="D18" s="1037"/>
      <c r="E18" s="1037"/>
      <c r="F18" s="1037"/>
      <c r="G18" s="1037"/>
      <c r="H18" s="1037"/>
      <c r="I18" s="1037"/>
      <c r="J18" s="1037"/>
      <c r="K18" s="1037"/>
      <c r="L18" s="1037"/>
      <c r="M18" s="1037"/>
      <c r="N18" s="1037"/>
      <c r="O18" s="1037"/>
      <c r="P18" s="1037"/>
      <c r="Q18" s="1037"/>
      <c r="R18" s="1037"/>
      <c r="S18" s="1037"/>
      <c r="T18" s="1037"/>
      <c r="U18" s="1037"/>
      <c r="V18" s="1037"/>
      <c r="W18" s="1037"/>
      <c r="X18" s="1037"/>
      <c r="Y18" s="1037"/>
      <c r="Z18" s="342"/>
      <c r="AA18" s="342"/>
    </row>
    <row r="19" spans="1:35" s="341" customFormat="1" ht="34.5" customHeight="1" x14ac:dyDescent="0.95">
      <c r="A19" s="342"/>
      <c r="B19" s="1038" t="s">
        <v>931</v>
      </c>
      <c r="C19" s="1038"/>
      <c r="D19" s="1038"/>
      <c r="E19" s="1038"/>
      <c r="F19" s="1038"/>
      <c r="G19" s="1038"/>
      <c r="H19" s="1039">
        <f>VLOOKUP($C$6,hours!$B$17:$P$52,11)</f>
        <v>15</v>
      </c>
      <c r="I19" s="1039" t="str">
        <f>VLOOKUP($C$6,hours!$B$17:$Z$135,19)</f>
        <v>شارع المسكوبية - باب الزاوية - مركز التصحيح - -</v>
      </c>
      <c r="J19" s="1040" t="s">
        <v>649</v>
      </c>
      <c r="K19" s="1041"/>
      <c r="L19" s="1041"/>
      <c r="M19" s="1041"/>
      <c r="N19" s="1041"/>
      <c r="O19" s="1041"/>
      <c r="P19" s="1041"/>
      <c r="Q19" s="1041"/>
      <c r="R19" s="1041"/>
      <c r="S19" s="1041"/>
      <c r="T19" s="342"/>
      <c r="U19" s="342"/>
      <c r="V19" s="342"/>
      <c r="W19" s="342"/>
      <c r="X19" s="342"/>
      <c r="Y19" s="342"/>
      <c r="Z19" s="342"/>
      <c r="AA19" s="342"/>
    </row>
    <row r="20" spans="1:35" ht="37.5" customHeight="1" x14ac:dyDescent="0.75">
      <c r="A20" s="256"/>
      <c r="B20" s="1042" t="s">
        <v>0</v>
      </c>
      <c r="C20" s="1044"/>
      <c r="D20" s="589"/>
      <c r="E20" s="1042" t="s">
        <v>5</v>
      </c>
      <c r="F20" s="1043"/>
      <c r="G20" s="1044"/>
      <c r="H20" s="1045" t="s">
        <v>6</v>
      </c>
      <c r="I20" s="1046"/>
      <c r="J20" s="1044"/>
      <c r="K20" s="373" t="s">
        <v>671</v>
      </c>
      <c r="L20" s="1047" t="s">
        <v>606</v>
      </c>
      <c r="M20" s="1047"/>
      <c r="N20" s="1047"/>
      <c r="O20" s="1048" t="s">
        <v>672</v>
      </c>
      <c r="P20" s="1049"/>
      <c r="Q20" s="1050" t="s">
        <v>96</v>
      </c>
      <c r="R20" s="1048"/>
      <c r="S20" s="1049"/>
      <c r="T20" s="1051" t="s">
        <v>602</v>
      </c>
      <c r="U20" s="1052"/>
      <c r="V20" s="1053"/>
      <c r="W20" s="1042" t="s">
        <v>603</v>
      </c>
      <c r="X20" s="1043"/>
      <c r="Y20" s="1043"/>
      <c r="Z20" s="257"/>
      <c r="AA20" s="338"/>
      <c r="AG20" s="357"/>
      <c r="AH20" s="357"/>
      <c r="AI20" s="357"/>
    </row>
    <row r="21" spans="1:35" s="341" customFormat="1" ht="37.9" customHeight="1" x14ac:dyDescent="0.95">
      <c r="A21" s="342"/>
      <c r="B21" s="1432">
        <f>IF(T21="x", IF(ISNUMBER(B20),B20,0),IF(ISNUMBER(B20),B20+1,1))</f>
        <v>1</v>
      </c>
      <c r="C21" s="1433"/>
      <c r="D21" s="648" t="str">
        <f>VLOOKUP($C$6,hours!$B$17:$BK$135,20)</f>
        <v>الخميس</v>
      </c>
      <c r="E21" s="1432" t="str">
        <f>IF(D21="","x",VLOOKUP($C$6,hours!$B$17:$BK$135,20))</f>
        <v>الخميس</v>
      </c>
      <c r="F21" s="1434"/>
      <c r="G21" s="1435"/>
      <c r="H21" s="1436">
        <f>IF(D21="","x",VLOOKUP($C$6,hours!$B$17:$BK$135,21))</f>
        <v>45085</v>
      </c>
      <c r="I21" s="1437"/>
      <c r="J21" s="1438"/>
      <c r="K21" s="1432" t="str">
        <f>IF(D21="","x",VLOOKUP($C$6,inf!$A$2:$AF$61,7))</f>
        <v>الخليل</v>
      </c>
      <c r="L21" s="1434" t="str">
        <f>VLOOKUP($C$6,hours!$B$17:$Z$135,2)</f>
        <v>احلام عبد السلام عبد الموجود النتشة</v>
      </c>
      <c r="M21" s="1435" t="str">
        <f>VLOOKUP($C$6,hours!$B$17:$Z$135,2)</f>
        <v>احلام عبد السلام عبد الموجود النتشة</v>
      </c>
      <c r="N21" s="1432" t="str">
        <f>IF(D21="","x","مركز التصحيح")</f>
        <v>مركز التصحيح</v>
      </c>
      <c r="O21" s="1434" t="str">
        <f>VLOOKUP($C$6,hours!$B$17:$Z$135,2)</f>
        <v>احلام عبد السلام عبد الموجود النتشة</v>
      </c>
      <c r="P21" s="1435" t="str">
        <f>VLOOKUP($C$6,hours!$B$17:$Z$135,2)</f>
        <v>احلام عبد السلام عبد الموجود النتشة</v>
      </c>
      <c r="Q21" s="1432">
        <v>1</v>
      </c>
      <c r="R21" s="1434" t="str">
        <f>VLOOKUP($C$6,hours!$B$17:$Z$135,2)</f>
        <v>احلام عبد السلام عبد الموجود النتشة</v>
      </c>
      <c r="S21" s="1435" t="str">
        <f>VLOOKUP($C$6,hours!$B$17:$Z$135,2)</f>
        <v>احلام عبد السلام عبد الموجود النتشة</v>
      </c>
      <c r="T21" s="1432"/>
      <c r="U21" s="1434"/>
      <c r="V21" s="1435"/>
      <c r="W21" s="1432">
        <f>Q21*T21</f>
        <v>0</v>
      </c>
      <c r="X21" s="1434"/>
      <c r="Y21" s="1435"/>
      <c r="Z21" s="649"/>
      <c r="AA21" s="342"/>
    </row>
    <row r="22" spans="1:35" s="341" customFormat="1" ht="37.9" customHeight="1" x14ac:dyDescent="0.95">
      <c r="A22" s="342"/>
      <c r="B22" s="1432">
        <f t="shared" ref="B22:B36" si="0">IF(T22="x", IF(ISNUMBER(B21),B21,0),IF(ISNUMBER(B21),B21+1,1))</f>
        <v>2</v>
      </c>
      <c r="C22" s="1433"/>
      <c r="D22" s="648" t="str">
        <f>VLOOKUP($C$6,hours!$B$17:$BK$135,22)</f>
        <v>السبت</v>
      </c>
      <c r="E22" s="1432" t="str">
        <f>IF(D22="","x",VLOOKUP($C$6,hours!$B$17:$BK$135,22))</f>
        <v>السبت</v>
      </c>
      <c r="F22" s="1434"/>
      <c r="G22" s="1435"/>
      <c r="H22" s="1436">
        <f>IF(D22="","x",(VLOOKUP($C$6,hours!$B$17:$BK$135,23)))</f>
        <v>45087</v>
      </c>
      <c r="I22" s="1437"/>
      <c r="J22" s="1438"/>
      <c r="K22" s="1432" t="str">
        <f>IF(D22="","x",VLOOKUP($C$6,inf!$A$2:$AF$61,7))</f>
        <v>الخليل</v>
      </c>
      <c r="L22" s="1434" t="str">
        <f>VLOOKUP($C$6,hours!$B$17:$Z$135,2)</f>
        <v>احلام عبد السلام عبد الموجود النتشة</v>
      </c>
      <c r="M22" s="1435" t="str">
        <f>VLOOKUP($C$6,hours!$B$17:$Z$135,2)</f>
        <v>احلام عبد السلام عبد الموجود النتشة</v>
      </c>
      <c r="N22" s="1432" t="str">
        <f t="shared" ref="N22:N40" si="1">IF(D22="","x","مركز التصحيح")</f>
        <v>مركز التصحيح</v>
      </c>
      <c r="O22" s="1434" t="str">
        <f>VLOOKUP($C$6,hours!$B$17:$Z$135,2)</f>
        <v>احلام عبد السلام عبد الموجود النتشة</v>
      </c>
      <c r="P22" s="1435" t="str">
        <f>VLOOKUP($C$6,hours!$B$17:$Z$135,2)</f>
        <v>احلام عبد السلام عبد الموجود النتشة</v>
      </c>
      <c r="Q22" s="1432">
        <v>1</v>
      </c>
      <c r="R22" s="1434" t="str">
        <f>VLOOKUP($C$6,hours!$B$17:$Z$135,2)</f>
        <v>احلام عبد السلام عبد الموجود النتشة</v>
      </c>
      <c r="S22" s="1435" t="str">
        <f>VLOOKUP($C$6,hours!$B$17:$Z$135,2)</f>
        <v>احلام عبد السلام عبد الموجود النتشة</v>
      </c>
      <c r="T22" s="1432"/>
      <c r="U22" s="1434"/>
      <c r="V22" s="1435"/>
      <c r="W22" s="1432">
        <f t="shared" ref="W22:W40" si="2">Q22*T22</f>
        <v>0</v>
      </c>
      <c r="X22" s="1434"/>
      <c r="Y22" s="1435"/>
      <c r="Z22" s="649"/>
      <c r="AA22" s="342"/>
    </row>
    <row r="23" spans="1:35" s="341" customFormat="1" ht="37.9" customHeight="1" x14ac:dyDescent="0.95">
      <c r="A23" s="342"/>
      <c r="B23" s="1432">
        <f t="shared" si="0"/>
        <v>3</v>
      </c>
      <c r="C23" s="1433"/>
      <c r="D23" s="648" t="str">
        <f>VLOOKUP($C$6,hours!$B$17:$BK$135,24)</f>
        <v>الأحد</v>
      </c>
      <c r="E23" s="1432" t="str">
        <f>IF(D23="","x",VLOOKUP($C$6,hours!$B$17:$BK$135,24))</f>
        <v>الأحد</v>
      </c>
      <c r="F23" s="1434"/>
      <c r="G23" s="1435"/>
      <c r="H23" s="1436">
        <f>IF(D23="","x",(VLOOKUP($C$6,hours!$B$17:$BK$135,25)))</f>
        <v>45088</v>
      </c>
      <c r="I23" s="1437"/>
      <c r="J23" s="1438"/>
      <c r="K23" s="1432" t="str">
        <f>IF(D23="","x",VLOOKUP($C$6,inf!$A$2:$AF$61,7))</f>
        <v>الخليل</v>
      </c>
      <c r="L23" s="1434" t="str">
        <f>VLOOKUP($C$6,hours!$B$17:$Z$135,2)</f>
        <v>احلام عبد السلام عبد الموجود النتشة</v>
      </c>
      <c r="M23" s="1435" t="str">
        <f>VLOOKUP($C$6,hours!$B$17:$Z$135,2)</f>
        <v>احلام عبد السلام عبد الموجود النتشة</v>
      </c>
      <c r="N23" s="1432" t="str">
        <f t="shared" si="1"/>
        <v>مركز التصحيح</v>
      </c>
      <c r="O23" s="1434" t="str">
        <f>VLOOKUP($C$6,hours!$B$17:$Z$135,2)</f>
        <v>احلام عبد السلام عبد الموجود النتشة</v>
      </c>
      <c r="P23" s="1435" t="str">
        <f>VLOOKUP($C$6,hours!$B$17:$Z$135,2)</f>
        <v>احلام عبد السلام عبد الموجود النتشة</v>
      </c>
      <c r="Q23" s="1432">
        <v>1</v>
      </c>
      <c r="R23" s="1434" t="str">
        <f>VLOOKUP($C$6,hours!$B$17:$Z$135,2)</f>
        <v>احلام عبد السلام عبد الموجود النتشة</v>
      </c>
      <c r="S23" s="1435" t="str">
        <f>VLOOKUP($C$6,hours!$B$17:$Z$135,2)</f>
        <v>احلام عبد السلام عبد الموجود النتشة</v>
      </c>
      <c r="T23" s="1432"/>
      <c r="U23" s="1434"/>
      <c r="V23" s="1435"/>
      <c r="W23" s="1432">
        <f t="shared" si="2"/>
        <v>0</v>
      </c>
      <c r="X23" s="1434"/>
      <c r="Y23" s="1435"/>
      <c r="Z23" s="649"/>
      <c r="AA23" s="342"/>
    </row>
    <row r="24" spans="1:35" s="341" customFormat="1" ht="37.9" customHeight="1" x14ac:dyDescent="0.95">
      <c r="A24" s="342"/>
      <c r="B24" s="1432">
        <f t="shared" si="0"/>
        <v>4</v>
      </c>
      <c r="C24" s="1433"/>
      <c r="D24" s="648" t="str">
        <f>(VLOOKUP($C$6,hours!$B$17:$BK$135,26))</f>
        <v>الإثنين</v>
      </c>
      <c r="E24" s="1432" t="str">
        <f>IF(D24="","x",(VLOOKUP($C$6,hours!$B$17:$BK$135,26)))</f>
        <v>الإثنين</v>
      </c>
      <c r="F24" s="1434"/>
      <c r="G24" s="1435"/>
      <c r="H24" s="1436">
        <f>IF(D24="","x",(VLOOKUP($C$6,hours!$B$17:$BK$135,27)))</f>
        <v>45089</v>
      </c>
      <c r="I24" s="1437"/>
      <c r="J24" s="1438"/>
      <c r="K24" s="1432" t="str">
        <f>IF(D24="","x",VLOOKUP($C$6,inf!$A$2:$AF$61,7))</f>
        <v>الخليل</v>
      </c>
      <c r="L24" s="1434" t="str">
        <f>VLOOKUP($C$6,hours!$B$17:$Z$135,2)</f>
        <v>احلام عبد السلام عبد الموجود النتشة</v>
      </c>
      <c r="M24" s="1435" t="str">
        <f>VLOOKUP($C$6,hours!$B$17:$Z$135,2)</f>
        <v>احلام عبد السلام عبد الموجود النتشة</v>
      </c>
      <c r="N24" s="1432" t="str">
        <f t="shared" si="1"/>
        <v>مركز التصحيح</v>
      </c>
      <c r="O24" s="1434" t="str">
        <f>VLOOKUP($C$6,hours!$B$17:$Z$135,2)</f>
        <v>احلام عبد السلام عبد الموجود النتشة</v>
      </c>
      <c r="P24" s="1435" t="str">
        <f>VLOOKUP($C$6,hours!$B$17:$Z$135,2)</f>
        <v>احلام عبد السلام عبد الموجود النتشة</v>
      </c>
      <c r="Q24" s="1432">
        <v>1</v>
      </c>
      <c r="R24" s="1434" t="str">
        <f>VLOOKUP($C$6,hours!$B$17:$Z$135,2)</f>
        <v>احلام عبد السلام عبد الموجود النتشة</v>
      </c>
      <c r="S24" s="1435" t="str">
        <f>VLOOKUP($C$6,hours!$B$17:$Z$135,2)</f>
        <v>احلام عبد السلام عبد الموجود النتشة</v>
      </c>
      <c r="T24" s="1432"/>
      <c r="U24" s="1434"/>
      <c r="V24" s="1435"/>
      <c r="W24" s="1432">
        <f t="shared" si="2"/>
        <v>0</v>
      </c>
      <c r="X24" s="1434"/>
      <c r="Y24" s="1435"/>
      <c r="Z24" s="649"/>
      <c r="AA24" s="342"/>
    </row>
    <row r="25" spans="1:35" s="341" customFormat="1" ht="37.9" customHeight="1" x14ac:dyDescent="0.95">
      <c r="A25" s="342"/>
      <c r="B25" s="1432">
        <f t="shared" si="0"/>
        <v>5</v>
      </c>
      <c r="C25" s="1433"/>
      <c r="D25" s="648" t="str">
        <f>VLOOKUP($C$6,hours!$B$17:$BK$135,28)</f>
        <v>الثلاثاء</v>
      </c>
      <c r="E25" s="1432" t="str">
        <f>IF(D25="","x",VLOOKUP($C$6,hours!$B$17:$BK$135,28))</f>
        <v>الثلاثاء</v>
      </c>
      <c r="F25" s="1434"/>
      <c r="G25" s="1435"/>
      <c r="H25" s="1436">
        <f>IF(D25="","x",(VLOOKUP($C$6,hours!$B$17:$BK$135,29)))</f>
        <v>45090</v>
      </c>
      <c r="I25" s="1437"/>
      <c r="J25" s="1438"/>
      <c r="K25" s="1432" t="str">
        <f>IF(D25="","x",VLOOKUP($C$6,inf!$A$2:$AF$61,7))</f>
        <v>الخليل</v>
      </c>
      <c r="L25" s="1434" t="str">
        <f>VLOOKUP($C$6,hours!$B$17:$Z$135,2)</f>
        <v>احلام عبد السلام عبد الموجود النتشة</v>
      </c>
      <c r="M25" s="1435" t="str">
        <f>VLOOKUP($C$6,hours!$B$17:$Z$135,2)</f>
        <v>احلام عبد السلام عبد الموجود النتشة</v>
      </c>
      <c r="N25" s="1432" t="str">
        <f t="shared" si="1"/>
        <v>مركز التصحيح</v>
      </c>
      <c r="O25" s="1434" t="str">
        <f>VLOOKUP($C$6,hours!$B$17:$Z$135,2)</f>
        <v>احلام عبد السلام عبد الموجود النتشة</v>
      </c>
      <c r="P25" s="1435" t="str">
        <f>VLOOKUP($C$6,hours!$B$17:$Z$135,2)</f>
        <v>احلام عبد السلام عبد الموجود النتشة</v>
      </c>
      <c r="Q25" s="1432">
        <v>1</v>
      </c>
      <c r="R25" s="1434" t="str">
        <f>VLOOKUP($C$6,hours!$B$17:$Z$135,2)</f>
        <v>احلام عبد السلام عبد الموجود النتشة</v>
      </c>
      <c r="S25" s="1435" t="str">
        <f>VLOOKUP($C$6,hours!$B$17:$Z$135,2)</f>
        <v>احلام عبد السلام عبد الموجود النتشة</v>
      </c>
      <c r="T25" s="1432"/>
      <c r="U25" s="1434"/>
      <c r="V25" s="1435"/>
      <c r="W25" s="1432">
        <f t="shared" si="2"/>
        <v>0</v>
      </c>
      <c r="X25" s="1434"/>
      <c r="Y25" s="1435"/>
      <c r="Z25" s="649"/>
      <c r="AA25" s="342"/>
    </row>
    <row r="26" spans="1:35" s="341" customFormat="1" ht="37.9" customHeight="1" x14ac:dyDescent="0.95">
      <c r="A26" s="342"/>
      <c r="B26" s="1432">
        <f t="shared" si="0"/>
        <v>6</v>
      </c>
      <c r="C26" s="1433"/>
      <c r="D26" s="648" t="str">
        <f>VLOOKUP($C$6,hours!$B$17:$BK$135,30)</f>
        <v>الأربعاء</v>
      </c>
      <c r="E26" s="1432" t="str">
        <f>IF(D26="","x",VLOOKUP($C$6,hours!$B$17:$BK$135,30))</f>
        <v>الأربعاء</v>
      </c>
      <c r="F26" s="1434"/>
      <c r="G26" s="1435"/>
      <c r="H26" s="1436">
        <f>IF(D26="","x",(VLOOKUP($C$6,hours!$B$17:$BK$135,31)))</f>
        <v>45091</v>
      </c>
      <c r="I26" s="1437"/>
      <c r="J26" s="1438"/>
      <c r="K26" s="1432" t="str">
        <f>IF(D26="","x",VLOOKUP($C$6,inf!$A$2:$AF$61,7))</f>
        <v>الخليل</v>
      </c>
      <c r="L26" s="1434" t="str">
        <f>VLOOKUP($C$6,hours!$B$17:$Z$135,2)</f>
        <v>احلام عبد السلام عبد الموجود النتشة</v>
      </c>
      <c r="M26" s="1435" t="str">
        <f>VLOOKUP($C$6,hours!$B$17:$Z$135,2)</f>
        <v>احلام عبد السلام عبد الموجود النتشة</v>
      </c>
      <c r="N26" s="1432" t="str">
        <f t="shared" si="1"/>
        <v>مركز التصحيح</v>
      </c>
      <c r="O26" s="1434" t="str">
        <f>VLOOKUP($C$6,hours!$B$17:$Z$135,2)</f>
        <v>احلام عبد السلام عبد الموجود النتشة</v>
      </c>
      <c r="P26" s="1435" t="str">
        <f>VLOOKUP($C$6,hours!$B$17:$Z$135,2)</f>
        <v>احلام عبد السلام عبد الموجود النتشة</v>
      </c>
      <c r="Q26" s="1432">
        <v>1</v>
      </c>
      <c r="R26" s="1434" t="str">
        <f>VLOOKUP($C$6,hours!$B$17:$Z$135,2)</f>
        <v>احلام عبد السلام عبد الموجود النتشة</v>
      </c>
      <c r="S26" s="1435" t="str">
        <f>VLOOKUP($C$6,hours!$B$17:$Z$135,2)</f>
        <v>احلام عبد السلام عبد الموجود النتشة</v>
      </c>
      <c r="T26" s="1432"/>
      <c r="U26" s="1434"/>
      <c r="V26" s="1435"/>
      <c r="W26" s="1432">
        <f t="shared" si="2"/>
        <v>0</v>
      </c>
      <c r="X26" s="1434"/>
      <c r="Y26" s="1435"/>
      <c r="Z26" s="649"/>
      <c r="AA26" s="342"/>
      <c r="AD26" s="341" t="s">
        <v>608</v>
      </c>
    </row>
    <row r="27" spans="1:35" s="341" customFormat="1" ht="37.9" customHeight="1" x14ac:dyDescent="0.95">
      <c r="A27" s="342"/>
      <c r="B27" s="1432">
        <f t="shared" si="0"/>
        <v>7</v>
      </c>
      <c r="C27" s="1433"/>
      <c r="D27" s="648" t="str">
        <f>VLOOKUP($C$6,hours!$B$17:$BK$135,32)</f>
        <v/>
      </c>
      <c r="E27" s="1432" t="str">
        <f>IF(D27="","x",VLOOKUP($C$6,hours!$B$17:$BK$135,32))</f>
        <v>x</v>
      </c>
      <c r="F27" s="1434"/>
      <c r="G27" s="1435"/>
      <c r="H27" s="1436" t="str">
        <f>IF(D27="","x",(VLOOKUP($C$6,hours!$B$17:$BK$135,33)))</f>
        <v>x</v>
      </c>
      <c r="I27" s="1437"/>
      <c r="J27" s="1438"/>
      <c r="K27" s="1432" t="str">
        <f>IF(D27="","x",VLOOKUP($C$6,inf!$A$2:$AF$61,7))</f>
        <v>x</v>
      </c>
      <c r="L27" s="1434" t="str">
        <f>VLOOKUP($C$6,hours!$B$17:$Z$135,2)</f>
        <v>احلام عبد السلام عبد الموجود النتشة</v>
      </c>
      <c r="M27" s="1435" t="str">
        <f>VLOOKUP($C$6,hours!$B$17:$Z$135,2)</f>
        <v>احلام عبد السلام عبد الموجود النتشة</v>
      </c>
      <c r="N27" s="1432" t="str">
        <f t="shared" si="1"/>
        <v>x</v>
      </c>
      <c r="O27" s="1434" t="str">
        <f>VLOOKUP($C$6,hours!$B$17:$Z$135,2)</f>
        <v>احلام عبد السلام عبد الموجود النتشة</v>
      </c>
      <c r="P27" s="1435" t="str">
        <f>VLOOKUP($C$6,hours!$B$17:$Z$135,2)</f>
        <v>احلام عبد السلام عبد الموجود النتشة</v>
      </c>
      <c r="Q27" s="1432">
        <v>1</v>
      </c>
      <c r="R27" s="1434" t="str">
        <f>VLOOKUP($C$6,hours!$B$17:$Z$135,2)</f>
        <v>احلام عبد السلام عبد الموجود النتشة</v>
      </c>
      <c r="S27" s="1435" t="str">
        <f>VLOOKUP($C$6,hours!$B$17:$Z$135,2)</f>
        <v>احلام عبد السلام عبد الموجود النتشة</v>
      </c>
      <c r="T27" s="1432"/>
      <c r="U27" s="1434"/>
      <c r="V27" s="1435"/>
      <c r="W27" s="1432">
        <f t="shared" si="2"/>
        <v>0</v>
      </c>
      <c r="X27" s="1434"/>
      <c r="Y27" s="1435"/>
      <c r="Z27" s="649"/>
      <c r="AA27" s="342"/>
    </row>
    <row r="28" spans="1:35" s="341" customFormat="1" ht="37.9" customHeight="1" x14ac:dyDescent="0.95">
      <c r="A28" s="342"/>
      <c r="B28" s="1432">
        <f t="shared" si="0"/>
        <v>8</v>
      </c>
      <c r="C28" s="1433"/>
      <c r="D28" s="648" t="str">
        <f>VLOOKUP($C$6,hours!$B$17:$BK$135,34)</f>
        <v>السبت</v>
      </c>
      <c r="E28" s="1432" t="str">
        <f>IF(D28="","x",VLOOKUP($C$6,hours!$B$17:$BK$135,34))</f>
        <v>السبت</v>
      </c>
      <c r="F28" s="1434"/>
      <c r="G28" s="1435"/>
      <c r="H28" s="1436">
        <f>IF(D28="","x",(VLOOKUP($C$6,hours!$B$17:$BK$135,35)))</f>
        <v>45094</v>
      </c>
      <c r="I28" s="1437"/>
      <c r="J28" s="1438"/>
      <c r="K28" s="1432" t="str">
        <f>IF(D28="","x",VLOOKUP($C$6,inf!$A$2:$AF$61,7))</f>
        <v>الخليل</v>
      </c>
      <c r="L28" s="1434" t="str">
        <f>VLOOKUP($C$6,hours!$B$17:$Z$135,2)</f>
        <v>احلام عبد السلام عبد الموجود النتشة</v>
      </c>
      <c r="M28" s="1435" t="str">
        <f>VLOOKUP($C$6,hours!$B$17:$Z$135,2)</f>
        <v>احلام عبد السلام عبد الموجود النتشة</v>
      </c>
      <c r="N28" s="1432" t="str">
        <f t="shared" si="1"/>
        <v>مركز التصحيح</v>
      </c>
      <c r="O28" s="1434" t="str">
        <f>VLOOKUP($C$6,hours!$B$17:$Z$135,2)</f>
        <v>احلام عبد السلام عبد الموجود النتشة</v>
      </c>
      <c r="P28" s="1435" t="str">
        <f>VLOOKUP($C$6,hours!$B$17:$Z$135,2)</f>
        <v>احلام عبد السلام عبد الموجود النتشة</v>
      </c>
      <c r="Q28" s="1432">
        <v>1</v>
      </c>
      <c r="R28" s="1434" t="str">
        <f>VLOOKUP($C$6,hours!$B$17:$Z$135,2)</f>
        <v>احلام عبد السلام عبد الموجود النتشة</v>
      </c>
      <c r="S28" s="1435" t="str">
        <f>VLOOKUP($C$6,hours!$B$17:$Z$135,2)</f>
        <v>احلام عبد السلام عبد الموجود النتشة</v>
      </c>
      <c r="T28" s="1432"/>
      <c r="U28" s="1434"/>
      <c r="V28" s="1435"/>
      <c r="W28" s="1432">
        <f t="shared" si="2"/>
        <v>0</v>
      </c>
      <c r="X28" s="1434"/>
      <c r="Y28" s="1435"/>
      <c r="Z28" s="649"/>
      <c r="AA28" s="342"/>
    </row>
    <row r="29" spans="1:35" s="341" customFormat="1" ht="37.9" customHeight="1" x14ac:dyDescent="0.95">
      <c r="A29" s="342"/>
      <c r="B29" s="1432">
        <f t="shared" si="0"/>
        <v>9</v>
      </c>
      <c r="C29" s="1433"/>
      <c r="D29" s="648" t="str">
        <f>VLOOKUP($C$6,hours!$B$17:$BK$135,36)</f>
        <v>الأحد</v>
      </c>
      <c r="E29" s="1432" t="str">
        <f>IF(D29="","x",VLOOKUP($C$6,hours!$B$17:$BK$135,36))</f>
        <v>الأحد</v>
      </c>
      <c r="F29" s="1434"/>
      <c r="G29" s="1435"/>
      <c r="H29" s="1436">
        <f>IF(D29="","x",(VLOOKUP($C$6,hours!$B$17:$BK$135,37)))</f>
        <v>45095</v>
      </c>
      <c r="I29" s="1437"/>
      <c r="J29" s="1438"/>
      <c r="K29" s="1432" t="str">
        <f>IF(D29="","x",VLOOKUP($C$6,inf!$A$2:$AF$61,7))</f>
        <v>الخليل</v>
      </c>
      <c r="L29" s="1434" t="str">
        <f>VLOOKUP($C$6,hours!$B$17:$Z$135,2)</f>
        <v>احلام عبد السلام عبد الموجود النتشة</v>
      </c>
      <c r="M29" s="1435" t="str">
        <f>VLOOKUP($C$6,hours!$B$17:$Z$135,2)</f>
        <v>احلام عبد السلام عبد الموجود النتشة</v>
      </c>
      <c r="N29" s="1432" t="str">
        <f t="shared" si="1"/>
        <v>مركز التصحيح</v>
      </c>
      <c r="O29" s="1434" t="str">
        <f>VLOOKUP($C$6,hours!$B$17:$Z$135,2)</f>
        <v>احلام عبد السلام عبد الموجود النتشة</v>
      </c>
      <c r="P29" s="1435" t="str">
        <f>VLOOKUP($C$6,hours!$B$17:$Z$135,2)</f>
        <v>احلام عبد السلام عبد الموجود النتشة</v>
      </c>
      <c r="Q29" s="1432">
        <v>1</v>
      </c>
      <c r="R29" s="1434" t="str">
        <f>VLOOKUP($C$6,hours!$B$17:$Z$135,2)</f>
        <v>احلام عبد السلام عبد الموجود النتشة</v>
      </c>
      <c r="S29" s="1435" t="str">
        <f>VLOOKUP($C$6,hours!$B$17:$Z$135,2)</f>
        <v>احلام عبد السلام عبد الموجود النتشة</v>
      </c>
      <c r="T29" s="1432"/>
      <c r="U29" s="1434"/>
      <c r="V29" s="1435"/>
      <c r="W29" s="1432">
        <f t="shared" si="2"/>
        <v>0</v>
      </c>
      <c r="X29" s="1434"/>
      <c r="Y29" s="1435"/>
      <c r="Z29" s="649"/>
      <c r="AA29" s="342"/>
    </row>
    <row r="30" spans="1:35" s="341" customFormat="1" ht="37.9" customHeight="1" x14ac:dyDescent="0.95">
      <c r="A30" s="342"/>
      <c r="B30" s="1432">
        <f t="shared" si="0"/>
        <v>10</v>
      </c>
      <c r="C30" s="1433"/>
      <c r="D30" s="648" t="str">
        <f>VLOOKUP($C$6,hours!$B$17:$BK$135,38)</f>
        <v>الإثنين</v>
      </c>
      <c r="E30" s="1432" t="str">
        <f>IF(D30="","x",VLOOKUP($C$6,hours!$B$17:$BK$135,38))</f>
        <v>الإثنين</v>
      </c>
      <c r="F30" s="1434"/>
      <c r="G30" s="1435"/>
      <c r="H30" s="1436">
        <f>IF(D30="","x",(VLOOKUP($C$6,hours!$B$17:$BK$135,39)))</f>
        <v>45096</v>
      </c>
      <c r="I30" s="1437"/>
      <c r="J30" s="1438"/>
      <c r="K30" s="1432" t="str">
        <f>IF(D30="","x",VLOOKUP($C$6,inf!$A$2:$AF$61,7))</f>
        <v>الخليل</v>
      </c>
      <c r="L30" s="1434" t="str">
        <f>VLOOKUP($C$6,hours!$B$17:$Z$135,2)</f>
        <v>احلام عبد السلام عبد الموجود النتشة</v>
      </c>
      <c r="M30" s="1435" t="str">
        <f>VLOOKUP($C$6,hours!$B$17:$Z$135,2)</f>
        <v>احلام عبد السلام عبد الموجود النتشة</v>
      </c>
      <c r="N30" s="1432" t="str">
        <f t="shared" si="1"/>
        <v>مركز التصحيح</v>
      </c>
      <c r="O30" s="1434" t="str">
        <f>VLOOKUP($C$6,hours!$B$17:$Z$135,2)</f>
        <v>احلام عبد السلام عبد الموجود النتشة</v>
      </c>
      <c r="P30" s="1435" t="str">
        <f>VLOOKUP($C$6,hours!$B$17:$Z$135,2)</f>
        <v>احلام عبد السلام عبد الموجود النتشة</v>
      </c>
      <c r="Q30" s="1432">
        <v>1</v>
      </c>
      <c r="R30" s="1434" t="str">
        <f>VLOOKUP($C$6,hours!$B$17:$Z$135,2)</f>
        <v>احلام عبد السلام عبد الموجود النتشة</v>
      </c>
      <c r="S30" s="1435" t="str">
        <f>VLOOKUP($C$6,hours!$B$17:$Z$135,2)</f>
        <v>احلام عبد السلام عبد الموجود النتشة</v>
      </c>
      <c r="T30" s="1432"/>
      <c r="U30" s="1434"/>
      <c r="V30" s="1435"/>
      <c r="W30" s="1432">
        <f t="shared" si="2"/>
        <v>0</v>
      </c>
      <c r="X30" s="1434"/>
      <c r="Y30" s="1435"/>
      <c r="Z30" s="649"/>
      <c r="AA30" s="342"/>
    </row>
    <row r="31" spans="1:35" s="374" customFormat="1" ht="37.9" customHeight="1" x14ac:dyDescent="0.75">
      <c r="A31" s="357"/>
      <c r="B31" s="1054">
        <f t="shared" si="0"/>
        <v>11</v>
      </c>
      <c r="C31" s="1056"/>
      <c r="D31" s="377" t="str">
        <f>VLOOKUP($C$6,hours!$B$17:$BK$135,40)</f>
        <v>الثلاثاء</v>
      </c>
      <c r="E31" s="1054" t="str">
        <f>IF(D31="","x",VLOOKUP($C$6,hours!$B$17:$BK$135,40))</f>
        <v>الثلاثاء</v>
      </c>
      <c r="F31" s="1055"/>
      <c r="G31" s="1057"/>
      <c r="H31" s="1058">
        <f>IF(D31="","x",(VLOOKUP($C$6,hours!$B$17:$BK$135,41)))</f>
        <v>45097</v>
      </c>
      <c r="I31" s="1059"/>
      <c r="J31" s="1060"/>
      <c r="K31" s="1054" t="str">
        <f>IF(D31="","x",VLOOKUP($C$6,inf!$A$2:$AF$61,7))</f>
        <v>الخليل</v>
      </c>
      <c r="L31" s="1055" t="str">
        <f>VLOOKUP($C$6,hours!$B$17:$Z$135,2)</f>
        <v>احلام عبد السلام عبد الموجود النتشة</v>
      </c>
      <c r="M31" s="1057" t="str">
        <f>VLOOKUP($C$6,hours!$B$17:$Z$135,2)</f>
        <v>احلام عبد السلام عبد الموجود النتشة</v>
      </c>
      <c r="N31" s="1054" t="str">
        <f t="shared" si="1"/>
        <v>مركز التصحيح</v>
      </c>
      <c r="O31" s="1055" t="str">
        <f>VLOOKUP($C$6,hours!$B$17:$Z$135,2)</f>
        <v>احلام عبد السلام عبد الموجود النتشة</v>
      </c>
      <c r="P31" s="1057" t="str">
        <f>VLOOKUP($C$6,hours!$B$17:$Z$135,2)</f>
        <v>احلام عبد السلام عبد الموجود النتشة</v>
      </c>
      <c r="Q31" s="1054">
        <v>1</v>
      </c>
      <c r="R31" s="1055" t="str">
        <f>VLOOKUP($C$6,hours!$B$17:$Z$135,2)</f>
        <v>احلام عبد السلام عبد الموجود النتشة</v>
      </c>
      <c r="S31" s="1057" t="str">
        <f>VLOOKUP($C$6,hours!$B$17:$Z$135,2)</f>
        <v>احلام عبد السلام عبد الموجود النتشة</v>
      </c>
      <c r="T31" s="1054"/>
      <c r="U31" s="1055"/>
      <c r="V31" s="1057"/>
      <c r="W31" s="1054">
        <f t="shared" si="2"/>
        <v>0</v>
      </c>
      <c r="X31" s="1055"/>
      <c r="Y31" s="1057"/>
      <c r="Z31" s="387"/>
      <c r="AA31" s="357"/>
    </row>
    <row r="32" spans="1:35" s="374" customFormat="1" ht="37.9" customHeight="1" x14ac:dyDescent="0.75">
      <c r="A32" s="357"/>
      <c r="B32" s="1054">
        <f t="shared" si="0"/>
        <v>12</v>
      </c>
      <c r="C32" s="1056"/>
      <c r="D32" s="377" t="str">
        <f>VLOOKUP($C$6,hours!$B$17:$BK$135,42)</f>
        <v>الأربعاء</v>
      </c>
      <c r="E32" s="1054" t="str">
        <f>IF(D32="","x",VLOOKUP($C$6,hours!$B$17:$BK$135,42))</f>
        <v>الأربعاء</v>
      </c>
      <c r="F32" s="1055"/>
      <c r="G32" s="1057"/>
      <c r="H32" s="1058">
        <f>IF(D32="","x",VLOOKUP($C$6,hours!$B$17:$BK$135,43))</f>
        <v>45098</v>
      </c>
      <c r="I32" s="1059"/>
      <c r="J32" s="1060"/>
      <c r="K32" s="1054" t="str">
        <f>IF(D32="","x",VLOOKUP($C$6,inf!$A$2:$AF$61,7))</f>
        <v>الخليل</v>
      </c>
      <c r="L32" s="1055" t="str">
        <f>VLOOKUP($C$6,hours!$B$17:$Z$135,2)</f>
        <v>احلام عبد السلام عبد الموجود النتشة</v>
      </c>
      <c r="M32" s="1057" t="str">
        <f>VLOOKUP($C$6,hours!$B$17:$Z$135,2)</f>
        <v>احلام عبد السلام عبد الموجود النتشة</v>
      </c>
      <c r="N32" s="1054" t="str">
        <f t="shared" si="1"/>
        <v>مركز التصحيح</v>
      </c>
      <c r="O32" s="1055" t="str">
        <f>VLOOKUP($C$6,hours!$B$17:$Z$135,2)</f>
        <v>احلام عبد السلام عبد الموجود النتشة</v>
      </c>
      <c r="P32" s="1057" t="str">
        <f>VLOOKUP($C$6,hours!$B$17:$Z$135,2)</f>
        <v>احلام عبد السلام عبد الموجود النتشة</v>
      </c>
      <c r="Q32" s="1054">
        <v>1</v>
      </c>
      <c r="R32" s="1055" t="str">
        <f>VLOOKUP($C$6,hours!$B$17:$Z$135,2)</f>
        <v>احلام عبد السلام عبد الموجود النتشة</v>
      </c>
      <c r="S32" s="1057" t="str">
        <f>VLOOKUP($C$6,hours!$B$17:$Z$135,2)</f>
        <v>احلام عبد السلام عبد الموجود النتشة</v>
      </c>
      <c r="T32" s="1054"/>
      <c r="U32" s="1055"/>
      <c r="V32" s="1057"/>
      <c r="W32" s="1054">
        <f t="shared" si="2"/>
        <v>0</v>
      </c>
      <c r="X32" s="1055"/>
      <c r="Y32" s="1057"/>
      <c r="Z32" s="387"/>
      <c r="AA32" s="357"/>
    </row>
    <row r="33" spans="1:27" s="374" customFormat="1" ht="37.9" customHeight="1" x14ac:dyDescent="0.75">
      <c r="A33" s="357"/>
      <c r="B33" s="1054">
        <f t="shared" si="0"/>
        <v>13</v>
      </c>
      <c r="C33" s="1056"/>
      <c r="D33" s="377" t="str">
        <f>VLOOKUP($C$6,hours!$B$17:$BK$135,44)</f>
        <v>الخميس</v>
      </c>
      <c r="E33" s="1054" t="str">
        <f>IF(D33="","x",VLOOKUP($C$6,hours!$B$17:$BK$135,44))</f>
        <v>الخميس</v>
      </c>
      <c r="F33" s="1055"/>
      <c r="G33" s="1057"/>
      <c r="H33" s="1058">
        <f>IF(D33="","x",(VLOOKUP($C$6,hours!$B$17:$BK$135,45)))</f>
        <v>45099</v>
      </c>
      <c r="I33" s="1059"/>
      <c r="J33" s="1060"/>
      <c r="K33" s="1054" t="str">
        <f>IF(D33="","x",VLOOKUP($C$6,inf!$A$2:$AF$61,7))</f>
        <v>الخليل</v>
      </c>
      <c r="L33" s="1055" t="str">
        <f>VLOOKUP($C$6,hours!$B$17:$Z$135,2)</f>
        <v>احلام عبد السلام عبد الموجود النتشة</v>
      </c>
      <c r="M33" s="1057" t="str">
        <f>VLOOKUP($C$6,hours!$B$17:$Z$135,2)</f>
        <v>احلام عبد السلام عبد الموجود النتشة</v>
      </c>
      <c r="N33" s="1054" t="str">
        <f t="shared" si="1"/>
        <v>مركز التصحيح</v>
      </c>
      <c r="O33" s="1055" t="str">
        <f>VLOOKUP($C$6,hours!$B$17:$Z$135,2)</f>
        <v>احلام عبد السلام عبد الموجود النتشة</v>
      </c>
      <c r="P33" s="1057" t="str">
        <f>VLOOKUP($C$6,hours!$B$17:$Z$135,2)</f>
        <v>احلام عبد السلام عبد الموجود النتشة</v>
      </c>
      <c r="Q33" s="1054">
        <v>1</v>
      </c>
      <c r="R33" s="1055" t="str">
        <f>VLOOKUP($C$6,hours!$B$17:$Z$135,2)</f>
        <v>احلام عبد السلام عبد الموجود النتشة</v>
      </c>
      <c r="S33" s="1057" t="str">
        <f>VLOOKUP($C$6,hours!$B$17:$Z$135,2)</f>
        <v>احلام عبد السلام عبد الموجود النتشة</v>
      </c>
      <c r="T33" s="1054"/>
      <c r="U33" s="1055"/>
      <c r="V33" s="1057"/>
      <c r="W33" s="1054">
        <f t="shared" si="2"/>
        <v>0</v>
      </c>
      <c r="X33" s="1055"/>
      <c r="Y33" s="1057"/>
      <c r="Z33" s="387"/>
      <c r="AA33" s="357"/>
    </row>
    <row r="34" spans="1:27" s="374" customFormat="1" ht="37.9" customHeight="1" x14ac:dyDescent="0.75">
      <c r="A34" s="357"/>
      <c r="B34" s="1054">
        <f t="shared" si="0"/>
        <v>14</v>
      </c>
      <c r="C34" s="1056"/>
      <c r="D34" s="377" t="str">
        <f>VLOOKUP($C$6,hours!$B$17:$BK$135,46)</f>
        <v>السبت</v>
      </c>
      <c r="E34" s="1054" t="str">
        <f>IF(D34="","x",VLOOKUP($C$6,hours!$B$17:$BK$135,46))</f>
        <v>السبت</v>
      </c>
      <c r="F34" s="1055"/>
      <c r="G34" s="1057"/>
      <c r="H34" s="1058">
        <f>IF(D34="","x",(VLOOKUP($C$6,hours!$B$17:$BK$135,47)))</f>
        <v>45101</v>
      </c>
      <c r="I34" s="1059"/>
      <c r="J34" s="1060"/>
      <c r="K34" s="1054" t="str">
        <f>IF(D34="","x",VLOOKUP($C$6,inf!$A$2:$AF$61,7))</f>
        <v>الخليل</v>
      </c>
      <c r="L34" s="1055" t="str">
        <f>VLOOKUP($C$6,hours!$B$17:$Z$135,2)</f>
        <v>احلام عبد السلام عبد الموجود النتشة</v>
      </c>
      <c r="M34" s="1057" t="str">
        <f>VLOOKUP($C$6,hours!$B$17:$Z$135,2)</f>
        <v>احلام عبد السلام عبد الموجود النتشة</v>
      </c>
      <c r="N34" s="1054" t="str">
        <f t="shared" si="1"/>
        <v>مركز التصحيح</v>
      </c>
      <c r="O34" s="1055" t="str">
        <f>VLOOKUP($C$6,hours!$B$17:$Z$135,2)</f>
        <v>احلام عبد السلام عبد الموجود النتشة</v>
      </c>
      <c r="P34" s="1057" t="str">
        <f>VLOOKUP($C$6,hours!$B$17:$Z$135,2)</f>
        <v>احلام عبد السلام عبد الموجود النتشة</v>
      </c>
      <c r="Q34" s="1054">
        <v>1</v>
      </c>
      <c r="R34" s="1055" t="str">
        <f>VLOOKUP($C$6,hours!$B$17:$Z$135,2)</f>
        <v>احلام عبد السلام عبد الموجود النتشة</v>
      </c>
      <c r="S34" s="1057" t="str">
        <f>VLOOKUP($C$6,hours!$B$17:$Z$135,2)</f>
        <v>احلام عبد السلام عبد الموجود النتشة</v>
      </c>
      <c r="T34" s="1054"/>
      <c r="U34" s="1055"/>
      <c r="V34" s="1057"/>
      <c r="W34" s="1054">
        <f t="shared" si="2"/>
        <v>0</v>
      </c>
      <c r="X34" s="1055"/>
      <c r="Y34" s="1057"/>
      <c r="Z34" s="387"/>
    </row>
    <row r="35" spans="1:27" s="374" customFormat="1" ht="37.9" customHeight="1" x14ac:dyDescent="0.75">
      <c r="A35" s="357"/>
      <c r="B35" s="1054">
        <f t="shared" si="0"/>
        <v>15</v>
      </c>
      <c r="C35" s="1056"/>
      <c r="D35" s="377" t="str">
        <f>VLOOKUP($C$6,hours!$B$17:$BK$135,48)</f>
        <v>الأحد</v>
      </c>
      <c r="E35" s="1054" t="str">
        <f>IF(D35="","x",VLOOKUP($C$6,hours!$B$17:$BK$135,48))</f>
        <v>الأحد</v>
      </c>
      <c r="F35" s="1055"/>
      <c r="G35" s="1057"/>
      <c r="H35" s="1058">
        <f>IF(D35="","x",(VLOOKUP($C$6,hours!$B$17:$BK$135,49)))</f>
        <v>45102</v>
      </c>
      <c r="I35" s="1059"/>
      <c r="J35" s="1060"/>
      <c r="K35" s="1054" t="str">
        <f>IF(D35="","x",VLOOKUP($C$6,inf!$A$2:$AF$61,7))</f>
        <v>الخليل</v>
      </c>
      <c r="L35" s="1055" t="str">
        <f>VLOOKUP($C$6,hours!$B$17:$Z$135,2)</f>
        <v>احلام عبد السلام عبد الموجود النتشة</v>
      </c>
      <c r="M35" s="1057" t="str">
        <f>VLOOKUP($C$6,hours!$B$17:$Z$135,2)</f>
        <v>احلام عبد السلام عبد الموجود النتشة</v>
      </c>
      <c r="N35" s="1054" t="str">
        <f t="shared" si="1"/>
        <v>مركز التصحيح</v>
      </c>
      <c r="O35" s="1055" t="str">
        <f>VLOOKUP($C$6,hours!$B$17:$Z$135,2)</f>
        <v>احلام عبد السلام عبد الموجود النتشة</v>
      </c>
      <c r="P35" s="1057" t="str">
        <f>VLOOKUP($C$6,hours!$B$17:$Z$135,2)</f>
        <v>احلام عبد السلام عبد الموجود النتشة</v>
      </c>
      <c r="Q35" s="1054">
        <v>1</v>
      </c>
      <c r="R35" s="1055" t="str">
        <f>VLOOKUP($C$6,hours!$B$17:$Z$135,2)</f>
        <v>احلام عبد السلام عبد الموجود النتشة</v>
      </c>
      <c r="S35" s="1057" t="str">
        <f>VLOOKUP($C$6,hours!$B$17:$Z$135,2)</f>
        <v>احلام عبد السلام عبد الموجود النتشة</v>
      </c>
      <c r="T35" s="1054"/>
      <c r="U35" s="1055"/>
      <c r="V35" s="1057"/>
      <c r="W35" s="1054">
        <f t="shared" si="2"/>
        <v>0</v>
      </c>
      <c r="X35" s="1055"/>
      <c r="Y35" s="1057"/>
      <c r="Z35" s="388"/>
    </row>
    <row r="36" spans="1:27" s="375" customFormat="1" ht="37.9" customHeight="1" x14ac:dyDescent="0.75">
      <c r="A36" s="357"/>
      <c r="B36" s="1054">
        <f t="shared" si="0"/>
        <v>16</v>
      </c>
      <c r="C36" s="1056"/>
      <c r="D36" s="378" t="str">
        <f>VLOOKUP($C$6,hours!$B$17:$BK$135,50)</f>
        <v>الإثنين</v>
      </c>
      <c r="E36" s="1061" t="str">
        <f>IF(D36="","x",VLOOKUP($C$6,hours!$B$17:$BK$135,50))</f>
        <v>الإثنين</v>
      </c>
      <c r="F36" s="1061"/>
      <c r="G36" s="1061"/>
      <c r="H36" s="1062">
        <f>IF(D36="","x",(VLOOKUP($C$6,hours!$B$17:$BK$135,51)))</f>
        <v>45103</v>
      </c>
      <c r="I36" s="1062"/>
      <c r="J36" s="1062"/>
      <c r="K36" s="1061" t="str">
        <f>IF(D36="","x",VLOOKUP($C$6,inf!$A$2:$AF$61,7))</f>
        <v>الخليل</v>
      </c>
      <c r="L36" s="1061" t="str">
        <f>VLOOKUP($C$6,hours!$B$17:$Z$135,2)</f>
        <v>احلام عبد السلام عبد الموجود النتشة</v>
      </c>
      <c r="M36" s="1061" t="str">
        <f>VLOOKUP($C$6,hours!$B$17:$Z$135,2)</f>
        <v>احلام عبد السلام عبد الموجود النتشة</v>
      </c>
      <c r="N36" s="1061" t="str">
        <f t="shared" si="1"/>
        <v>مركز التصحيح</v>
      </c>
      <c r="O36" s="1061" t="str">
        <f>VLOOKUP($C$6,hours!$B$17:$Z$135,2)</f>
        <v>احلام عبد السلام عبد الموجود النتشة</v>
      </c>
      <c r="P36" s="1061" t="str">
        <f>VLOOKUP($C$6,hours!$B$17:$Z$135,2)</f>
        <v>احلام عبد السلام عبد الموجود النتشة</v>
      </c>
      <c r="Q36" s="1054">
        <v>1</v>
      </c>
      <c r="R36" s="1055" t="str">
        <f>VLOOKUP($C$6,hours!$B$17:$Z$135,2)</f>
        <v>احلام عبد السلام عبد الموجود النتشة</v>
      </c>
      <c r="S36" s="1057" t="str">
        <f>VLOOKUP($C$6,hours!$B$17:$Z$135,2)</f>
        <v>احلام عبد السلام عبد الموجود النتشة</v>
      </c>
      <c r="T36" s="1054"/>
      <c r="U36" s="1055"/>
      <c r="V36" s="1057"/>
      <c r="W36" s="1054">
        <f t="shared" si="2"/>
        <v>0</v>
      </c>
      <c r="X36" s="1055"/>
      <c r="Y36" s="1057"/>
      <c r="Z36" s="374"/>
      <c r="AA36" s="374"/>
    </row>
    <row r="37" spans="1:27" s="374" customFormat="1" ht="37.9" customHeight="1" x14ac:dyDescent="0.75">
      <c r="A37" s="357"/>
      <c r="B37" s="1054">
        <f>IF(T37="x", IF(ISNUMBER(B36),B36,0),IF(ISNUMBER(B36),B36+1,1))</f>
        <v>17</v>
      </c>
      <c r="C37" s="1056"/>
      <c r="D37" s="377" t="str">
        <f>VLOOKUP($C$6,hours!$B$17:$BK$135,52)</f>
        <v/>
      </c>
      <c r="E37" s="1054" t="str">
        <f>IF(D37="","x",VLOOKUP($C$6,hours!$B$17:$BK$135,52))</f>
        <v>x</v>
      </c>
      <c r="F37" s="1055"/>
      <c r="G37" s="1057"/>
      <c r="H37" s="1058" t="str">
        <f>IF(D37="","x",(VLOOKUP($C$6,hours!$B$17:$BK$135,53)))</f>
        <v>x</v>
      </c>
      <c r="I37" s="1059"/>
      <c r="J37" s="1060"/>
      <c r="K37" s="1054" t="str">
        <f>IF(D37="","x",VLOOKUP($C$6,inf!$A$2:$AF$61,7))</f>
        <v>x</v>
      </c>
      <c r="L37" s="1055" t="str">
        <f>VLOOKUP($C$6,hours!$B$17:$Z$135,2)</f>
        <v>احلام عبد السلام عبد الموجود النتشة</v>
      </c>
      <c r="M37" s="1057" t="str">
        <f>VLOOKUP($C$6,hours!$B$17:$Z$135,2)</f>
        <v>احلام عبد السلام عبد الموجود النتشة</v>
      </c>
      <c r="N37" s="1054" t="str">
        <f t="shared" si="1"/>
        <v>x</v>
      </c>
      <c r="O37" s="1055" t="str">
        <f>VLOOKUP($C$6,hours!$B$17:$Z$135,2)</f>
        <v>احلام عبد السلام عبد الموجود النتشة</v>
      </c>
      <c r="P37" s="1057" t="str">
        <f>VLOOKUP($C$6,hours!$B$17:$Z$135,2)</f>
        <v>احلام عبد السلام عبد الموجود النتشة</v>
      </c>
      <c r="Q37" s="1054">
        <v>1</v>
      </c>
      <c r="R37" s="1055" t="str">
        <f>VLOOKUP($C$6,hours!$B$17:$Z$135,2)</f>
        <v>احلام عبد السلام عبد الموجود النتشة</v>
      </c>
      <c r="S37" s="1057" t="str">
        <f>VLOOKUP($C$6,hours!$B$17:$Z$135,2)</f>
        <v>احلام عبد السلام عبد الموجود النتشة</v>
      </c>
      <c r="T37" s="1054"/>
      <c r="U37" s="1055"/>
      <c r="V37" s="1057"/>
      <c r="W37" s="1054">
        <f t="shared" si="2"/>
        <v>0</v>
      </c>
      <c r="X37" s="1055"/>
      <c r="Y37" s="1057"/>
    </row>
    <row r="38" spans="1:27" s="374" customFormat="1" ht="37.9" customHeight="1" x14ac:dyDescent="0.75">
      <c r="A38" s="357"/>
      <c r="B38" s="1054">
        <f>IF(T38="x", IF(ISNUMBER(B37),B37,0),IF(ISNUMBER(B37),B37+1,1))</f>
        <v>18</v>
      </c>
      <c r="C38" s="1056"/>
      <c r="D38" s="377" t="str">
        <f>VLOOKUP($C$6,hours!$B$17:$BK$135,54)</f>
        <v/>
      </c>
      <c r="E38" s="1054" t="str">
        <f>IF(D38="","x",VLOOKUP($C$6,hours!$B$17:$BK$135,54))</f>
        <v>x</v>
      </c>
      <c r="F38" s="1055"/>
      <c r="G38" s="1057"/>
      <c r="H38" s="1058" t="str">
        <f>IF(D38="","x",(VLOOKUP($C$6,hours!$B$17:$BK$135,55)))</f>
        <v>x</v>
      </c>
      <c r="I38" s="1059"/>
      <c r="J38" s="1060"/>
      <c r="K38" s="1054" t="str">
        <f>IF(D38="","x",VLOOKUP($C$6,inf!$A$2:$AF$61,7))</f>
        <v>x</v>
      </c>
      <c r="L38" s="1055" t="str">
        <f>VLOOKUP($C$6,hours!$B$17:$Z$135,2)</f>
        <v>احلام عبد السلام عبد الموجود النتشة</v>
      </c>
      <c r="M38" s="1057" t="str">
        <f>VLOOKUP($C$6,hours!$B$17:$Z$135,2)</f>
        <v>احلام عبد السلام عبد الموجود النتشة</v>
      </c>
      <c r="N38" s="1054" t="str">
        <f t="shared" si="1"/>
        <v>x</v>
      </c>
      <c r="O38" s="1055" t="str">
        <f>VLOOKUP($C$6,hours!$B$17:$Z$135,2)</f>
        <v>احلام عبد السلام عبد الموجود النتشة</v>
      </c>
      <c r="P38" s="1057" t="str">
        <f>VLOOKUP($C$6,hours!$B$17:$Z$135,2)</f>
        <v>احلام عبد السلام عبد الموجود النتشة</v>
      </c>
      <c r="Q38" s="1054">
        <v>1</v>
      </c>
      <c r="R38" s="1055" t="str">
        <f>VLOOKUP($C$6,hours!$B$17:$Z$135,2)</f>
        <v>احلام عبد السلام عبد الموجود النتشة</v>
      </c>
      <c r="S38" s="1057" t="str">
        <f>VLOOKUP($C$6,hours!$B$17:$Z$135,2)</f>
        <v>احلام عبد السلام عبد الموجود النتشة</v>
      </c>
      <c r="T38" s="1054"/>
      <c r="U38" s="1055"/>
      <c r="V38" s="1057"/>
      <c r="W38" s="1054">
        <f t="shared" si="2"/>
        <v>0</v>
      </c>
      <c r="X38" s="1055"/>
      <c r="Y38" s="1057"/>
      <c r="Z38" s="357"/>
      <c r="AA38" s="357"/>
    </row>
    <row r="39" spans="1:27" s="374" customFormat="1" ht="37.9" customHeight="1" x14ac:dyDescent="0.75">
      <c r="A39" s="357"/>
      <c r="B39" s="1054">
        <f>IF(T39="x", IF(ISNUMBER(B38),B38,0),IF(ISNUMBER(B38),B38+1,1))</f>
        <v>19</v>
      </c>
      <c r="C39" s="1056"/>
      <c r="D39" s="377" t="str">
        <f>VLOOKUP($C$6,hours!$B$17:$BK$135,56)</f>
        <v/>
      </c>
      <c r="E39" s="1054" t="str">
        <f>IF(D39="","x",VLOOKUP($C$6,hours!$B$17:$BK$135,56))</f>
        <v>x</v>
      </c>
      <c r="F39" s="1055"/>
      <c r="G39" s="1057"/>
      <c r="H39" s="1058" t="str">
        <f>IF(D39="","x",(VLOOKUP($C$6,hours!$B$17:$BK$135,57)))</f>
        <v>x</v>
      </c>
      <c r="I39" s="1059"/>
      <c r="J39" s="1060"/>
      <c r="K39" s="1054" t="str">
        <f>IF(D39="","x",VLOOKUP($C$6,inf!$A$2:$AF$61,7))</f>
        <v>x</v>
      </c>
      <c r="L39" s="1055" t="str">
        <f>VLOOKUP($C$6,hours!$B$17:$Z$135,2)</f>
        <v>احلام عبد السلام عبد الموجود النتشة</v>
      </c>
      <c r="M39" s="1057" t="str">
        <f>VLOOKUP($C$6,hours!$B$17:$Z$135,2)</f>
        <v>احلام عبد السلام عبد الموجود النتشة</v>
      </c>
      <c r="N39" s="1054" t="str">
        <f t="shared" si="1"/>
        <v>x</v>
      </c>
      <c r="O39" s="1055" t="str">
        <f>VLOOKUP($C$6,hours!$B$17:$Z$135,2)</f>
        <v>احلام عبد السلام عبد الموجود النتشة</v>
      </c>
      <c r="P39" s="1057" t="str">
        <f>VLOOKUP($C$6,hours!$B$17:$Z$135,2)</f>
        <v>احلام عبد السلام عبد الموجود النتشة</v>
      </c>
      <c r="Q39" s="1054">
        <v>1</v>
      </c>
      <c r="R39" s="1055" t="str">
        <f>VLOOKUP($C$6,hours!$B$17:$Z$135,2)</f>
        <v>احلام عبد السلام عبد الموجود النتشة</v>
      </c>
      <c r="S39" s="1057" t="str">
        <f>VLOOKUP($C$6,hours!$B$17:$Z$135,2)</f>
        <v>احلام عبد السلام عبد الموجود النتشة</v>
      </c>
      <c r="T39" s="1054"/>
      <c r="U39" s="1055"/>
      <c r="V39" s="1057"/>
      <c r="W39" s="1054">
        <f t="shared" si="2"/>
        <v>0</v>
      </c>
      <c r="X39" s="1055"/>
      <c r="Y39" s="1057"/>
      <c r="Z39" s="357"/>
      <c r="AA39" s="357"/>
    </row>
    <row r="40" spans="1:27" s="374" customFormat="1" ht="37.9" customHeight="1" thickBot="1" x14ac:dyDescent="0.8">
      <c r="A40" s="357"/>
      <c r="B40" s="1054">
        <f>IF(T40="x", IF(ISNUMBER(B39),B39,0),IF(ISNUMBER(B39),B39+1,1))</f>
        <v>20</v>
      </c>
      <c r="C40" s="1056"/>
      <c r="D40" s="378" t="str">
        <f>VLOOKUP($C$6,hours!$B$17:$BK$135,58)</f>
        <v/>
      </c>
      <c r="E40" s="1061" t="str">
        <f>IF(D40="","x",VLOOKUP($C$6,hours!$B$17:$BK$135,58))</f>
        <v>x</v>
      </c>
      <c r="F40" s="1061"/>
      <c r="G40" s="1061"/>
      <c r="H40" s="1062" t="str">
        <f>IF(D40="","x",(VLOOKUP($C$6,hours!$B$17:$BK$135,59)))</f>
        <v>x</v>
      </c>
      <c r="I40" s="1062"/>
      <c r="J40" s="1062"/>
      <c r="K40" s="1061" t="str">
        <f>IF(D40="","x",VLOOKUP($C$6,inf!$A$2:$AF$61,7))</f>
        <v>x</v>
      </c>
      <c r="L40" s="1061" t="str">
        <f>VLOOKUP($C$6,hours!$B$17:$Z$135,2)</f>
        <v>احلام عبد السلام عبد الموجود النتشة</v>
      </c>
      <c r="M40" s="1061" t="str">
        <f>VLOOKUP($C$6,hours!$B$17:$Z$135,2)</f>
        <v>احلام عبد السلام عبد الموجود النتشة</v>
      </c>
      <c r="N40" s="1061" t="str">
        <f t="shared" si="1"/>
        <v>x</v>
      </c>
      <c r="O40" s="1061" t="str">
        <f>VLOOKUP($C$6,hours!$B$17:$Z$135,2)</f>
        <v>احلام عبد السلام عبد الموجود النتشة</v>
      </c>
      <c r="P40" s="1061" t="str">
        <f>VLOOKUP($C$6,hours!$B$17:$Z$135,2)</f>
        <v>احلام عبد السلام عبد الموجود النتشة</v>
      </c>
      <c r="Q40" s="1054">
        <v>1</v>
      </c>
      <c r="R40" s="1055" t="str">
        <f>VLOOKUP($C$6,hours!$B$17:$Z$135,2)</f>
        <v>احلام عبد السلام عبد الموجود النتشة</v>
      </c>
      <c r="S40" s="1057" t="str">
        <f>VLOOKUP($C$6,hours!$B$17:$Z$135,2)</f>
        <v>احلام عبد السلام عبد الموجود النتشة</v>
      </c>
      <c r="T40" s="1054"/>
      <c r="U40" s="1055"/>
      <c r="V40" s="1057"/>
      <c r="W40" s="1054">
        <f t="shared" si="2"/>
        <v>0</v>
      </c>
      <c r="X40" s="1055"/>
      <c r="Y40" s="1057"/>
      <c r="Z40" s="376"/>
      <c r="AA40" s="357"/>
    </row>
    <row r="41" spans="1:27" ht="37.9" customHeight="1" thickBot="1" x14ac:dyDescent="0.7">
      <c r="A41" s="256"/>
      <c r="B41" s="1424" t="s">
        <v>634</v>
      </c>
      <c r="C41" s="1424"/>
      <c r="D41" s="1424"/>
      <c r="E41" s="1424"/>
      <c r="F41" s="1424"/>
      <c r="G41" s="1424"/>
      <c r="H41" s="1424"/>
      <c r="I41" s="1425" t="str">
        <f>VLOOKUP($C$6,hours!$B$17:$Z$135,19)</f>
        <v>شارع المسكوبية - باب الزاوية - مركز التصحيح - -</v>
      </c>
      <c r="J41" s="1425"/>
      <c r="K41" s="1425"/>
      <c r="L41" s="1425"/>
      <c r="M41" s="1425"/>
      <c r="N41" s="1425"/>
      <c r="O41" s="1425"/>
      <c r="P41" s="1425"/>
      <c r="Q41" s="1425"/>
      <c r="R41" s="1425"/>
      <c r="S41" s="1426" t="s">
        <v>587</v>
      </c>
      <c r="T41" s="1427"/>
      <c r="U41" s="1427"/>
      <c r="V41" s="1428"/>
      <c r="W41" s="1429">
        <f>SUM(W21:Y40)</f>
        <v>0</v>
      </c>
      <c r="X41" s="1429"/>
      <c r="Y41" s="1430"/>
      <c r="Z41" s="256"/>
      <c r="AA41" s="256"/>
    </row>
    <row r="42" spans="1:27" ht="30" customHeight="1" x14ac:dyDescent="0.9">
      <c r="A42" s="256"/>
      <c r="B42" s="1008" t="s">
        <v>6</v>
      </c>
      <c r="C42" s="1008"/>
      <c r="E42" s="1431">
        <f>Menu!$F$10</f>
        <v>45103</v>
      </c>
      <c r="F42" s="1431"/>
      <c r="G42" s="1431"/>
      <c r="H42" s="1431"/>
      <c r="I42" s="256"/>
      <c r="J42" s="256"/>
      <c r="K42" s="256"/>
      <c r="L42" s="256"/>
      <c r="M42" s="256"/>
      <c r="N42" s="256"/>
      <c r="O42" s="256"/>
      <c r="P42" s="256"/>
      <c r="Q42" s="256"/>
      <c r="V42" s="256"/>
      <c r="W42" s="256"/>
      <c r="X42" s="256"/>
      <c r="Y42" s="256"/>
      <c r="Z42" s="353"/>
      <c r="AA42" s="256"/>
    </row>
    <row r="43" spans="1:27" ht="20.65" customHeight="1" x14ac:dyDescent="0.65">
      <c r="A43" s="256"/>
      <c r="B43" s="256"/>
      <c r="C43" s="256"/>
      <c r="D43" s="256"/>
      <c r="E43" s="256"/>
      <c r="F43" s="256"/>
      <c r="G43" s="256"/>
      <c r="H43" s="256"/>
      <c r="I43" s="256"/>
      <c r="J43" s="256"/>
      <c r="K43" s="256"/>
      <c r="L43" s="256"/>
      <c r="M43" s="256"/>
      <c r="N43" s="256"/>
      <c r="O43" s="256"/>
      <c r="P43" s="256"/>
      <c r="Q43" s="1075" t="s">
        <v>588</v>
      </c>
      <c r="R43" s="1075"/>
      <c r="S43" s="1075"/>
      <c r="T43" s="1075"/>
      <c r="U43" s="1075"/>
      <c r="V43" s="351"/>
      <c r="W43" s="351"/>
      <c r="X43" s="351"/>
      <c r="Y43" s="351"/>
      <c r="Z43" s="352"/>
      <c r="AA43" s="256"/>
    </row>
    <row r="44" spans="1:27" ht="21.6" customHeight="1" thickBot="1" x14ac:dyDescent="0.7">
      <c r="A44" s="256"/>
      <c r="B44" s="258"/>
      <c r="C44" s="258"/>
      <c r="D44" s="258"/>
      <c r="E44" s="258"/>
      <c r="F44" s="258"/>
      <c r="G44" s="258"/>
      <c r="H44" s="258"/>
      <c r="I44" s="258"/>
      <c r="J44" s="258"/>
      <c r="K44" s="258"/>
      <c r="L44" s="258"/>
      <c r="M44" s="258"/>
      <c r="N44" s="258"/>
      <c r="O44" s="258"/>
      <c r="P44" s="258"/>
      <c r="Q44" s="258"/>
      <c r="R44" s="258"/>
      <c r="S44" s="258"/>
      <c r="T44" s="258"/>
      <c r="U44" s="258"/>
      <c r="V44" s="258"/>
      <c r="W44" s="258"/>
      <c r="X44" s="258"/>
      <c r="Y44" s="258"/>
      <c r="Z44" s="350"/>
      <c r="AA44" s="256"/>
    </row>
    <row r="45" spans="1:27" ht="36.75" customHeight="1" thickBot="1" x14ac:dyDescent="0.75">
      <c r="A45" s="256"/>
      <c r="B45" s="1076" t="s">
        <v>589</v>
      </c>
      <c r="C45" s="1076"/>
      <c r="D45" s="1076"/>
      <c r="E45" s="1076"/>
      <c r="F45" s="1076"/>
      <c r="G45" s="1076"/>
      <c r="H45" s="1077" t="s">
        <v>590</v>
      </c>
      <c r="I45" s="1077"/>
      <c r="J45" s="1077"/>
      <c r="K45" s="1077"/>
      <c r="L45" s="1077"/>
      <c r="M45" s="1077"/>
      <c r="N45" s="1077"/>
      <c r="O45" s="1077"/>
      <c r="P45" s="1077"/>
      <c r="Q45" s="1077"/>
      <c r="R45" s="1077"/>
      <c r="S45" s="1077"/>
      <c r="T45" s="1077"/>
      <c r="U45" s="1077"/>
      <c r="V45" s="1077"/>
      <c r="W45" s="1077"/>
      <c r="X45" s="1077"/>
      <c r="Y45" s="1077"/>
      <c r="Z45" s="259"/>
      <c r="AA45" s="256"/>
    </row>
    <row r="46" spans="1:27" ht="36.75" customHeight="1" thickBot="1" x14ac:dyDescent="0.7">
      <c r="A46" s="256"/>
      <c r="B46" s="1414" t="s">
        <v>1145</v>
      </c>
      <c r="C46" s="1415"/>
      <c r="D46" s="1415"/>
      <c r="E46" s="1415"/>
      <c r="F46" s="1416"/>
      <c r="G46" s="1417">
        <f>VLOOKUP($C$6,hours!$B$17:$Z$135,5)</f>
        <v>112.5</v>
      </c>
      <c r="H46" s="1418"/>
      <c r="I46" s="261" t="s">
        <v>591</v>
      </c>
      <c r="J46" s="265" t="s">
        <v>593</v>
      </c>
      <c r="K46" s="1419" t="s">
        <v>1137</v>
      </c>
      <c r="L46" s="1420"/>
      <c r="M46" s="1420"/>
      <c r="N46" s="1420"/>
      <c r="O46" s="1420"/>
      <c r="P46" s="1420"/>
      <c r="Q46" s="1421"/>
      <c r="R46" s="1422">
        <v>150</v>
      </c>
      <c r="S46" s="1422"/>
      <c r="T46" s="1423"/>
      <c r="U46" s="262" t="s">
        <v>92</v>
      </c>
      <c r="V46" s="1086" t="s">
        <v>594</v>
      </c>
      <c r="W46" s="1086"/>
      <c r="X46" s="1087"/>
      <c r="Y46" s="1409">
        <f>$G$46*$R$46</f>
        <v>16875</v>
      </c>
      <c r="Z46" s="1409"/>
      <c r="AA46" s="256"/>
    </row>
    <row r="47" spans="1:27" ht="36.75" customHeight="1" thickBot="1" x14ac:dyDescent="0.75">
      <c r="B47" s="1094" t="s">
        <v>595</v>
      </c>
      <c r="C47" s="1095"/>
      <c r="D47" s="1095"/>
      <c r="E47" s="1095"/>
      <c r="F47" s="1095"/>
      <c r="G47" s="1095"/>
      <c r="H47" s="1095"/>
      <c r="I47" s="1096"/>
      <c r="J47" s="1409">
        <f>Y46</f>
        <v>16875</v>
      </c>
      <c r="K47" s="1409"/>
      <c r="L47" s="1410"/>
      <c r="M47" s="263" t="s">
        <v>591</v>
      </c>
      <c r="N47" s="264" t="s">
        <v>104</v>
      </c>
      <c r="O47" s="1097" t="s">
        <v>596</v>
      </c>
      <c r="P47" s="1098"/>
      <c r="Q47" s="1098"/>
      <c r="R47" s="1411">
        <f>$W$41</f>
        <v>0</v>
      </c>
      <c r="S47" s="1411"/>
      <c r="T47" s="263" t="s">
        <v>591</v>
      </c>
      <c r="U47" s="262" t="s">
        <v>92</v>
      </c>
      <c r="V47" s="1099" t="s">
        <v>597</v>
      </c>
      <c r="W47" s="1100"/>
      <c r="X47" s="1409">
        <f>$J$47+$R$47</f>
        <v>16875</v>
      </c>
      <c r="Y47" s="1409"/>
      <c r="Z47" s="354" t="s">
        <v>598</v>
      </c>
    </row>
    <row r="48" spans="1:27" ht="11.65" customHeight="1" x14ac:dyDescent="0.7">
      <c r="B48" s="358"/>
      <c r="C48" s="358"/>
      <c r="D48" s="358"/>
      <c r="E48" s="358"/>
      <c r="F48" s="358"/>
      <c r="G48" s="358"/>
      <c r="H48" s="358"/>
      <c r="I48" s="358"/>
      <c r="J48" s="359"/>
      <c r="K48" s="359"/>
      <c r="L48" s="359"/>
      <c r="M48" s="360"/>
      <c r="N48" s="352"/>
      <c r="O48" s="590"/>
      <c r="P48" s="590"/>
      <c r="Q48" s="590"/>
      <c r="R48" s="359"/>
      <c r="S48" s="359"/>
      <c r="T48" s="360"/>
      <c r="U48" s="361"/>
      <c r="V48" s="362"/>
      <c r="W48" s="362"/>
      <c r="X48" s="363"/>
      <c r="Y48" s="363"/>
      <c r="Z48" s="364"/>
    </row>
    <row r="49" spans="2:25" ht="36.75" customHeight="1" thickBot="1" x14ac:dyDescent="0.7">
      <c r="B49" s="365" t="s">
        <v>599</v>
      </c>
      <c r="C49" s="294"/>
      <c r="D49" s="294"/>
      <c r="E49" s="294"/>
      <c r="F49" s="294"/>
      <c r="G49" s="294"/>
      <c r="H49" s="295"/>
      <c r="I49" s="1412" t="s">
        <v>600</v>
      </c>
      <c r="J49" s="1412"/>
      <c r="K49" s="1412"/>
      <c r="L49" s="295"/>
      <c r="M49" s="1413" t="s">
        <v>1130</v>
      </c>
      <c r="N49" s="1413"/>
      <c r="O49" s="1413"/>
      <c r="P49" s="1413"/>
      <c r="Q49" s="1413"/>
      <c r="R49" s="1413"/>
      <c r="S49" s="295"/>
      <c r="U49" s="350"/>
      <c r="V49" s="350"/>
      <c r="W49" s="350" t="s">
        <v>930</v>
      </c>
      <c r="X49" s="350"/>
      <c r="Y49" s="350"/>
    </row>
    <row r="50" spans="2:25" ht="19.5" customHeight="1" x14ac:dyDescent="0.7">
      <c r="B50" s="1090"/>
      <c r="C50" s="1090"/>
      <c r="D50" s="1090"/>
      <c r="E50" s="1090"/>
      <c r="F50" s="1090"/>
      <c r="G50" s="1090"/>
      <c r="H50" s="366"/>
      <c r="I50" s="253"/>
      <c r="J50" s="253"/>
      <c r="K50" s="253"/>
      <c r="L50" s="259"/>
      <c r="M50" s="259"/>
      <c r="N50" s="1091"/>
      <c r="O50" s="1091"/>
      <c r="P50" s="1091"/>
      <c r="Q50" s="1091"/>
      <c r="R50" s="1091"/>
      <c r="S50" s="366"/>
      <c r="T50" s="366"/>
      <c r="U50" s="1090"/>
      <c r="V50" s="1090"/>
      <c r="W50" s="1090"/>
      <c r="X50" s="1090"/>
      <c r="Y50" s="1090"/>
    </row>
    <row r="51" spans="2:25" ht="19.899999999999999" customHeight="1" x14ac:dyDescent="0.65">
      <c r="B51" s="1093"/>
      <c r="C51" s="1093"/>
      <c r="D51" s="1093"/>
      <c r="E51" s="1093"/>
      <c r="F51" s="1093"/>
      <c r="G51" s="1093"/>
      <c r="H51" s="343"/>
      <c r="I51" s="256"/>
      <c r="J51" s="256"/>
      <c r="K51" s="256"/>
      <c r="L51" s="256"/>
      <c r="M51" s="256"/>
      <c r="N51" s="1092"/>
      <c r="O51" s="1092"/>
      <c r="P51" s="1092"/>
      <c r="Q51" s="1092"/>
      <c r="R51" s="1092"/>
      <c r="S51" s="256"/>
      <c r="T51" s="256"/>
      <c r="U51" s="1093"/>
      <c r="V51" s="1093"/>
      <c r="W51" s="1093"/>
      <c r="X51" s="1093"/>
      <c r="Y51" s="1093"/>
    </row>
    <row r="52" spans="2:25" ht="21" customHeight="1" x14ac:dyDescent="0.65"/>
    <row r="53" spans="2:25" ht="14.25" hidden="1" customHeight="1" x14ac:dyDescent="0.65"/>
    <row r="54" spans="2:25" ht="13.5" hidden="1" customHeight="1" x14ac:dyDescent="0.65"/>
    <row r="55" spans="2:25" ht="20.25" hidden="1" customHeight="1" x14ac:dyDescent="0.65"/>
    <row r="56" spans="2:25" ht="30" hidden="1" customHeight="1" x14ac:dyDescent="0.65"/>
    <row r="57" spans="2:25" hidden="1" x14ac:dyDescent="0.65"/>
    <row r="58" spans="2:25" x14ac:dyDescent="0.65">
      <c r="B58" s="255"/>
      <c r="C58" s="255"/>
      <c r="D58" s="255"/>
      <c r="E58" s="255"/>
      <c r="F58" s="255"/>
      <c r="G58" s="255"/>
      <c r="H58" s="255"/>
      <c r="I58" s="255"/>
      <c r="J58" s="255"/>
      <c r="K58" s="255"/>
      <c r="L58" s="255"/>
      <c r="M58" s="255"/>
    </row>
  </sheetData>
  <mergeCells count="240">
    <mergeCell ref="A1:AA1"/>
    <mergeCell ref="A2:I2"/>
    <mergeCell ref="T2:AA2"/>
    <mergeCell ref="A3:I3"/>
    <mergeCell ref="T3:AA3"/>
    <mergeCell ref="A4:I4"/>
    <mergeCell ref="Q4:AA4"/>
    <mergeCell ref="B5:G5"/>
    <mergeCell ref="J5:K5"/>
    <mergeCell ref="L5:Q5"/>
    <mergeCell ref="T5:U5"/>
    <mergeCell ref="V5:Z5"/>
    <mergeCell ref="A6:B6"/>
    <mergeCell ref="C6:E6"/>
    <mergeCell ref="I6:U6"/>
    <mergeCell ref="A7:J7"/>
    <mergeCell ref="R7:AA7"/>
    <mergeCell ref="A8:C8"/>
    <mergeCell ref="E8:N8"/>
    <mergeCell ref="O8:P8"/>
    <mergeCell ref="Q8:R8"/>
    <mergeCell ref="S8:W8"/>
    <mergeCell ref="X8:AA8"/>
    <mergeCell ref="E9:G9"/>
    <mergeCell ref="H9:P9"/>
    <mergeCell ref="Q9:T9"/>
    <mergeCell ref="U9:W9"/>
    <mergeCell ref="X9:Z9"/>
    <mergeCell ref="M10:O10"/>
    <mergeCell ref="R10:U10"/>
    <mergeCell ref="A12:K12"/>
    <mergeCell ref="L12:Q12"/>
    <mergeCell ref="R12:T12"/>
    <mergeCell ref="U12:Y12"/>
    <mergeCell ref="AH12:AL12"/>
    <mergeCell ref="A14:H14"/>
    <mergeCell ref="I14:K14"/>
    <mergeCell ref="M15:Q16"/>
    <mergeCell ref="T15:W15"/>
    <mergeCell ref="AB16:AF17"/>
    <mergeCell ref="A17:K17"/>
    <mergeCell ref="B18:Y18"/>
    <mergeCell ref="B19:G19"/>
    <mergeCell ref="H19:I19"/>
    <mergeCell ref="J19:S19"/>
    <mergeCell ref="B20:C20"/>
    <mergeCell ref="E20:G20"/>
    <mergeCell ref="H20:J20"/>
    <mergeCell ref="L20:N20"/>
    <mergeCell ref="O20:P20"/>
    <mergeCell ref="Q20:S20"/>
    <mergeCell ref="T20:V20"/>
    <mergeCell ref="W20:Y20"/>
    <mergeCell ref="B21:C21"/>
    <mergeCell ref="E21:G21"/>
    <mergeCell ref="H21:J21"/>
    <mergeCell ref="K21:M21"/>
    <mergeCell ref="N21:P21"/>
    <mergeCell ref="Q21:S21"/>
    <mergeCell ref="T21:V21"/>
    <mergeCell ref="W21:Y21"/>
    <mergeCell ref="B22:C22"/>
    <mergeCell ref="E22:G22"/>
    <mergeCell ref="H22:J22"/>
    <mergeCell ref="K22:M22"/>
    <mergeCell ref="N22:P22"/>
    <mergeCell ref="Q22:S22"/>
    <mergeCell ref="T22:V22"/>
    <mergeCell ref="W22:Y22"/>
    <mergeCell ref="B23:C23"/>
    <mergeCell ref="E23:G23"/>
    <mergeCell ref="H23:J23"/>
    <mergeCell ref="K23:M23"/>
    <mergeCell ref="N23:P23"/>
    <mergeCell ref="Q23:S23"/>
    <mergeCell ref="T23:V23"/>
    <mergeCell ref="W23:Y23"/>
    <mergeCell ref="B24:C24"/>
    <mergeCell ref="E24:G24"/>
    <mergeCell ref="H24:J24"/>
    <mergeCell ref="K24:M24"/>
    <mergeCell ref="N24:P24"/>
    <mergeCell ref="Q24:S24"/>
    <mergeCell ref="T24:V24"/>
    <mergeCell ref="W24:Y24"/>
    <mergeCell ref="B25:C25"/>
    <mergeCell ref="E25:G25"/>
    <mergeCell ref="H25:J25"/>
    <mergeCell ref="K25:M25"/>
    <mergeCell ref="N25:P25"/>
    <mergeCell ref="Q25:S25"/>
    <mergeCell ref="T25:V25"/>
    <mergeCell ref="W25:Y25"/>
    <mergeCell ref="B26:C26"/>
    <mergeCell ref="E26:G26"/>
    <mergeCell ref="H26:J26"/>
    <mergeCell ref="K26:M26"/>
    <mergeCell ref="N26:P26"/>
    <mergeCell ref="Q26:S26"/>
    <mergeCell ref="T26:V26"/>
    <mergeCell ref="W26:Y26"/>
    <mergeCell ref="B27:C27"/>
    <mergeCell ref="E27:G27"/>
    <mergeCell ref="H27:J27"/>
    <mergeCell ref="K27:M27"/>
    <mergeCell ref="N27:P27"/>
    <mergeCell ref="Q27:S27"/>
    <mergeCell ref="T27:V27"/>
    <mergeCell ref="W27:Y27"/>
    <mergeCell ref="B28:C28"/>
    <mergeCell ref="E28:G28"/>
    <mergeCell ref="H28:J28"/>
    <mergeCell ref="K28:M28"/>
    <mergeCell ref="N28:P28"/>
    <mergeCell ref="Q28:S28"/>
    <mergeCell ref="T28:V28"/>
    <mergeCell ref="W28:Y28"/>
    <mergeCell ref="B29:C29"/>
    <mergeCell ref="E29:G29"/>
    <mergeCell ref="H29:J29"/>
    <mergeCell ref="K29:M29"/>
    <mergeCell ref="N29:P29"/>
    <mergeCell ref="Q29:S29"/>
    <mergeCell ref="T29:V29"/>
    <mergeCell ref="W29:Y29"/>
    <mergeCell ref="B30:C30"/>
    <mergeCell ref="E30:G30"/>
    <mergeCell ref="H30:J30"/>
    <mergeCell ref="K30:M30"/>
    <mergeCell ref="N30:P30"/>
    <mergeCell ref="Q30:S30"/>
    <mergeCell ref="T30:V30"/>
    <mergeCell ref="W30:Y30"/>
    <mergeCell ref="B31:C31"/>
    <mergeCell ref="E31:G31"/>
    <mergeCell ref="H31:J31"/>
    <mergeCell ref="K31:M31"/>
    <mergeCell ref="N31:P31"/>
    <mergeCell ref="Q31:S31"/>
    <mergeCell ref="T31:V31"/>
    <mergeCell ref="W31:Y31"/>
    <mergeCell ref="B32:C32"/>
    <mergeCell ref="E32:G32"/>
    <mergeCell ref="H32:J32"/>
    <mergeCell ref="K32:M32"/>
    <mergeCell ref="N32:P32"/>
    <mergeCell ref="Q32:S32"/>
    <mergeCell ref="T32:V32"/>
    <mergeCell ref="W32:Y32"/>
    <mergeCell ref="B33:C33"/>
    <mergeCell ref="E33:G33"/>
    <mergeCell ref="H33:J33"/>
    <mergeCell ref="K33:M33"/>
    <mergeCell ref="N33:P33"/>
    <mergeCell ref="Q33:S33"/>
    <mergeCell ref="T33:V33"/>
    <mergeCell ref="W33:Y33"/>
    <mergeCell ref="B34:C34"/>
    <mergeCell ref="E34:G34"/>
    <mergeCell ref="H34:J34"/>
    <mergeCell ref="K34:M34"/>
    <mergeCell ref="N34:P34"/>
    <mergeCell ref="Q34:S34"/>
    <mergeCell ref="T34:V34"/>
    <mergeCell ref="W34:Y34"/>
    <mergeCell ref="B35:C35"/>
    <mergeCell ref="E35:G35"/>
    <mergeCell ref="H35:J35"/>
    <mergeCell ref="K35:M35"/>
    <mergeCell ref="N35:P35"/>
    <mergeCell ref="Q35:S35"/>
    <mergeCell ref="T35:V35"/>
    <mergeCell ref="W35:Y35"/>
    <mergeCell ref="B36:C36"/>
    <mergeCell ref="E36:G36"/>
    <mergeCell ref="H36:J36"/>
    <mergeCell ref="K36:M36"/>
    <mergeCell ref="N36:P36"/>
    <mergeCell ref="Q36:S36"/>
    <mergeCell ref="T36:V36"/>
    <mergeCell ref="W36:Y36"/>
    <mergeCell ref="B37:C37"/>
    <mergeCell ref="E37:G37"/>
    <mergeCell ref="H37:J37"/>
    <mergeCell ref="K37:M37"/>
    <mergeCell ref="N37:P37"/>
    <mergeCell ref="Q37:S37"/>
    <mergeCell ref="T37:V37"/>
    <mergeCell ref="W37:Y37"/>
    <mergeCell ref="T39:V39"/>
    <mergeCell ref="W39:Y39"/>
    <mergeCell ref="B38:C38"/>
    <mergeCell ref="E38:G38"/>
    <mergeCell ref="H38:J38"/>
    <mergeCell ref="K38:M38"/>
    <mergeCell ref="N38:P38"/>
    <mergeCell ref="Q38:S38"/>
    <mergeCell ref="N40:P40"/>
    <mergeCell ref="Q40:S40"/>
    <mergeCell ref="T38:V38"/>
    <mergeCell ref="W38:Y38"/>
    <mergeCell ref="B39:C39"/>
    <mergeCell ref="E39:G39"/>
    <mergeCell ref="H39:J39"/>
    <mergeCell ref="K39:M39"/>
    <mergeCell ref="N39:P39"/>
    <mergeCell ref="Q39:S39"/>
    <mergeCell ref="T40:V40"/>
    <mergeCell ref="W40:Y40"/>
    <mergeCell ref="B41:H41"/>
    <mergeCell ref="I41:R41"/>
    <mergeCell ref="S41:V41"/>
    <mergeCell ref="W41:Y41"/>
    <mergeCell ref="B40:C40"/>
    <mergeCell ref="E40:G40"/>
    <mergeCell ref="H40:J40"/>
    <mergeCell ref="K40:M40"/>
    <mergeCell ref="B42:C42"/>
    <mergeCell ref="E42:H42"/>
    <mergeCell ref="Q43:U43"/>
    <mergeCell ref="B45:G45"/>
    <mergeCell ref="H45:Y45"/>
    <mergeCell ref="B46:F46"/>
    <mergeCell ref="G46:H46"/>
    <mergeCell ref="K46:Q46"/>
    <mergeCell ref="R46:T46"/>
    <mergeCell ref="V46:X46"/>
    <mergeCell ref="Y46:Z46"/>
    <mergeCell ref="B47:I47"/>
    <mergeCell ref="J47:L47"/>
    <mergeCell ref="O47:Q47"/>
    <mergeCell ref="R47:S47"/>
    <mergeCell ref="V47:W47"/>
    <mergeCell ref="X47:Y47"/>
    <mergeCell ref="I49:K49"/>
    <mergeCell ref="M49:R49"/>
    <mergeCell ref="B50:G50"/>
    <mergeCell ref="N50:R51"/>
    <mergeCell ref="U50:Y51"/>
    <mergeCell ref="B51:G51"/>
  </mergeCells>
  <conditionalFormatting sqref="B21:B40">
    <cfRule type="cellIs" dxfId="15" priority="6" stopIfTrue="1" operator="equal">
      <formula>"x"</formula>
    </cfRule>
    <cfRule type="cellIs" dxfId="14" priority="7" stopIfTrue="1" operator="equal">
      <formula>"x"</formula>
    </cfRule>
    <cfRule type="cellIs" dxfId="13" priority="8" stopIfTrue="1" operator="equal">
      <formula>""""""</formula>
    </cfRule>
  </conditionalFormatting>
  <conditionalFormatting sqref="D21:E21">
    <cfRule type="containsText" dxfId="12" priority="9" stopIfTrue="1" operator="containsText" text="&quot;&quot;">
      <formula>NOT(ISERROR(SEARCH("""""",D21)))</formula>
    </cfRule>
  </conditionalFormatting>
  <conditionalFormatting sqref="E21:G29 H21:T21 H22:S29 D22:D36 E30:P36 D37:P40">
    <cfRule type="containsText" dxfId="11" priority="10" stopIfTrue="1" operator="containsText" text="x">
      <formula>NOT(ISERROR(SEARCH("x",D21)))</formula>
    </cfRule>
  </conditionalFormatting>
  <conditionalFormatting sqref="Q30:S40">
    <cfRule type="containsText" dxfId="10" priority="3" stopIfTrue="1" operator="containsText" text="x">
      <formula>NOT(ISERROR(SEARCH("x",Q30)))</formula>
    </cfRule>
  </conditionalFormatting>
  <conditionalFormatting sqref="T22:T40">
    <cfRule type="containsText" dxfId="9" priority="2" stopIfTrue="1" operator="containsText" text="x">
      <formula>NOT(ISERROR(SEARCH("x",T22)))</formula>
    </cfRule>
  </conditionalFormatting>
  <conditionalFormatting sqref="W21:W40">
    <cfRule type="containsText" dxfId="8" priority="1" stopIfTrue="1" operator="containsText" text="x">
      <formula>NOT(ISERROR(SEARCH("x",W21)))</formula>
    </cfRule>
  </conditionalFormatting>
  <pageMargins left="0.19685039370078741" right="0.39370078740157483" top="0.39370078740157483" bottom="0.15748031496062992" header="0.31496062992125984" footer="0.31496062992125984"/>
  <pageSetup paperSize="9" scale="59" fitToHeight="0" orientation="portrait" r:id="rId1"/>
  <drawing r:id="rId2"/>
  <legacyDrawing r:id="rId3"/>
  <controls>
    <mc:AlternateContent xmlns:mc="http://schemas.openxmlformats.org/markup-compatibility/2006">
      <mc:Choice Requires="x14">
        <control shapeId="88071" r:id="rId4" name="CommandButton7">
          <controlPr defaultSize="0" autoLine="0" r:id="rId5">
            <anchor moveWithCells="1">
              <from>
                <xdr:col>27</xdr:col>
                <xdr:colOff>209550</xdr:colOff>
                <xdr:row>13</xdr:row>
                <xdr:rowOff>0</xdr:rowOff>
              </from>
              <to>
                <xdr:col>31</xdr:col>
                <xdr:colOff>28575</xdr:colOff>
                <xdr:row>14</xdr:row>
                <xdr:rowOff>161925</xdr:rowOff>
              </to>
            </anchor>
          </controlPr>
        </control>
      </mc:Choice>
      <mc:Fallback>
        <control shapeId="88071" r:id="rId4" name="CommandButton7"/>
      </mc:Fallback>
    </mc:AlternateContent>
    <mc:AlternateContent xmlns:mc="http://schemas.openxmlformats.org/markup-compatibility/2006">
      <mc:Choice Requires="x14">
        <control shapeId="88070" r:id="rId6" name="CommandButton6">
          <controlPr defaultSize="0" autoLine="0" r:id="rId7">
            <anchor moveWithCells="1">
              <from>
                <xdr:col>27</xdr:col>
                <xdr:colOff>228600</xdr:colOff>
                <xdr:row>11</xdr:row>
                <xdr:rowOff>57150</xdr:rowOff>
              </from>
              <to>
                <xdr:col>31</xdr:col>
                <xdr:colOff>57150</xdr:colOff>
                <xdr:row>12</xdr:row>
                <xdr:rowOff>114300</xdr:rowOff>
              </to>
            </anchor>
          </controlPr>
        </control>
      </mc:Choice>
      <mc:Fallback>
        <control shapeId="88070" r:id="rId6" name="CommandButton6"/>
      </mc:Fallback>
    </mc:AlternateContent>
    <mc:AlternateContent xmlns:mc="http://schemas.openxmlformats.org/markup-compatibility/2006">
      <mc:Choice Requires="x14">
        <control shapeId="88069" r:id="rId8" name="CommandButton5">
          <controlPr defaultSize="0" autoLine="0" r:id="rId9">
            <anchor moveWithCells="1">
              <from>
                <xdr:col>27</xdr:col>
                <xdr:colOff>209550</xdr:colOff>
                <xdr:row>9</xdr:row>
                <xdr:rowOff>57150</xdr:rowOff>
              </from>
              <to>
                <xdr:col>31</xdr:col>
                <xdr:colOff>38100</xdr:colOff>
                <xdr:row>10</xdr:row>
                <xdr:rowOff>142875</xdr:rowOff>
              </to>
            </anchor>
          </controlPr>
        </control>
      </mc:Choice>
      <mc:Fallback>
        <control shapeId="88069" r:id="rId8" name="CommandButton5"/>
      </mc:Fallback>
    </mc:AlternateContent>
    <mc:AlternateContent xmlns:mc="http://schemas.openxmlformats.org/markup-compatibility/2006">
      <mc:Choice Requires="x14">
        <control shapeId="88068" r:id="rId10" name="CommandButton4">
          <controlPr defaultSize="0" autoLine="0" r:id="rId11">
            <anchor moveWithCells="1">
              <from>
                <xdr:col>27</xdr:col>
                <xdr:colOff>190500</xdr:colOff>
                <xdr:row>5</xdr:row>
                <xdr:rowOff>57150</xdr:rowOff>
              </from>
              <to>
                <xdr:col>31</xdr:col>
                <xdr:colOff>285750</xdr:colOff>
                <xdr:row>6</xdr:row>
                <xdr:rowOff>142875</xdr:rowOff>
              </to>
            </anchor>
          </controlPr>
        </control>
      </mc:Choice>
      <mc:Fallback>
        <control shapeId="88068" r:id="rId10" name="CommandButton4"/>
      </mc:Fallback>
    </mc:AlternateContent>
    <mc:AlternateContent xmlns:mc="http://schemas.openxmlformats.org/markup-compatibility/2006">
      <mc:Choice Requires="x14">
        <control shapeId="88067" r:id="rId12" name="CommandButton3">
          <controlPr defaultSize="0" autoLine="0" r:id="rId13">
            <anchor moveWithCells="1">
              <from>
                <xdr:col>27</xdr:col>
                <xdr:colOff>133350</xdr:colOff>
                <xdr:row>6</xdr:row>
                <xdr:rowOff>209550</xdr:rowOff>
              </from>
              <to>
                <xdr:col>31</xdr:col>
                <xdr:colOff>209550</xdr:colOff>
                <xdr:row>8</xdr:row>
                <xdr:rowOff>180975</xdr:rowOff>
              </to>
            </anchor>
          </controlPr>
        </control>
      </mc:Choice>
      <mc:Fallback>
        <control shapeId="88067" r:id="rId12" name="CommandButton3"/>
      </mc:Fallback>
    </mc:AlternateContent>
    <mc:AlternateContent xmlns:mc="http://schemas.openxmlformats.org/markup-compatibility/2006">
      <mc:Choice Requires="x14">
        <control shapeId="88066" r:id="rId14" name="CommandButton1">
          <controlPr defaultSize="0" autoLine="0" r:id="rId15">
            <anchor moveWithCells="1">
              <from>
                <xdr:col>27</xdr:col>
                <xdr:colOff>133350</xdr:colOff>
                <xdr:row>0</xdr:row>
                <xdr:rowOff>285750</xdr:rowOff>
              </from>
              <to>
                <xdr:col>32</xdr:col>
                <xdr:colOff>28575</xdr:colOff>
                <xdr:row>2</xdr:row>
                <xdr:rowOff>104775</xdr:rowOff>
              </to>
            </anchor>
          </controlPr>
        </control>
      </mc:Choice>
      <mc:Fallback>
        <control shapeId="88066" r:id="rId14" name="CommandButton1"/>
      </mc:Fallback>
    </mc:AlternateContent>
    <mc:AlternateContent xmlns:mc="http://schemas.openxmlformats.org/markup-compatibility/2006">
      <mc:Choice Requires="x14">
        <control shapeId="88065" r:id="rId16" name="CommandButton2">
          <controlPr defaultSize="0" autoLine="0" r:id="rId17">
            <anchor moveWithCells="1">
              <from>
                <xdr:col>27</xdr:col>
                <xdr:colOff>171450</xdr:colOff>
                <xdr:row>2</xdr:row>
                <xdr:rowOff>219075</xdr:rowOff>
              </from>
              <to>
                <xdr:col>32</xdr:col>
                <xdr:colOff>38100</xdr:colOff>
                <xdr:row>5</xdr:row>
                <xdr:rowOff>0</xdr:rowOff>
              </to>
            </anchor>
          </controlPr>
        </control>
      </mc:Choice>
      <mc:Fallback>
        <control shapeId="88065" r:id="rId16" name="CommandButton2"/>
      </mc:Fallback>
    </mc:AlternateContent>
  </control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B3529-C0A8-4DD8-9AEE-47EE3937AA82}">
  <sheetPr codeName="ورقة27">
    <tabColor rgb="FF92D050"/>
  </sheetPr>
  <dimension ref="A1:H42"/>
  <sheetViews>
    <sheetView rightToLeft="1" view="pageBreakPreview" topLeftCell="A6" zoomScaleNormal="100" zoomScaleSheetLayoutView="100" workbookViewId="0">
      <selection activeCell="A18" sqref="A18"/>
    </sheetView>
  </sheetViews>
  <sheetFormatPr defaultColWidth="9.28515625" defaultRowHeight="12.75" x14ac:dyDescent="0.2"/>
  <cols>
    <col min="1" max="1" width="14.42578125" style="1" customWidth="1"/>
    <col min="2" max="2" width="19.28515625" style="1" customWidth="1"/>
    <col min="3" max="4" width="9.28515625" style="1"/>
    <col min="5" max="5" width="10.42578125" style="1" customWidth="1"/>
    <col min="6" max="7" width="9.28515625" style="1"/>
    <col min="8" max="8" width="17.7109375" style="1" customWidth="1"/>
    <col min="9" max="16384" width="9.28515625" style="1"/>
  </cols>
  <sheetData>
    <row r="1" spans="1:8" x14ac:dyDescent="0.2">
      <c r="C1" s="1393" t="s">
        <v>14</v>
      </c>
      <c r="D1" s="1393"/>
      <c r="E1" s="1393"/>
      <c r="F1" s="1393"/>
    </row>
    <row r="4" spans="1:8" x14ac:dyDescent="0.2">
      <c r="H4" s="131" t="s">
        <v>161</v>
      </c>
    </row>
    <row r="6" spans="1:8" ht="20.25" customHeight="1" x14ac:dyDescent="0.25">
      <c r="A6" s="1394" t="s">
        <v>636</v>
      </c>
      <c r="B6" s="1394"/>
      <c r="C6" s="1394"/>
      <c r="D6" s="1394"/>
      <c r="E6" s="1394"/>
      <c r="F6" s="1394"/>
      <c r="G6" s="1394"/>
      <c r="H6" s="1394"/>
    </row>
    <row r="7" spans="1:8" ht="21.75" customHeight="1" x14ac:dyDescent="0.2">
      <c r="A7" s="1286" t="s">
        <v>16</v>
      </c>
      <c r="B7" s="1286"/>
      <c r="C7" s="1286"/>
      <c r="D7" s="1286"/>
      <c r="E7" s="1286"/>
      <c r="F7" s="1286"/>
      <c r="G7" s="1286"/>
      <c r="H7" s="1286"/>
    </row>
    <row r="8" spans="1:8" ht="15" x14ac:dyDescent="0.2">
      <c r="A8" s="1395" t="s">
        <v>1132</v>
      </c>
      <c r="B8" s="1395"/>
      <c r="C8" s="1395"/>
      <c r="D8" s="1395"/>
      <c r="E8" s="1395"/>
      <c r="F8" s="1395"/>
      <c r="G8" s="1395"/>
      <c r="H8" s="1395"/>
    </row>
    <row r="9" spans="1:8" ht="15.75" x14ac:dyDescent="0.2">
      <c r="A9" s="1286" t="s">
        <v>162</v>
      </c>
      <c r="B9" s="1286"/>
      <c r="C9" s="1286"/>
      <c r="D9" s="1286"/>
      <c r="E9" s="1286"/>
      <c r="F9" s="1286"/>
      <c r="G9" s="1286"/>
      <c r="H9" s="1286"/>
    </row>
    <row r="10" spans="1:8" ht="18" customHeight="1" x14ac:dyDescent="0.2">
      <c r="A10" s="390" t="s">
        <v>678</v>
      </c>
      <c r="B10" s="1462"/>
      <c r="C10" s="1462"/>
      <c r="D10" s="1462"/>
      <c r="E10" s="1462"/>
      <c r="F10" s="1388" t="s">
        <v>163</v>
      </c>
      <c r="G10" s="1388"/>
      <c r="H10" s="335" t="str">
        <f>hours!$E$15</f>
        <v>محمد علي المحتسب</v>
      </c>
    </row>
    <row r="11" spans="1:8" ht="19.5" customHeight="1" x14ac:dyDescent="0.2">
      <c r="A11" s="391" t="s">
        <v>679</v>
      </c>
      <c r="B11" s="1388"/>
      <c r="C11" s="1388"/>
      <c r="D11" s="1388"/>
      <c r="E11" s="1388"/>
      <c r="F11" s="1388" t="s">
        <v>164</v>
      </c>
      <c r="G11" s="1388"/>
      <c r="H11" s="105" t="str">
        <f>Menu!$C$2</f>
        <v>اللغة العربية</v>
      </c>
    </row>
    <row r="12" spans="1:8" ht="19.5" customHeight="1" thickBot="1" x14ac:dyDescent="0.25">
      <c r="A12" s="130" t="s">
        <v>165</v>
      </c>
      <c r="B12" s="129"/>
      <c r="F12" s="1406" t="s">
        <v>166</v>
      </c>
      <c r="G12" s="1406"/>
      <c r="H12" s="132"/>
    </row>
    <row r="13" spans="1:8" ht="24" customHeight="1" thickTop="1" thickBot="1" x14ac:dyDescent="0.25">
      <c r="A13" s="1396" t="s">
        <v>5</v>
      </c>
      <c r="B13" s="1398" t="s">
        <v>6</v>
      </c>
      <c r="C13" s="1400" t="s">
        <v>167</v>
      </c>
      <c r="D13" s="1401"/>
      <c r="E13" s="1402" t="s">
        <v>168</v>
      </c>
      <c r="F13" s="1400" t="s">
        <v>169</v>
      </c>
      <c r="G13" s="1407"/>
      <c r="H13" s="1404" t="s">
        <v>29</v>
      </c>
    </row>
    <row r="14" spans="1:8" ht="44.25" customHeight="1" thickBot="1" x14ac:dyDescent="0.25">
      <c r="A14" s="1397"/>
      <c r="B14" s="1399"/>
      <c r="C14" s="333" t="s">
        <v>170</v>
      </c>
      <c r="D14" s="333" t="s">
        <v>171</v>
      </c>
      <c r="E14" s="1403"/>
      <c r="F14" s="133" t="s">
        <v>172</v>
      </c>
      <c r="G14" s="133" t="s">
        <v>173</v>
      </c>
      <c r="H14" s="1405"/>
    </row>
    <row r="15" spans="1:8" ht="18" customHeight="1" thickTop="1" x14ac:dyDescent="0.2">
      <c r="A15" s="337" t="s">
        <v>9</v>
      </c>
      <c r="B15" s="329">
        <v>45085</v>
      </c>
      <c r="C15" s="330">
        <v>0.33333333333333331</v>
      </c>
      <c r="D15" s="330">
        <v>0.625</v>
      </c>
      <c r="E15" s="331">
        <v>7</v>
      </c>
      <c r="F15" s="134"/>
      <c r="G15" s="134"/>
      <c r="H15" s="135"/>
    </row>
    <row r="16" spans="1:8" ht="18" customHeight="1" x14ac:dyDescent="0.2">
      <c r="A16" s="178" t="s">
        <v>406</v>
      </c>
      <c r="B16" s="329"/>
      <c r="C16" s="177">
        <v>0.33333333333333331</v>
      </c>
      <c r="D16" s="177">
        <v>0.625</v>
      </c>
      <c r="E16" s="178">
        <v>7</v>
      </c>
      <c r="F16" s="136"/>
      <c r="G16" s="136"/>
      <c r="H16" s="137"/>
    </row>
    <row r="17" spans="1:8" ht="18" customHeight="1" x14ac:dyDescent="0.2">
      <c r="A17" s="178" t="s">
        <v>412</v>
      </c>
      <c r="B17" s="329"/>
      <c r="C17" s="177">
        <v>0.33333333333333331</v>
      </c>
      <c r="D17" s="177">
        <v>0.625</v>
      </c>
      <c r="E17" s="178">
        <v>7</v>
      </c>
      <c r="F17" s="136"/>
      <c r="G17" s="136"/>
      <c r="H17" s="137"/>
    </row>
    <row r="18" spans="1:8" ht="18" customHeight="1" x14ac:dyDescent="0.2">
      <c r="A18" s="178" t="s">
        <v>8</v>
      </c>
      <c r="B18" s="329"/>
      <c r="C18" s="177">
        <v>0.33333333333333331</v>
      </c>
      <c r="D18" s="177">
        <v>0.625</v>
      </c>
      <c r="E18" s="178">
        <v>7</v>
      </c>
      <c r="F18" s="136"/>
      <c r="G18" s="136"/>
      <c r="H18" s="137"/>
    </row>
    <row r="19" spans="1:8" ht="18" customHeight="1" x14ac:dyDescent="0.2">
      <c r="A19" s="178" t="s">
        <v>407</v>
      </c>
      <c r="B19" s="329"/>
      <c r="C19" s="177">
        <v>0.33333333333333331</v>
      </c>
      <c r="D19" s="177">
        <v>0.625</v>
      </c>
      <c r="E19" s="178">
        <v>7</v>
      </c>
      <c r="F19" s="136"/>
      <c r="G19" s="136"/>
      <c r="H19" s="137"/>
    </row>
    <row r="20" spans="1:8" ht="18" customHeight="1" x14ac:dyDescent="0.2">
      <c r="A20" s="336" t="s">
        <v>9</v>
      </c>
      <c r="B20" s="329"/>
      <c r="C20" s="177">
        <v>0.33333333333333331</v>
      </c>
      <c r="D20" s="177">
        <v>0.625</v>
      </c>
      <c r="E20" s="178">
        <v>7</v>
      </c>
      <c r="F20" s="136"/>
      <c r="G20" s="136"/>
      <c r="H20" s="137"/>
    </row>
    <row r="21" spans="1:8" ht="18" customHeight="1" x14ac:dyDescent="0.2">
      <c r="A21" s="176" t="str">
        <f>ى!$K$9</f>
        <v>السبت</v>
      </c>
      <c r="B21" s="332"/>
      <c r="C21" s="177">
        <v>0.33333333333333331</v>
      </c>
      <c r="D21" s="177">
        <v>0.625</v>
      </c>
      <c r="E21" s="178">
        <v>7</v>
      </c>
      <c r="F21" s="136"/>
      <c r="G21" s="136"/>
      <c r="H21" s="137"/>
    </row>
    <row r="22" spans="1:8" ht="18" customHeight="1" x14ac:dyDescent="0.2">
      <c r="A22" s="176" t="str">
        <f>ى!$L$9</f>
        <v>الأحد</v>
      </c>
      <c r="B22" s="332"/>
      <c r="C22" s="177">
        <v>0.33333333333333331</v>
      </c>
      <c r="D22" s="177">
        <v>0.625</v>
      </c>
      <c r="E22" s="178">
        <v>7</v>
      </c>
      <c r="F22" s="136"/>
      <c r="G22" s="136"/>
      <c r="H22" s="137"/>
    </row>
    <row r="23" spans="1:8" ht="18" customHeight="1" x14ac:dyDescent="0.2">
      <c r="A23" s="176" t="str">
        <f>ى!$M$9</f>
        <v>الإثنين</v>
      </c>
      <c r="B23" s="332"/>
      <c r="C23" s="177">
        <v>0.33333333333333331</v>
      </c>
      <c r="D23" s="177">
        <v>0.625</v>
      </c>
      <c r="E23" s="178">
        <v>7</v>
      </c>
      <c r="F23" s="136"/>
      <c r="G23" s="136"/>
      <c r="H23" s="137"/>
    </row>
    <row r="24" spans="1:8" ht="18" customHeight="1" x14ac:dyDescent="0.2">
      <c r="A24" s="176" t="str">
        <f>ى!$N$9</f>
        <v>الثلاثاء</v>
      </c>
      <c r="B24" s="332"/>
      <c r="C24" s="177">
        <v>0.33333333333333331</v>
      </c>
      <c r="D24" s="177">
        <v>0.625</v>
      </c>
      <c r="E24" s="178">
        <v>7</v>
      </c>
      <c r="F24" s="136"/>
      <c r="G24" s="136"/>
      <c r="H24" s="137"/>
    </row>
    <row r="25" spans="1:8" ht="18" customHeight="1" x14ac:dyDescent="0.2">
      <c r="A25" s="176" t="str">
        <f>ى!$O$9</f>
        <v>الأربعاء</v>
      </c>
      <c r="B25" s="332"/>
      <c r="C25" s="177">
        <v>0.33333333333333331</v>
      </c>
      <c r="D25" s="177">
        <v>0.625</v>
      </c>
      <c r="E25" s="178">
        <v>7</v>
      </c>
      <c r="F25" s="136"/>
      <c r="G25" s="136"/>
      <c r="H25" s="137"/>
    </row>
    <row r="26" spans="1:8" ht="18" customHeight="1" x14ac:dyDescent="0.2">
      <c r="A26" s="176" t="str">
        <f>ى!$P$9</f>
        <v>الخميس</v>
      </c>
      <c r="B26" s="332"/>
      <c r="C26" s="177">
        <v>0.33333333333333331</v>
      </c>
      <c r="D26" s="177">
        <v>0.625</v>
      </c>
      <c r="E26" s="178">
        <v>7</v>
      </c>
      <c r="F26" s="136"/>
      <c r="G26" s="136"/>
      <c r="H26" s="137"/>
    </row>
    <row r="27" spans="1:8" ht="18" customHeight="1" x14ac:dyDescent="0.2">
      <c r="A27" s="176" t="s">
        <v>7</v>
      </c>
      <c r="B27" s="332"/>
      <c r="C27" s="177">
        <v>0.33333333333333298</v>
      </c>
      <c r="D27" s="177">
        <v>0.625</v>
      </c>
      <c r="E27" s="178">
        <v>7</v>
      </c>
      <c r="F27" s="136"/>
      <c r="G27" s="136"/>
      <c r="H27" s="137"/>
    </row>
    <row r="28" spans="1:8" ht="18" customHeight="1" x14ac:dyDescent="0.2">
      <c r="A28" s="176" t="s">
        <v>406</v>
      </c>
      <c r="B28" s="332"/>
      <c r="C28" s="177">
        <v>0.33333333333333298</v>
      </c>
      <c r="D28" s="177">
        <v>0.625</v>
      </c>
      <c r="E28" s="178">
        <v>7</v>
      </c>
      <c r="F28" s="136"/>
      <c r="G28" s="136"/>
      <c r="H28" s="137"/>
    </row>
    <row r="29" spans="1:8" ht="18" customHeight="1" x14ac:dyDescent="0.2">
      <c r="A29" s="176" t="s">
        <v>412</v>
      </c>
      <c r="B29" s="332"/>
      <c r="C29" s="177">
        <v>0.33333333333333298</v>
      </c>
      <c r="D29" s="177">
        <v>0.625</v>
      </c>
      <c r="E29" s="178">
        <v>7</v>
      </c>
      <c r="F29" s="136"/>
      <c r="G29" s="136"/>
      <c r="H29" s="137"/>
    </row>
    <row r="30" spans="1:8" ht="18" customHeight="1" x14ac:dyDescent="0.2">
      <c r="A30" s="176" t="s">
        <v>8</v>
      </c>
      <c r="B30" s="332"/>
      <c r="C30" s="177">
        <v>0.33333333333333298</v>
      </c>
      <c r="D30" s="177">
        <v>0.625</v>
      </c>
      <c r="E30" s="178">
        <v>7</v>
      </c>
      <c r="F30" s="136"/>
      <c r="G30" s="136"/>
      <c r="H30" s="137"/>
    </row>
    <row r="31" spans="1:8" ht="18" customHeight="1" x14ac:dyDescent="0.2">
      <c r="A31" s="213"/>
      <c r="B31" s="332"/>
      <c r="C31" s="177"/>
      <c r="D31" s="177"/>
      <c r="E31" s="178"/>
      <c r="F31" s="136"/>
      <c r="G31" s="136"/>
      <c r="H31" s="137"/>
    </row>
    <row r="32" spans="1:8" ht="18" customHeight="1" x14ac:dyDescent="0.2">
      <c r="A32" s="176"/>
      <c r="B32" s="332"/>
      <c r="C32" s="177"/>
      <c r="D32" s="177"/>
      <c r="E32" s="178"/>
      <c r="F32" s="136"/>
      <c r="G32" s="136"/>
      <c r="H32" s="137"/>
    </row>
    <row r="33" spans="1:8" ht="18" customHeight="1" x14ac:dyDescent="0.2">
      <c r="A33" s="213"/>
      <c r="B33" s="332"/>
      <c r="C33" s="177"/>
      <c r="D33" s="177"/>
      <c r="E33" s="178"/>
      <c r="F33" s="136"/>
      <c r="G33" s="136"/>
      <c r="H33" s="137"/>
    </row>
    <row r="34" spans="1:8" ht="18" customHeight="1" x14ac:dyDescent="0.2">
      <c r="A34" s="176"/>
      <c r="B34" s="332"/>
      <c r="C34" s="177"/>
      <c r="D34" s="177"/>
      <c r="E34" s="178"/>
      <c r="F34" s="136"/>
      <c r="G34" s="136"/>
      <c r="H34" s="137"/>
    </row>
    <row r="35" spans="1:8" ht="18" customHeight="1" x14ac:dyDescent="0.2">
      <c r="A35" s="213"/>
      <c r="B35" s="332"/>
      <c r="C35" s="177"/>
      <c r="D35" s="177"/>
      <c r="E35" s="178"/>
      <c r="F35" s="136"/>
      <c r="G35" s="136"/>
      <c r="H35" s="137"/>
    </row>
    <row r="36" spans="1:8" ht="18" customHeight="1" x14ac:dyDescent="0.2">
      <c r="A36" s="176"/>
      <c r="B36" s="332"/>
      <c r="C36" s="330"/>
      <c r="D36" s="330"/>
      <c r="E36" s="331"/>
      <c r="F36" s="136"/>
      <c r="G36" s="136"/>
      <c r="H36" s="137"/>
    </row>
    <row r="37" spans="1:8" ht="18" customHeight="1" x14ac:dyDescent="0.2">
      <c r="A37" s="213"/>
      <c r="B37" s="332"/>
      <c r="C37" s="177"/>
      <c r="D37" s="177"/>
      <c r="E37" s="178"/>
      <c r="F37" s="136"/>
      <c r="G37" s="136"/>
      <c r="H37" s="137"/>
    </row>
    <row r="38" spans="1:8" ht="18" customHeight="1" x14ac:dyDescent="0.2">
      <c r="A38" s="176"/>
      <c r="B38" s="332"/>
      <c r="C38" s="178"/>
      <c r="D38" s="178"/>
      <c r="E38" s="178"/>
      <c r="F38" s="136"/>
      <c r="G38" s="136"/>
      <c r="H38" s="137"/>
    </row>
    <row r="39" spans="1:8" ht="18" customHeight="1" thickBot="1" x14ac:dyDescent="0.25">
      <c r="A39" s="213"/>
      <c r="B39" s="332"/>
      <c r="C39" s="179"/>
      <c r="D39" s="179"/>
      <c r="E39" s="179"/>
      <c r="F39" s="138"/>
      <c r="G39" s="138"/>
      <c r="H39" s="139"/>
    </row>
    <row r="40" spans="1:8" ht="26.25" thickTop="1" thickBot="1" x14ac:dyDescent="0.25">
      <c r="A40" s="1389" t="s">
        <v>174</v>
      </c>
      <c r="B40" s="1390"/>
      <c r="C40" s="1390"/>
      <c r="D40" s="1391"/>
      <c r="E40" s="180">
        <f>SUM(E15:E39)</f>
        <v>112</v>
      </c>
      <c r="F40" s="140"/>
      <c r="G40" s="140"/>
      <c r="H40" s="141"/>
    </row>
    <row r="41" spans="1:8" ht="24.75" customHeight="1" thickTop="1" x14ac:dyDescent="0.25">
      <c r="A41" s="1392" t="s">
        <v>175</v>
      </c>
      <c r="B41" s="1392"/>
      <c r="C41" s="142"/>
      <c r="D41" s="142"/>
      <c r="E41" s="143" t="s">
        <v>176</v>
      </c>
      <c r="F41" s="144"/>
      <c r="G41" s="145" t="s">
        <v>134</v>
      </c>
    </row>
    <row r="42" spans="1:8" ht="18" x14ac:dyDescent="0.2">
      <c r="A42" s="146" t="s">
        <v>22</v>
      </c>
      <c r="B42" s="334">
        <f ca="1">TODAY()</f>
        <v>45469</v>
      </c>
    </row>
  </sheetData>
  <mergeCells count="18">
    <mergeCell ref="H13:H14"/>
    <mergeCell ref="C1:F1"/>
    <mergeCell ref="A6:H6"/>
    <mergeCell ref="A7:H7"/>
    <mergeCell ref="A8:H8"/>
    <mergeCell ref="A9:H9"/>
    <mergeCell ref="A40:D40"/>
    <mergeCell ref="A41:B41"/>
    <mergeCell ref="B10:E10"/>
    <mergeCell ref="B11:E11"/>
    <mergeCell ref="F11:G11"/>
    <mergeCell ref="F12:G12"/>
    <mergeCell ref="A13:A14"/>
    <mergeCell ref="B13:B14"/>
    <mergeCell ref="C13:D13"/>
    <mergeCell ref="E13:E14"/>
    <mergeCell ref="F13:G13"/>
    <mergeCell ref="F10:G10"/>
  </mergeCells>
  <pageMargins left="0.15" right="0.36" top="0.33" bottom="0.59" header="0.31" footer="0.5"/>
  <pageSetup paperSize="9" orientation="portrait" horizontalDpi="300" verticalDpi="300" r:id="rId1"/>
  <headerFooter alignWithMargins="0"/>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4BFBA-A585-438F-9173-06483F4FB76D}">
  <sheetPr codeName="Worksheet____29">
    <tabColor rgb="FFFFFF00"/>
  </sheetPr>
  <dimension ref="A1:AL58"/>
  <sheetViews>
    <sheetView rightToLeft="1" view="pageBreakPreview" topLeftCell="A19" zoomScale="70" zoomScaleNormal="100" zoomScaleSheetLayoutView="70" workbookViewId="0">
      <selection activeCell="G46" sqref="G46:H46"/>
    </sheetView>
  </sheetViews>
  <sheetFormatPr defaultColWidth="9.28515625" defaultRowHeight="24.75" x14ac:dyDescent="0.65"/>
  <cols>
    <col min="1" max="1" width="7.7109375" style="254" customWidth="1"/>
    <col min="2" max="2" width="8.5703125" style="254" customWidth="1"/>
    <col min="3" max="3" width="3.7109375" style="254" customWidth="1"/>
    <col min="4" max="4" width="11" style="254" hidden="1" customWidth="1"/>
    <col min="5" max="6" width="6.28515625" style="254" customWidth="1"/>
    <col min="7" max="7" width="3.28515625" style="254" customWidth="1"/>
    <col min="8" max="8" width="7.42578125" style="254" customWidth="1"/>
    <col min="9" max="9" width="6.28515625" style="254" customWidth="1"/>
    <col min="10" max="10" width="7.28515625" style="254" customWidth="1"/>
    <col min="11" max="12" width="6.28515625" style="254" customWidth="1"/>
    <col min="13" max="13" width="1.7109375" style="254" customWidth="1"/>
    <col min="14" max="14" width="5.28515625" style="254" customWidth="1"/>
    <col min="15" max="15" width="6.28515625" style="254" customWidth="1"/>
    <col min="16" max="16" width="6.7109375" style="254" customWidth="1"/>
    <col min="17" max="18" width="6.28515625" style="254" customWidth="1"/>
    <col min="19" max="19" width="5.5703125" style="254" customWidth="1"/>
    <col min="20" max="22" width="6.28515625" style="254" customWidth="1"/>
    <col min="23" max="23" width="7" style="254" customWidth="1"/>
    <col min="24" max="24" width="5.7109375" style="254" customWidth="1"/>
    <col min="25" max="25" width="14.28515625" style="254" customWidth="1"/>
    <col min="26" max="26" width="5.7109375" style="254" customWidth="1"/>
    <col min="27" max="27" width="5.28515625" style="254" customWidth="1"/>
    <col min="28" max="16384" width="9.28515625" style="254"/>
  </cols>
  <sheetData>
    <row r="1" spans="1:38" s="286" customFormat="1" ht="30" customHeight="1" x14ac:dyDescent="0.85">
      <c r="A1" s="1013" t="s">
        <v>14</v>
      </c>
      <c r="B1" s="1013"/>
      <c r="C1" s="1013"/>
      <c r="D1" s="1013"/>
      <c r="E1" s="1013"/>
      <c r="F1" s="1013"/>
      <c r="G1" s="1013"/>
      <c r="H1" s="1013"/>
      <c r="I1" s="1013"/>
      <c r="J1" s="1013"/>
      <c r="K1" s="1013"/>
      <c r="L1" s="1013"/>
      <c r="M1" s="1013"/>
      <c r="N1" s="1013"/>
      <c r="O1" s="1013"/>
      <c r="P1" s="1013"/>
      <c r="Q1" s="1013"/>
      <c r="R1" s="1013"/>
      <c r="S1" s="1013"/>
      <c r="T1" s="1013"/>
      <c r="U1" s="1013"/>
      <c r="V1" s="1013"/>
      <c r="W1" s="1013"/>
      <c r="X1" s="1013"/>
      <c r="Y1" s="1013"/>
      <c r="Z1" s="1013"/>
      <c r="AA1" s="1013"/>
    </row>
    <row r="2" spans="1:38" s="286" customFormat="1" ht="33" customHeight="1" x14ac:dyDescent="0.85">
      <c r="A2" s="1013" t="s">
        <v>610</v>
      </c>
      <c r="B2" s="1013"/>
      <c r="C2" s="1013"/>
      <c r="D2" s="1013"/>
      <c r="E2" s="1013"/>
      <c r="F2" s="1013"/>
      <c r="G2" s="1013"/>
      <c r="H2" s="1013"/>
      <c r="I2" s="1013"/>
      <c r="J2" s="288"/>
      <c r="K2" s="288"/>
      <c r="L2" s="288"/>
      <c r="M2" s="288"/>
      <c r="N2" s="289"/>
      <c r="O2" s="289"/>
      <c r="P2" s="289"/>
      <c r="Q2" s="289"/>
      <c r="R2" s="289"/>
      <c r="S2" s="289"/>
      <c r="T2" s="1014" t="s">
        <v>63</v>
      </c>
      <c r="U2" s="1014"/>
      <c r="V2" s="1014"/>
      <c r="W2" s="1014"/>
      <c r="X2" s="1014"/>
      <c r="Y2" s="1014"/>
      <c r="Z2" s="1014"/>
      <c r="AA2" s="1014"/>
    </row>
    <row r="3" spans="1:38" s="286" customFormat="1" ht="33" customHeight="1" x14ac:dyDescent="0.9">
      <c r="A3" s="1013" t="s">
        <v>636</v>
      </c>
      <c r="B3" s="1013"/>
      <c r="C3" s="1013"/>
      <c r="D3" s="1013"/>
      <c r="E3" s="1013"/>
      <c r="F3" s="1013"/>
      <c r="G3" s="1013"/>
      <c r="H3" s="1013"/>
      <c r="I3" s="1013"/>
      <c r="J3" s="287"/>
      <c r="K3" s="287"/>
      <c r="L3" s="287"/>
      <c r="M3" s="287"/>
      <c r="N3" s="289"/>
      <c r="O3" s="289"/>
      <c r="P3" s="289"/>
      <c r="Q3" s="289"/>
      <c r="R3" s="289"/>
      <c r="S3" s="289"/>
      <c r="T3" s="1014" t="s">
        <v>637</v>
      </c>
      <c r="U3" s="1014"/>
      <c r="V3" s="1014"/>
      <c r="W3" s="1014"/>
      <c r="X3" s="1014"/>
      <c r="Y3" s="1014"/>
      <c r="Z3" s="1014"/>
      <c r="AA3" s="1014"/>
    </row>
    <row r="4" spans="1:38" s="293" customFormat="1" ht="33" customHeight="1" thickBot="1" x14ac:dyDescent="0.95">
      <c r="A4" s="1015" t="str">
        <f>"مديرية التربية والتعليم/"&amp;Menu!$C$4</f>
        <v>مديرية التربية والتعليم/الخليل</v>
      </c>
      <c r="B4" s="1015"/>
      <c r="C4" s="1015"/>
      <c r="D4" s="1015"/>
      <c r="E4" s="1015"/>
      <c r="F4" s="1015"/>
      <c r="G4" s="1015"/>
      <c r="H4" s="1015"/>
      <c r="I4" s="1015"/>
      <c r="J4" s="291"/>
      <c r="K4" s="291"/>
      <c r="L4" s="291"/>
      <c r="M4" s="291"/>
      <c r="N4" s="292"/>
      <c r="O4" s="292"/>
      <c r="P4" s="292"/>
      <c r="Q4" s="1015" t="str">
        <f>"Directorate of Education  /"&amp;Menu!$E$4</f>
        <v>Directorate of Education  /Hebron</v>
      </c>
      <c r="R4" s="1015"/>
      <c r="S4" s="1015"/>
      <c r="T4" s="1015"/>
      <c r="U4" s="1015"/>
      <c r="V4" s="1015"/>
      <c r="W4" s="1015"/>
      <c r="X4" s="1015"/>
      <c r="Y4" s="1015"/>
      <c r="Z4" s="1015"/>
      <c r="AA4" s="1015"/>
    </row>
    <row r="5" spans="1:38" s="268" customFormat="1" ht="33" hidden="1" customHeight="1" thickBot="1" x14ac:dyDescent="0.4">
      <c r="A5" s="266" t="s">
        <v>0</v>
      </c>
      <c r="B5" s="1007"/>
      <c r="C5" s="1007"/>
      <c r="D5" s="1007"/>
      <c r="E5" s="1007"/>
      <c r="F5" s="1007"/>
      <c r="G5" s="1007"/>
      <c r="H5" s="267"/>
      <c r="I5" s="267"/>
      <c r="J5" s="1008" t="s">
        <v>6</v>
      </c>
      <c r="K5" s="1008"/>
      <c r="L5" s="1007"/>
      <c r="M5" s="1007"/>
      <c r="N5" s="1007"/>
      <c r="O5" s="1007"/>
      <c r="P5" s="1007"/>
      <c r="Q5" s="1007"/>
      <c r="R5" s="267"/>
      <c r="S5" s="267"/>
      <c r="T5" s="1007" t="s">
        <v>570</v>
      </c>
      <c r="U5" s="1007"/>
      <c r="V5" s="1007"/>
      <c r="W5" s="1007"/>
      <c r="X5" s="1007"/>
      <c r="Y5" s="1007"/>
      <c r="Z5" s="1007"/>
      <c r="AA5" s="267"/>
    </row>
    <row r="6" spans="1:38" s="268" customFormat="1" ht="42.75" customHeight="1" thickBot="1" x14ac:dyDescent="0.4">
      <c r="A6" s="1450" t="s">
        <v>571</v>
      </c>
      <c r="B6" s="1450"/>
      <c r="C6" s="1451">
        <v>1</v>
      </c>
      <c r="D6" s="1452"/>
      <c r="E6" s="1453"/>
      <c r="F6" s="290"/>
      <c r="G6" s="290"/>
      <c r="H6" s="290"/>
      <c r="I6" s="1454" t="s">
        <v>639</v>
      </c>
      <c r="J6" s="1454"/>
      <c r="K6" s="1454"/>
      <c r="L6" s="1454"/>
      <c r="M6" s="1454"/>
      <c r="N6" s="1454"/>
      <c r="O6" s="1454"/>
      <c r="P6" s="1454"/>
      <c r="Q6" s="1454"/>
      <c r="R6" s="1454"/>
      <c r="S6" s="1454"/>
      <c r="T6" s="1454"/>
      <c r="U6" s="1454"/>
      <c r="V6" s="290"/>
      <c r="W6" s="290"/>
      <c r="X6" s="290"/>
      <c r="Y6" s="290"/>
      <c r="Z6" s="290"/>
      <c r="AA6" s="290"/>
    </row>
    <row r="7" spans="1:38" s="268" customFormat="1" ht="22.5" customHeight="1" x14ac:dyDescent="0.35">
      <c r="A7" s="1455" t="s">
        <v>572</v>
      </c>
      <c r="B7" s="1455"/>
      <c r="C7" s="1455"/>
      <c r="D7" s="1455"/>
      <c r="E7" s="1455"/>
      <c r="F7" s="1455"/>
      <c r="G7" s="1455"/>
      <c r="H7" s="1455"/>
      <c r="I7" s="1455"/>
      <c r="J7" s="1455"/>
      <c r="R7" s="1456" t="s">
        <v>573</v>
      </c>
      <c r="S7" s="1456"/>
      <c r="T7" s="1456"/>
      <c r="U7" s="1456"/>
      <c r="V7" s="1456"/>
      <c r="W7" s="1456"/>
      <c r="X7" s="1456"/>
      <c r="Y7" s="1456"/>
      <c r="Z7" s="1456"/>
      <c r="AA7" s="1457"/>
    </row>
    <row r="8" spans="1:38" s="339" customFormat="1" ht="28.5" customHeight="1" x14ac:dyDescent="0.4">
      <c r="A8" s="1458" t="s">
        <v>574</v>
      </c>
      <c r="B8" s="1458"/>
      <c r="C8" s="1458"/>
      <c r="D8" s="591"/>
      <c r="E8" s="1459" t="str">
        <f>VLOOKUP($C$6,hours!$B$17:$Z$135,2)</f>
        <v>احلام عبد السلام عبد الموجود النتشة</v>
      </c>
      <c r="F8" s="1459"/>
      <c r="G8" s="1459"/>
      <c r="H8" s="1459"/>
      <c r="I8" s="1459"/>
      <c r="J8" s="1459"/>
      <c r="K8" s="1459"/>
      <c r="L8" s="1459"/>
      <c r="M8" s="1459"/>
      <c r="N8" s="1459"/>
      <c r="O8" s="1440" t="s">
        <v>575</v>
      </c>
      <c r="P8" s="1440"/>
      <c r="Q8" s="1440" t="s">
        <v>576</v>
      </c>
      <c r="R8" s="1440"/>
      <c r="S8" s="1460">
        <f>VLOOKUP($C$6,hours!$B$17:$Z$135,4)</f>
        <v>901145722</v>
      </c>
      <c r="T8" s="1460"/>
      <c r="U8" s="1460"/>
      <c r="V8" s="1460"/>
      <c r="W8" s="1460"/>
      <c r="X8" s="1461"/>
      <c r="Y8" s="1461"/>
      <c r="Z8" s="1461"/>
      <c r="AA8" s="1461"/>
    </row>
    <row r="9" spans="1:38" s="339" customFormat="1" ht="29.25" customHeight="1" x14ac:dyDescent="0.4">
      <c r="A9" s="339" t="s">
        <v>577</v>
      </c>
      <c r="E9" s="1463" t="str">
        <f>Menu!C2</f>
        <v>اللغة العربية</v>
      </c>
      <c r="F9" s="1463"/>
      <c r="G9" s="1463"/>
      <c r="H9" s="1445" t="s">
        <v>670</v>
      </c>
      <c r="I9" s="1445"/>
      <c r="J9" s="1445"/>
      <c r="K9" s="1445"/>
      <c r="L9" s="1445"/>
      <c r="M9" s="1445"/>
      <c r="N9" s="1445"/>
      <c r="O9" s="1445"/>
      <c r="P9" s="1445"/>
      <c r="Q9" s="1441" t="s">
        <v>604</v>
      </c>
      <c r="R9" s="1441"/>
      <c r="S9" s="1441"/>
      <c r="T9" s="1441"/>
      <c r="U9" s="1447" t="s">
        <v>578</v>
      </c>
      <c r="V9" s="1447"/>
      <c r="W9" s="1447"/>
      <c r="X9" s="1441" t="s">
        <v>11</v>
      </c>
      <c r="Y9" s="1441"/>
      <c r="Z9" s="1441"/>
    </row>
    <row r="10" spans="1:38" s="339" customFormat="1" ht="27" customHeight="1" x14ac:dyDescent="0.4">
      <c r="A10" s="457" t="s">
        <v>579</v>
      </c>
      <c r="M10" s="1441" t="str">
        <f>Menu!$F$9</f>
        <v>الخميس</v>
      </c>
      <c r="N10" s="1441"/>
      <c r="O10" s="1441"/>
      <c r="P10" s="339" t="s">
        <v>570</v>
      </c>
      <c r="R10" s="1448">
        <f>Menu!$C$9</f>
        <v>45085</v>
      </c>
      <c r="S10" s="1448"/>
      <c r="T10" s="1448"/>
      <c r="U10" s="1448"/>
      <c r="V10" s="339" t="s">
        <v>638</v>
      </c>
    </row>
    <row r="11" spans="1:38" s="339" customFormat="1" ht="22.9" customHeight="1" x14ac:dyDescent="0.4"/>
    <row r="12" spans="1:38" s="339" customFormat="1" ht="31.15" customHeight="1" x14ac:dyDescent="0.95">
      <c r="A12" s="1440" t="s">
        <v>580</v>
      </c>
      <c r="B12" s="1440"/>
      <c r="C12" s="1440"/>
      <c r="D12" s="1440"/>
      <c r="E12" s="1440"/>
      <c r="F12" s="1440"/>
      <c r="G12" s="1440"/>
      <c r="H12" s="1440"/>
      <c r="I12" s="1440"/>
      <c r="J12" s="1440"/>
      <c r="K12" s="1440"/>
      <c r="L12" s="1449" t="str">
        <f>VLOOKUP($C$6,hours!$B$17:$Z$135,17)</f>
        <v>مكتب التربية / الخليل</v>
      </c>
      <c r="M12" s="1449"/>
      <c r="N12" s="1449"/>
      <c r="O12" s="1449"/>
      <c r="P12" s="1449"/>
      <c r="Q12" s="1449"/>
      <c r="R12" s="1440" t="s">
        <v>581</v>
      </c>
      <c r="S12" s="1440"/>
      <c r="T12" s="1440"/>
      <c r="U12" s="1449" t="str">
        <f>VLOOKUP($C$6,hours!$B$17:$Z$135,16)</f>
        <v>الخليل</v>
      </c>
      <c r="V12" s="1449"/>
      <c r="W12" s="1449"/>
      <c r="X12" s="1449"/>
      <c r="Y12" s="1449"/>
      <c r="Z12" s="371" t="s">
        <v>582</v>
      </c>
      <c r="AH12" s="1439" t="s">
        <v>667</v>
      </c>
      <c r="AI12" s="1439"/>
      <c r="AJ12" s="1439"/>
      <c r="AK12" s="1439"/>
      <c r="AL12" s="1439"/>
    </row>
    <row r="13" spans="1:38" s="339" customFormat="1" ht="22.9" customHeight="1" x14ac:dyDescent="0.4"/>
    <row r="14" spans="1:38" s="339" customFormat="1" ht="22.9" customHeight="1" x14ac:dyDescent="0.4">
      <c r="A14" s="1440" t="s">
        <v>583</v>
      </c>
      <c r="B14" s="1440"/>
      <c r="C14" s="1440"/>
      <c r="D14" s="1440"/>
      <c r="E14" s="1440"/>
      <c r="F14" s="1440"/>
      <c r="G14" s="1440"/>
      <c r="H14" s="1440"/>
      <c r="I14" s="1441" t="str">
        <f>VLOOKUP($C$6,inf!A2:U61,21)</f>
        <v>حكومي</v>
      </c>
      <c r="J14" s="1441"/>
      <c r="K14" s="1441"/>
    </row>
    <row r="15" spans="1:38" s="339" customFormat="1" ht="22.9" customHeight="1" x14ac:dyDescent="0.4">
      <c r="A15" s="340"/>
      <c r="B15" s="340"/>
      <c r="C15" s="340"/>
      <c r="D15" s="340"/>
      <c r="E15" s="340"/>
      <c r="F15" s="340"/>
      <c r="G15" s="340"/>
      <c r="H15" s="340"/>
      <c r="I15" s="340"/>
      <c r="J15" s="340"/>
      <c r="K15" s="340"/>
      <c r="L15" s="340"/>
      <c r="M15" s="1442" t="s">
        <v>635</v>
      </c>
      <c r="N15" s="1442"/>
      <c r="O15" s="1442"/>
      <c r="P15" s="1442"/>
      <c r="Q15" s="1442"/>
      <c r="R15" s="340"/>
      <c r="S15" s="340"/>
      <c r="T15" s="1441"/>
      <c r="U15" s="1441"/>
      <c r="V15" s="1441"/>
      <c r="W15" s="1441"/>
      <c r="X15" s="340"/>
      <c r="Y15" s="340"/>
      <c r="Z15" s="340"/>
      <c r="AA15" s="340"/>
    </row>
    <row r="16" spans="1:38" s="339" customFormat="1" ht="32.25" customHeight="1" thickBot="1" x14ac:dyDescent="0.45">
      <c r="A16" s="372"/>
      <c r="B16" s="372"/>
      <c r="C16" s="372"/>
      <c r="D16" s="372"/>
      <c r="E16" s="372"/>
      <c r="F16" s="372"/>
      <c r="G16" s="372"/>
      <c r="H16" s="372"/>
      <c r="I16" s="372"/>
      <c r="J16" s="372"/>
      <c r="K16" s="372"/>
      <c r="L16" s="372"/>
      <c r="M16" s="1443"/>
      <c r="N16" s="1443"/>
      <c r="O16" s="1443"/>
      <c r="P16" s="1443"/>
      <c r="Q16" s="1443"/>
      <c r="R16" s="372"/>
      <c r="S16" s="372"/>
      <c r="T16" s="372" t="s">
        <v>666</v>
      </c>
      <c r="U16" s="372"/>
      <c r="V16" s="372"/>
      <c r="W16" s="372"/>
      <c r="X16" s="372"/>
      <c r="Y16" s="372"/>
      <c r="Z16" s="372"/>
      <c r="AA16" s="372"/>
      <c r="AB16" s="1034" t="s">
        <v>650</v>
      </c>
      <c r="AC16" s="1034"/>
      <c r="AD16" s="1034"/>
      <c r="AE16" s="1034"/>
      <c r="AF16" s="1034"/>
    </row>
    <row r="17" spans="1:35" s="341" customFormat="1" ht="33.75" customHeight="1" x14ac:dyDescent="0.95">
      <c r="A17" s="1036" t="s">
        <v>585</v>
      </c>
      <c r="B17" s="1036"/>
      <c r="C17" s="1036"/>
      <c r="D17" s="1036"/>
      <c r="E17" s="1036"/>
      <c r="F17" s="1036"/>
      <c r="G17" s="1036"/>
      <c r="H17" s="1036"/>
      <c r="I17" s="1036"/>
      <c r="J17" s="1036"/>
      <c r="K17" s="1036"/>
      <c r="L17" s="340"/>
      <c r="M17" s="340"/>
      <c r="N17" s="340"/>
      <c r="O17" s="340"/>
      <c r="P17" s="340"/>
      <c r="Q17" s="340"/>
      <c r="R17" s="342"/>
      <c r="S17" s="340"/>
      <c r="T17" s="340"/>
      <c r="U17" s="340"/>
      <c r="V17" s="342"/>
      <c r="W17" s="342"/>
      <c r="X17" s="342"/>
      <c r="Y17" s="342"/>
      <c r="Z17" s="342"/>
      <c r="AA17" s="342"/>
      <c r="AB17" s="1034"/>
      <c r="AC17" s="1034"/>
      <c r="AD17" s="1034"/>
      <c r="AE17" s="1034"/>
      <c r="AF17" s="1034"/>
    </row>
    <row r="18" spans="1:35" s="341" customFormat="1" ht="45" customHeight="1" x14ac:dyDescent="0.95">
      <c r="A18" s="342"/>
      <c r="B18" s="1037" t="s">
        <v>640</v>
      </c>
      <c r="C18" s="1037"/>
      <c r="D18" s="1037"/>
      <c r="E18" s="1037"/>
      <c r="F18" s="1037"/>
      <c r="G18" s="1037"/>
      <c r="H18" s="1037"/>
      <c r="I18" s="1037"/>
      <c r="J18" s="1037"/>
      <c r="K18" s="1037"/>
      <c r="L18" s="1037"/>
      <c r="M18" s="1037"/>
      <c r="N18" s="1037"/>
      <c r="O18" s="1037"/>
      <c r="P18" s="1037"/>
      <c r="Q18" s="1037"/>
      <c r="R18" s="1037"/>
      <c r="S18" s="1037"/>
      <c r="T18" s="1037"/>
      <c r="U18" s="1037"/>
      <c r="V18" s="1037"/>
      <c r="W18" s="1037"/>
      <c r="X18" s="1037"/>
      <c r="Y18" s="1037"/>
      <c r="Z18" s="342"/>
      <c r="AA18" s="342"/>
    </row>
    <row r="19" spans="1:35" s="341" customFormat="1" ht="34.5" customHeight="1" x14ac:dyDescent="0.95">
      <c r="A19" s="342"/>
      <c r="B19" s="1038" t="s">
        <v>586</v>
      </c>
      <c r="C19" s="1038"/>
      <c r="D19" s="1038"/>
      <c r="E19" s="1038"/>
      <c r="F19" s="1038"/>
      <c r="G19" s="1038"/>
      <c r="H19" s="1039">
        <f>VLOOKUP($C$6,hours!$B$17:$P$52,11)</f>
        <v>15</v>
      </c>
      <c r="I19" s="1039" t="str">
        <f>VLOOKUP($C$6,hours!$B$17:$Z$135,19)</f>
        <v>شارع المسكوبية - باب الزاوية - مركز التصحيح - -</v>
      </c>
      <c r="J19" s="1040" t="s">
        <v>649</v>
      </c>
      <c r="K19" s="1041"/>
      <c r="L19" s="1041"/>
      <c r="M19" s="1041"/>
      <c r="N19" s="1041"/>
      <c r="O19" s="1041"/>
      <c r="P19" s="1041"/>
      <c r="Q19" s="1041"/>
      <c r="R19" s="1041"/>
      <c r="S19" s="1041"/>
      <c r="T19" s="342"/>
      <c r="U19" s="342"/>
      <c r="V19" s="342"/>
      <c r="W19" s="342"/>
      <c r="X19" s="342"/>
      <c r="Y19" s="342"/>
      <c r="Z19" s="342"/>
      <c r="AA19" s="342"/>
    </row>
    <row r="20" spans="1:35" ht="37.5" customHeight="1" thickBot="1" x14ac:dyDescent="0.8">
      <c r="A20" s="256"/>
      <c r="B20" s="1042" t="s">
        <v>0</v>
      </c>
      <c r="C20" s="1044"/>
      <c r="D20" s="589"/>
      <c r="E20" s="1042" t="s">
        <v>5</v>
      </c>
      <c r="F20" s="1043"/>
      <c r="G20" s="1044"/>
      <c r="H20" s="1045" t="s">
        <v>6</v>
      </c>
      <c r="I20" s="1046"/>
      <c r="J20" s="1044"/>
      <c r="K20" s="373" t="s">
        <v>671</v>
      </c>
      <c r="L20" s="1047" t="s">
        <v>606</v>
      </c>
      <c r="M20" s="1047"/>
      <c r="N20" s="1047"/>
      <c r="O20" s="1048" t="s">
        <v>672</v>
      </c>
      <c r="P20" s="1049"/>
      <c r="Q20" s="1050" t="s">
        <v>96</v>
      </c>
      <c r="R20" s="1048"/>
      <c r="S20" s="1049"/>
      <c r="T20" s="1051" t="s">
        <v>602</v>
      </c>
      <c r="U20" s="1052"/>
      <c r="V20" s="1053"/>
      <c r="W20" s="1042" t="s">
        <v>603</v>
      </c>
      <c r="X20" s="1043"/>
      <c r="Y20" s="1043"/>
      <c r="Z20" s="257"/>
      <c r="AA20" s="338"/>
      <c r="AG20" s="357"/>
      <c r="AH20" s="357"/>
      <c r="AI20" s="357"/>
    </row>
    <row r="21" spans="1:35" s="374" customFormat="1" ht="22.9" hidden="1" customHeight="1" x14ac:dyDescent="0.75">
      <c r="A21" s="357"/>
      <c r="B21" s="1054">
        <f>IF(T21="x", IF(ISNUMBER(B20),B20,0),IF(ISNUMBER(B20),B20+1,1))</f>
        <v>1</v>
      </c>
      <c r="C21" s="1056"/>
      <c r="D21" s="377" t="str">
        <f>VLOOKUP($C$6,hours!$B$17:$BK$135,20)</f>
        <v>الخميس</v>
      </c>
      <c r="E21" s="1054" t="str">
        <f>IF(D21="","x",VLOOKUP($C$6,hours!$B$17:$BK$135,20))</f>
        <v>الخميس</v>
      </c>
      <c r="F21" s="1055"/>
      <c r="G21" s="1057"/>
      <c r="H21" s="1058">
        <f>IF(D21="","x",VLOOKUP($C$6,hours!$B$17:$BK$135,21))</f>
        <v>45085</v>
      </c>
      <c r="I21" s="1059"/>
      <c r="J21" s="1060"/>
      <c r="K21" s="1054" t="str">
        <f>IF(D21="","x",VLOOKUP($C$6,inf!$A$2:$AF$61,7))</f>
        <v>الخليل</v>
      </c>
      <c r="L21" s="1055" t="str">
        <f>VLOOKUP($C$6,hours!$B$17:$Z$135,2)</f>
        <v>احلام عبد السلام عبد الموجود النتشة</v>
      </c>
      <c r="M21" s="1057" t="str">
        <f>VLOOKUP($C$6,hours!$B$17:$Z$135,2)</f>
        <v>احلام عبد السلام عبد الموجود النتشة</v>
      </c>
      <c r="N21" s="1054" t="str">
        <f>IF(D21="","x","مركز التصحيح")</f>
        <v>مركز التصحيح</v>
      </c>
      <c r="O21" s="1055" t="str">
        <f>VLOOKUP($C$6,hours!$B$17:$Z$135,2)</f>
        <v>احلام عبد السلام عبد الموجود النتشة</v>
      </c>
      <c r="P21" s="1057" t="str">
        <f>VLOOKUP($C$6,hours!$B$17:$Z$135,2)</f>
        <v>احلام عبد السلام عبد الموجود النتشة</v>
      </c>
      <c r="Q21" s="1054">
        <v>1</v>
      </c>
      <c r="R21" s="1055" t="str">
        <f>VLOOKUP($C$6,hours!$B$17:$Z$135,2)</f>
        <v>احلام عبد السلام عبد الموجود النتشة</v>
      </c>
      <c r="S21" s="1057" t="str">
        <f>VLOOKUP($C$6,hours!$B$17:$Z$135,2)</f>
        <v>احلام عبد السلام عبد الموجود النتشة</v>
      </c>
      <c r="T21" s="1054"/>
      <c r="U21" s="1055"/>
      <c r="V21" s="1057"/>
      <c r="W21" s="1054">
        <f>Q21*T21</f>
        <v>0</v>
      </c>
      <c r="X21" s="1055"/>
      <c r="Y21" s="1057"/>
      <c r="Z21" s="387"/>
      <c r="AA21" s="357"/>
    </row>
    <row r="22" spans="1:35" s="374" customFormat="1" ht="22.9" hidden="1" customHeight="1" x14ac:dyDescent="0.75">
      <c r="A22" s="357"/>
      <c r="B22" s="1054">
        <f t="shared" ref="B22:B36" si="0">IF(T22="x", IF(ISNUMBER(B21),B21,0),IF(ISNUMBER(B21),B21+1,1))</f>
        <v>2</v>
      </c>
      <c r="C22" s="1056"/>
      <c r="D22" s="377" t="str">
        <f>VLOOKUP($C$6,hours!$B$17:$BK$135,22)</f>
        <v>السبت</v>
      </c>
      <c r="E22" s="1054" t="str">
        <f>IF(D22="","x",VLOOKUP($C$6,hours!$B$17:$BK$135,22))</f>
        <v>السبت</v>
      </c>
      <c r="F22" s="1055"/>
      <c r="G22" s="1057"/>
      <c r="H22" s="1058">
        <f>IF(D22="","x",(VLOOKUP($C$6,hours!$B$17:$BK$135,23)))</f>
        <v>45087</v>
      </c>
      <c r="I22" s="1059"/>
      <c r="J22" s="1060"/>
      <c r="K22" s="1054" t="str">
        <f>IF(D22="","x",VLOOKUP($C$6,inf!$A$2:$AF$61,7))</f>
        <v>الخليل</v>
      </c>
      <c r="L22" s="1055" t="str">
        <f>VLOOKUP($C$6,hours!$B$17:$Z$135,2)</f>
        <v>احلام عبد السلام عبد الموجود النتشة</v>
      </c>
      <c r="M22" s="1057" t="str">
        <f>VLOOKUP($C$6,hours!$B$17:$Z$135,2)</f>
        <v>احلام عبد السلام عبد الموجود النتشة</v>
      </c>
      <c r="N22" s="1054" t="str">
        <f t="shared" ref="N22:N40" si="1">IF(D22="","x","مركز التصحيح")</f>
        <v>مركز التصحيح</v>
      </c>
      <c r="O22" s="1055" t="str">
        <f>VLOOKUP($C$6,hours!$B$17:$Z$135,2)</f>
        <v>احلام عبد السلام عبد الموجود النتشة</v>
      </c>
      <c r="P22" s="1057" t="str">
        <f>VLOOKUP($C$6,hours!$B$17:$Z$135,2)</f>
        <v>احلام عبد السلام عبد الموجود النتشة</v>
      </c>
      <c r="Q22" s="1054">
        <v>1</v>
      </c>
      <c r="R22" s="1055" t="str">
        <f>VLOOKUP($C$6,hours!$B$17:$Z$135,2)</f>
        <v>احلام عبد السلام عبد الموجود النتشة</v>
      </c>
      <c r="S22" s="1057" t="str">
        <f>VLOOKUP($C$6,hours!$B$17:$Z$135,2)</f>
        <v>احلام عبد السلام عبد الموجود النتشة</v>
      </c>
      <c r="T22" s="1054"/>
      <c r="U22" s="1055"/>
      <c r="V22" s="1057"/>
      <c r="W22" s="1054">
        <f t="shared" ref="W22:W40" si="2">Q22*T22</f>
        <v>0</v>
      </c>
      <c r="X22" s="1055"/>
      <c r="Y22" s="1057"/>
      <c r="Z22" s="387"/>
      <c r="AA22" s="357"/>
    </row>
    <row r="23" spans="1:35" s="374" customFormat="1" ht="22.9" hidden="1" customHeight="1" x14ac:dyDescent="0.75">
      <c r="A23" s="357"/>
      <c r="B23" s="1054">
        <f t="shared" si="0"/>
        <v>3</v>
      </c>
      <c r="C23" s="1056"/>
      <c r="D23" s="377" t="str">
        <f>VLOOKUP($C$6,hours!$B$17:$BK$135,24)</f>
        <v>الأحد</v>
      </c>
      <c r="E23" s="1054" t="str">
        <f>IF(D23="","x",VLOOKUP($C$6,hours!$B$17:$BK$135,24))</f>
        <v>الأحد</v>
      </c>
      <c r="F23" s="1055"/>
      <c r="G23" s="1057"/>
      <c r="H23" s="1058">
        <f>IF(D23="","x",(VLOOKUP($C$6,hours!$B$17:$BK$135,25)))</f>
        <v>45088</v>
      </c>
      <c r="I23" s="1059"/>
      <c r="J23" s="1060"/>
      <c r="K23" s="1054" t="str">
        <f>IF(D23="","x",VLOOKUP($C$6,inf!$A$2:$AF$61,7))</f>
        <v>الخليل</v>
      </c>
      <c r="L23" s="1055" t="str">
        <f>VLOOKUP($C$6,hours!$B$17:$Z$135,2)</f>
        <v>احلام عبد السلام عبد الموجود النتشة</v>
      </c>
      <c r="M23" s="1057" t="str">
        <f>VLOOKUP($C$6,hours!$B$17:$Z$135,2)</f>
        <v>احلام عبد السلام عبد الموجود النتشة</v>
      </c>
      <c r="N23" s="1054" t="str">
        <f t="shared" si="1"/>
        <v>مركز التصحيح</v>
      </c>
      <c r="O23" s="1055" t="str">
        <f>VLOOKUP($C$6,hours!$B$17:$Z$135,2)</f>
        <v>احلام عبد السلام عبد الموجود النتشة</v>
      </c>
      <c r="P23" s="1057" t="str">
        <f>VLOOKUP($C$6,hours!$B$17:$Z$135,2)</f>
        <v>احلام عبد السلام عبد الموجود النتشة</v>
      </c>
      <c r="Q23" s="1054">
        <v>1</v>
      </c>
      <c r="R23" s="1055" t="str">
        <f>VLOOKUP($C$6,hours!$B$17:$Z$135,2)</f>
        <v>احلام عبد السلام عبد الموجود النتشة</v>
      </c>
      <c r="S23" s="1057" t="str">
        <f>VLOOKUP($C$6,hours!$B$17:$Z$135,2)</f>
        <v>احلام عبد السلام عبد الموجود النتشة</v>
      </c>
      <c r="T23" s="1054"/>
      <c r="U23" s="1055"/>
      <c r="V23" s="1057"/>
      <c r="W23" s="1054">
        <f t="shared" si="2"/>
        <v>0</v>
      </c>
      <c r="X23" s="1055"/>
      <c r="Y23" s="1057"/>
      <c r="Z23" s="387"/>
      <c r="AA23" s="357"/>
    </row>
    <row r="24" spans="1:35" s="374" customFormat="1" ht="22.9" hidden="1" customHeight="1" x14ac:dyDescent="0.75">
      <c r="A24" s="357"/>
      <c r="B24" s="1054">
        <f t="shared" si="0"/>
        <v>4</v>
      </c>
      <c r="C24" s="1056"/>
      <c r="D24" s="377" t="str">
        <f>(VLOOKUP($C$6,hours!$B$17:$BK$135,26))</f>
        <v>الإثنين</v>
      </c>
      <c r="E24" s="1054" t="str">
        <f>IF(D24="","x",(VLOOKUP($C$6,hours!$B$17:$BK$135,26)))</f>
        <v>الإثنين</v>
      </c>
      <c r="F24" s="1055"/>
      <c r="G24" s="1057"/>
      <c r="H24" s="1058">
        <f>IF(D24="","x",(VLOOKUP($C$6,hours!$B$17:$BK$135,27)))</f>
        <v>45089</v>
      </c>
      <c r="I24" s="1059"/>
      <c r="J24" s="1060"/>
      <c r="K24" s="1054" t="str">
        <f>IF(D24="","x",VLOOKUP($C$6,inf!$A$2:$AF$61,7))</f>
        <v>الخليل</v>
      </c>
      <c r="L24" s="1055" t="str">
        <f>VLOOKUP($C$6,hours!$B$17:$Z$135,2)</f>
        <v>احلام عبد السلام عبد الموجود النتشة</v>
      </c>
      <c r="M24" s="1057" t="str">
        <f>VLOOKUP($C$6,hours!$B$17:$Z$135,2)</f>
        <v>احلام عبد السلام عبد الموجود النتشة</v>
      </c>
      <c r="N24" s="1054" t="str">
        <f t="shared" si="1"/>
        <v>مركز التصحيح</v>
      </c>
      <c r="O24" s="1055" t="str">
        <f>VLOOKUP($C$6,hours!$B$17:$Z$135,2)</f>
        <v>احلام عبد السلام عبد الموجود النتشة</v>
      </c>
      <c r="P24" s="1057" t="str">
        <f>VLOOKUP($C$6,hours!$B$17:$Z$135,2)</f>
        <v>احلام عبد السلام عبد الموجود النتشة</v>
      </c>
      <c r="Q24" s="1054">
        <v>1</v>
      </c>
      <c r="R24" s="1055" t="str">
        <f>VLOOKUP($C$6,hours!$B$17:$Z$135,2)</f>
        <v>احلام عبد السلام عبد الموجود النتشة</v>
      </c>
      <c r="S24" s="1057" t="str">
        <f>VLOOKUP($C$6,hours!$B$17:$Z$135,2)</f>
        <v>احلام عبد السلام عبد الموجود النتشة</v>
      </c>
      <c r="T24" s="1054"/>
      <c r="U24" s="1055"/>
      <c r="V24" s="1057"/>
      <c r="W24" s="1054">
        <f t="shared" si="2"/>
        <v>0</v>
      </c>
      <c r="X24" s="1055"/>
      <c r="Y24" s="1057"/>
      <c r="Z24" s="387"/>
      <c r="AA24" s="357"/>
    </row>
    <row r="25" spans="1:35" s="374" customFormat="1" ht="22.9" hidden="1" customHeight="1" x14ac:dyDescent="0.75">
      <c r="A25" s="357"/>
      <c r="B25" s="1054">
        <f t="shared" si="0"/>
        <v>5</v>
      </c>
      <c r="C25" s="1056"/>
      <c r="D25" s="377" t="str">
        <f>VLOOKUP($C$6,hours!$B$17:$BK$135,28)</f>
        <v>الثلاثاء</v>
      </c>
      <c r="E25" s="1054" t="str">
        <f>IF(D25="","x",VLOOKUP($C$6,hours!$B$17:$BK$135,28))</f>
        <v>الثلاثاء</v>
      </c>
      <c r="F25" s="1055"/>
      <c r="G25" s="1057"/>
      <c r="H25" s="1058">
        <f>IF(D25="","x",(VLOOKUP($C$6,hours!$B$17:$BK$135,29)))</f>
        <v>45090</v>
      </c>
      <c r="I25" s="1059"/>
      <c r="J25" s="1060"/>
      <c r="K25" s="1054" t="str">
        <f>IF(D25="","x",VLOOKUP($C$6,inf!$A$2:$AF$61,7))</f>
        <v>الخليل</v>
      </c>
      <c r="L25" s="1055" t="str">
        <f>VLOOKUP($C$6,hours!$B$17:$Z$135,2)</f>
        <v>احلام عبد السلام عبد الموجود النتشة</v>
      </c>
      <c r="M25" s="1057" t="str">
        <f>VLOOKUP($C$6,hours!$B$17:$Z$135,2)</f>
        <v>احلام عبد السلام عبد الموجود النتشة</v>
      </c>
      <c r="N25" s="1054" t="str">
        <f t="shared" si="1"/>
        <v>مركز التصحيح</v>
      </c>
      <c r="O25" s="1055" t="str">
        <f>VLOOKUP($C$6,hours!$B$17:$Z$135,2)</f>
        <v>احلام عبد السلام عبد الموجود النتشة</v>
      </c>
      <c r="P25" s="1057" t="str">
        <f>VLOOKUP($C$6,hours!$B$17:$Z$135,2)</f>
        <v>احلام عبد السلام عبد الموجود النتشة</v>
      </c>
      <c r="Q25" s="1054">
        <v>1</v>
      </c>
      <c r="R25" s="1055" t="str">
        <f>VLOOKUP($C$6,hours!$B$17:$Z$135,2)</f>
        <v>احلام عبد السلام عبد الموجود النتشة</v>
      </c>
      <c r="S25" s="1057" t="str">
        <f>VLOOKUP($C$6,hours!$B$17:$Z$135,2)</f>
        <v>احلام عبد السلام عبد الموجود النتشة</v>
      </c>
      <c r="T25" s="1054"/>
      <c r="U25" s="1055"/>
      <c r="V25" s="1057"/>
      <c r="W25" s="1054">
        <f t="shared" si="2"/>
        <v>0</v>
      </c>
      <c r="X25" s="1055"/>
      <c r="Y25" s="1057"/>
      <c r="Z25" s="387"/>
      <c r="AA25" s="357"/>
    </row>
    <row r="26" spans="1:35" s="374" customFormat="1" ht="22.9" hidden="1" customHeight="1" x14ac:dyDescent="0.75">
      <c r="A26" s="357"/>
      <c r="B26" s="1054">
        <f t="shared" si="0"/>
        <v>6</v>
      </c>
      <c r="C26" s="1056"/>
      <c r="D26" s="377" t="str">
        <f>VLOOKUP($C$6,hours!$B$17:$BK$135,30)</f>
        <v>الأربعاء</v>
      </c>
      <c r="E26" s="1054" t="str">
        <f>IF(D26="","x",VLOOKUP($C$6,hours!$B$17:$BK$135,30))</f>
        <v>الأربعاء</v>
      </c>
      <c r="F26" s="1055"/>
      <c r="G26" s="1057"/>
      <c r="H26" s="1058">
        <f>IF(D26="","x",(VLOOKUP($C$6,hours!$B$17:$BK$135,31)))</f>
        <v>45091</v>
      </c>
      <c r="I26" s="1059"/>
      <c r="J26" s="1060"/>
      <c r="K26" s="1054" t="str">
        <f>IF(D26="","x",VLOOKUP($C$6,inf!$A$2:$AF$61,7))</f>
        <v>الخليل</v>
      </c>
      <c r="L26" s="1055" t="str">
        <f>VLOOKUP($C$6,hours!$B$17:$Z$135,2)</f>
        <v>احلام عبد السلام عبد الموجود النتشة</v>
      </c>
      <c r="M26" s="1057" t="str">
        <f>VLOOKUP($C$6,hours!$B$17:$Z$135,2)</f>
        <v>احلام عبد السلام عبد الموجود النتشة</v>
      </c>
      <c r="N26" s="1054" t="str">
        <f t="shared" si="1"/>
        <v>مركز التصحيح</v>
      </c>
      <c r="O26" s="1055" t="str">
        <f>VLOOKUP($C$6,hours!$B$17:$Z$135,2)</f>
        <v>احلام عبد السلام عبد الموجود النتشة</v>
      </c>
      <c r="P26" s="1057" t="str">
        <f>VLOOKUP($C$6,hours!$B$17:$Z$135,2)</f>
        <v>احلام عبد السلام عبد الموجود النتشة</v>
      </c>
      <c r="Q26" s="1054">
        <v>1</v>
      </c>
      <c r="R26" s="1055" t="str">
        <f>VLOOKUP($C$6,hours!$B$17:$Z$135,2)</f>
        <v>احلام عبد السلام عبد الموجود النتشة</v>
      </c>
      <c r="S26" s="1057" t="str">
        <f>VLOOKUP($C$6,hours!$B$17:$Z$135,2)</f>
        <v>احلام عبد السلام عبد الموجود النتشة</v>
      </c>
      <c r="T26" s="1054"/>
      <c r="U26" s="1055"/>
      <c r="V26" s="1057"/>
      <c r="W26" s="1054">
        <f t="shared" si="2"/>
        <v>0</v>
      </c>
      <c r="X26" s="1055"/>
      <c r="Y26" s="1057"/>
      <c r="Z26" s="387"/>
      <c r="AA26" s="357"/>
      <c r="AD26" s="374" t="s">
        <v>608</v>
      </c>
    </row>
    <row r="27" spans="1:35" s="374" customFormat="1" ht="22.9" hidden="1" customHeight="1" x14ac:dyDescent="0.75">
      <c r="A27" s="357"/>
      <c r="B27" s="1054">
        <f t="shared" si="0"/>
        <v>7</v>
      </c>
      <c r="C27" s="1056"/>
      <c r="D27" s="377" t="str">
        <f>VLOOKUP($C$6,hours!$B$17:$BK$135,32)</f>
        <v/>
      </c>
      <c r="E27" s="1054" t="str">
        <f>IF(D27="","x",VLOOKUP($C$6,hours!$B$17:$BK$135,32))</f>
        <v>x</v>
      </c>
      <c r="F27" s="1055"/>
      <c r="G27" s="1057"/>
      <c r="H27" s="1058" t="str">
        <f>IF(D27="","x",(VLOOKUP($C$6,hours!$B$17:$BK$135,33)))</f>
        <v>x</v>
      </c>
      <c r="I27" s="1059"/>
      <c r="J27" s="1060"/>
      <c r="K27" s="1054" t="str">
        <f>IF(D27="","x",VLOOKUP($C$6,inf!$A$2:$AF$61,7))</f>
        <v>x</v>
      </c>
      <c r="L27" s="1055" t="str">
        <f>VLOOKUP($C$6,hours!$B$17:$Z$135,2)</f>
        <v>احلام عبد السلام عبد الموجود النتشة</v>
      </c>
      <c r="M27" s="1057" t="str">
        <f>VLOOKUP($C$6,hours!$B$17:$Z$135,2)</f>
        <v>احلام عبد السلام عبد الموجود النتشة</v>
      </c>
      <c r="N27" s="1054" t="str">
        <f t="shared" si="1"/>
        <v>x</v>
      </c>
      <c r="O27" s="1055" t="str">
        <f>VLOOKUP($C$6,hours!$B$17:$Z$135,2)</f>
        <v>احلام عبد السلام عبد الموجود النتشة</v>
      </c>
      <c r="P27" s="1057" t="str">
        <f>VLOOKUP($C$6,hours!$B$17:$Z$135,2)</f>
        <v>احلام عبد السلام عبد الموجود النتشة</v>
      </c>
      <c r="Q27" s="1054">
        <v>1</v>
      </c>
      <c r="R27" s="1055" t="str">
        <f>VLOOKUP($C$6,hours!$B$17:$Z$135,2)</f>
        <v>احلام عبد السلام عبد الموجود النتشة</v>
      </c>
      <c r="S27" s="1057" t="str">
        <f>VLOOKUP($C$6,hours!$B$17:$Z$135,2)</f>
        <v>احلام عبد السلام عبد الموجود النتشة</v>
      </c>
      <c r="T27" s="1054"/>
      <c r="U27" s="1055"/>
      <c r="V27" s="1057"/>
      <c r="W27" s="1054">
        <f t="shared" si="2"/>
        <v>0</v>
      </c>
      <c r="X27" s="1055"/>
      <c r="Y27" s="1057"/>
      <c r="Z27" s="387"/>
      <c r="AA27" s="357"/>
    </row>
    <row r="28" spans="1:35" s="374" customFormat="1" ht="22.9" hidden="1" customHeight="1" x14ac:dyDescent="0.75">
      <c r="A28" s="357"/>
      <c r="B28" s="1054">
        <f t="shared" si="0"/>
        <v>8</v>
      </c>
      <c r="C28" s="1056"/>
      <c r="D28" s="377" t="str">
        <f>VLOOKUP($C$6,hours!$B$17:$BK$135,34)</f>
        <v>السبت</v>
      </c>
      <c r="E28" s="1054" t="str">
        <f>IF(D28="","x",VLOOKUP($C$6,hours!$B$17:$BK$135,34))</f>
        <v>السبت</v>
      </c>
      <c r="F28" s="1055"/>
      <c r="G28" s="1057"/>
      <c r="H28" s="1058">
        <f>IF(D28="","x",(VLOOKUP($C$6,hours!$B$17:$BK$135,35)))</f>
        <v>45094</v>
      </c>
      <c r="I28" s="1059"/>
      <c r="J28" s="1060"/>
      <c r="K28" s="1054" t="str">
        <f>IF(D28="","x",VLOOKUP($C$6,inf!$A$2:$AF$61,7))</f>
        <v>الخليل</v>
      </c>
      <c r="L28" s="1055" t="str">
        <f>VLOOKUP($C$6,hours!$B$17:$Z$135,2)</f>
        <v>احلام عبد السلام عبد الموجود النتشة</v>
      </c>
      <c r="M28" s="1057" t="str">
        <f>VLOOKUP($C$6,hours!$B$17:$Z$135,2)</f>
        <v>احلام عبد السلام عبد الموجود النتشة</v>
      </c>
      <c r="N28" s="1054" t="str">
        <f t="shared" si="1"/>
        <v>مركز التصحيح</v>
      </c>
      <c r="O28" s="1055" t="str">
        <f>VLOOKUP($C$6,hours!$B$17:$Z$135,2)</f>
        <v>احلام عبد السلام عبد الموجود النتشة</v>
      </c>
      <c r="P28" s="1057" t="str">
        <f>VLOOKUP($C$6,hours!$B$17:$Z$135,2)</f>
        <v>احلام عبد السلام عبد الموجود النتشة</v>
      </c>
      <c r="Q28" s="1054">
        <v>1</v>
      </c>
      <c r="R28" s="1055" t="str">
        <f>VLOOKUP($C$6,hours!$B$17:$Z$135,2)</f>
        <v>احلام عبد السلام عبد الموجود النتشة</v>
      </c>
      <c r="S28" s="1057" t="str">
        <f>VLOOKUP($C$6,hours!$B$17:$Z$135,2)</f>
        <v>احلام عبد السلام عبد الموجود النتشة</v>
      </c>
      <c r="T28" s="1054"/>
      <c r="U28" s="1055"/>
      <c r="V28" s="1057"/>
      <c r="W28" s="1054">
        <f t="shared" si="2"/>
        <v>0</v>
      </c>
      <c r="X28" s="1055"/>
      <c r="Y28" s="1057"/>
      <c r="Z28" s="387"/>
      <c r="AA28" s="357"/>
    </row>
    <row r="29" spans="1:35" s="374" customFormat="1" ht="22.9" hidden="1" customHeight="1" x14ac:dyDescent="0.75">
      <c r="A29" s="357"/>
      <c r="B29" s="1054">
        <f t="shared" si="0"/>
        <v>9</v>
      </c>
      <c r="C29" s="1056"/>
      <c r="D29" s="377" t="str">
        <f>VLOOKUP($C$6,hours!$B$17:$BK$135,36)</f>
        <v>الأحد</v>
      </c>
      <c r="E29" s="1054" t="str">
        <f>IF(D29="","x",VLOOKUP($C$6,hours!$B$17:$BK$135,36))</f>
        <v>الأحد</v>
      </c>
      <c r="F29" s="1055"/>
      <c r="G29" s="1057"/>
      <c r="H29" s="1058">
        <f>IF(D29="","x",(VLOOKUP($C$6,hours!$B$17:$BK$135,37)))</f>
        <v>45095</v>
      </c>
      <c r="I29" s="1059"/>
      <c r="J29" s="1060"/>
      <c r="K29" s="1054" t="str">
        <f>IF(D29="","x",VLOOKUP($C$6,inf!$A$2:$AF$61,7))</f>
        <v>الخليل</v>
      </c>
      <c r="L29" s="1055" t="str">
        <f>VLOOKUP($C$6,hours!$B$17:$Z$135,2)</f>
        <v>احلام عبد السلام عبد الموجود النتشة</v>
      </c>
      <c r="M29" s="1057" t="str">
        <f>VLOOKUP($C$6,hours!$B$17:$Z$135,2)</f>
        <v>احلام عبد السلام عبد الموجود النتشة</v>
      </c>
      <c r="N29" s="1054" t="str">
        <f t="shared" si="1"/>
        <v>مركز التصحيح</v>
      </c>
      <c r="O29" s="1055" t="str">
        <f>VLOOKUP($C$6,hours!$B$17:$Z$135,2)</f>
        <v>احلام عبد السلام عبد الموجود النتشة</v>
      </c>
      <c r="P29" s="1057" t="str">
        <f>VLOOKUP($C$6,hours!$B$17:$Z$135,2)</f>
        <v>احلام عبد السلام عبد الموجود النتشة</v>
      </c>
      <c r="Q29" s="1054">
        <v>1</v>
      </c>
      <c r="R29" s="1055" t="str">
        <f>VLOOKUP($C$6,hours!$B$17:$Z$135,2)</f>
        <v>احلام عبد السلام عبد الموجود النتشة</v>
      </c>
      <c r="S29" s="1057" t="str">
        <f>VLOOKUP($C$6,hours!$B$17:$Z$135,2)</f>
        <v>احلام عبد السلام عبد الموجود النتشة</v>
      </c>
      <c r="T29" s="1054"/>
      <c r="U29" s="1055"/>
      <c r="V29" s="1057"/>
      <c r="W29" s="1054">
        <f t="shared" si="2"/>
        <v>0</v>
      </c>
      <c r="X29" s="1055"/>
      <c r="Y29" s="1057"/>
      <c r="Z29" s="387"/>
      <c r="AA29" s="357"/>
    </row>
    <row r="30" spans="1:35" s="374" customFormat="1" ht="22.9" hidden="1" customHeight="1" x14ac:dyDescent="0.75">
      <c r="A30" s="357"/>
      <c r="B30" s="1054">
        <f t="shared" si="0"/>
        <v>10</v>
      </c>
      <c r="C30" s="1056"/>
      <c r="D30" s="377" t="str">
        <f>VLOOKUP($C$6,hours!$B$17:$BK$135,38)</f>
        <v>الإثنين</v>
      </c>
      <c r="E30" s="1054" t="str">
        <f>IF(D30="","x",VLOOKUP($C$6,hours!$B$17:$BK$135,38))</f>
        <v>الإثنين</v>
      </c>
      <c r="F30" s="1055"/>
      <c r="G30" s="1057"/>
      <c r="H30" s="1058">
        <f>IF(D30="","x",(VLOOKUP($C$6,hours!$B$17:$BK$135,39)))</f>
        <v>45096</v>
      </c>
      <c r="I30" s="1059"/>
      <c r="J30" s="1060"/>
      <c r="K30" s="1054" t="str">
        <f>IF(D30="","x",VLOOKUP($C$6,inf!$A$2:$AF$61,7))</f>
        <v>الخليل</v>
      </c>
      <c r="L30" s="1055" t="str">
        <f>VLOOKUP($C$6,hours!$B$17:$Z$135,2)</f>
        <v>احلام عبد السلام عبد الموجود النتشة</v>
      </c>
      <c r="M30" s="1057" t="str">
        <f>VLOOKUP($C$6,hours!$B$17:$Z$135,2)</f>
        <v>احلام عبد السلام عبد الموجود النتشة</v>
      </c>
      <c r="N30" s="1054" t="str">
        <f t="shared" si="1"/>
        <v>مركز التصحيح</v>
      </c>
      <c r="O30" s="1055" t="str">
        <f>VLOOKUP($C$6,hours!$B$17:$Z$135,2)</f>
        <v>احلام عبد السلام عبد الموجود النتشة</v>
      </c>
      <c r="P30" s="1057" t="str">
        <f>VLOOKUP($C$6,hours!$B$17:$Z$135,2)</f>
        <v>احلام عبد السلام عبد الموجود النتشة</v>
      </c>
      <c r="Q30" s="1054">
        <v>1</v>
      </c>
      <c r="R30" s="1055" t="str">
        <f>VLOOKUP($C$6,hours!$B$17:$Z$135,2)</f>
        <v>احلام عبد السلام عبد الموجود النتشة</v>
      </c>
      <c r="S30" s="1057" t="str">
        <f>VLOOKUP($C$6,hours!$B$17:$Z$135,2)</f>
        <v>احلام عبد السلام عبد الموجود النتشة</v>
      </c>
      <c r="T30" s="1054"/>
      <c r="U30" s="1055"/>
      <c r="V30" s="1057"/>
      <c r="W30" s="1054">
        <f t="shared" si="2"/>
        <v>0</v>
      </c>
      <c r="X30" s="1055"/>
      <c r="Y30" s="1057"/>
      <c r="Z30" s="387"/>
      <c r="AA30" s="357"/>
    </row>
    <row r="31" spans="1:35" s="374" customFormat="1" ht="22.9" hidden="1" customHeight="1" x14ac:dyDescent="0.75">
      <c r="A31" s="357"/>
      <c r="B31" s="1054">
        <f t="shared" si="0"/>
        <v>11</v>
      </c>
      <c r="C31" s="1056"/>
      <c r="D31" s="377" t="str">
        <f>VLOOKUP($C$6,hours!$B$17:$BK$135,40)</f>
        <v>الثلاثاء</v>
      </c>
      <c r="E31" s="1054" t="str">
        <f>IF(D31="","x",VLOOKUP($C$6,hours!$B$17:$BK$135,40))</f>
        <v>الثلاثاء</v>
      </c>
      <c r="F31" s="1055"/>
      <c r="G31" s="1057"/>
      <c r="H31" s="1058">
        <f>IF(D31="","x",(VLOOKUP($C$6,hours!$B$17:$BK$135,41)))</f>
        <v>45097</v>
      </c>
      <c r="I31" s="1059"/>
      <c r="J31" s="1060"/>
      <c r="K31" s="1054" t="str">
        <f>IF(D31="","x",VLOOKUP($C$6,inf!$A$2:$AF$61,7))</f>
        <v>الخليل</v>
      </c>
      <c r="L31" s="1055" t="str">
        <f>VLOOKUP($C$6,hours!$B$17:$Z$135,2)</f>
        <v>احلام عبد السلام عبد الموجود النتشة</v>
      </c>
      <c r="M31" s="1057" t="str">
        <f>VLOOKUP($C$6,hours!$B$17:$Z$135,2)</f>
        <v>احلام عبد السلام عبد الموجود النتشة</v>
      </c>
      <c r="N31" s="1054" t="str">
        <f t="shared" si="1"/>
        <v>مركز التصحيح</v>
      </c>
      <c r="O31" s="1055" t="str">
        <f>VLOOKUP($C$6,hours!$B$17:$Z$135,2)</f>
        <v>احلام عبد السلام عبد الموجود النتشة</v>
      </c>
      <c r="P31" s="1057" t="str">
        <f>VLOOKUP($C$6,hours!$B$17:$Z$135,2)</f>
        <v>احلام عبد السلام عبد الموجود النتشة</v>
      </c>
      <c r="Q31" s="1054">
        <v>1</v>
      </c>
      <c r="R31" s="1055" t="str">
        <f>VLOOKUP($C$6,hours!$B$17:$Z$135,2)</f>
        <v>احلام عبد السلام عبد الموجود النتشة</v>
      </c>
      <c r="S31" s="1057" t="str">
        <f>VLOOKUP($C$6,hours!$B$17:$Z$135,2)</f>
        <v>احلام عبد السلام عبد الموجود النتشة</v>
      </c>
      <c r="T31" s="1054"/>
      <c r="U31" s="1055"/>
      <c r="V31" s="1057"/>
      <c r="W31" s="1054">
        <f t="shared" si="2"/>
        <v>0</v>
      </c>
      <c r="X31" s="1055"/>
      <c r="Y31" s="1057"/>
      <c r="Z31" s="387"/>
      <c r="AA31" s="357"/>
    </row>
    <row r="32" spans="1:35" s="374" customFormat="1" ht="22.9" hidden="1" customHeight="1" x14ac:dyDescent="0.75">
      <c r="A32" s="357"/>
      <c r="B32" s="1054">
        <f t="shared" si="0"/>
        <v>12</v>
      </c>
      <c r="C32" s="1056"/>
      <c r="D32" s="377" t="str">
        <f>VLOOKUP($C$6,hours!$B$17:$BK$135,42)</f>
        <v>الأربعاء</v>
      </c>
      <c r="E32" s="1054" t="str">
        <f>IF(D32="","x",VLOOKUP($C$6,hours!$B$17:$BK$135,42))</f>
        <v>الأربعاء</v>
      </c>
      <c r="F32" s="1055"/>
      <c r="G32" s="1057"/>
      <c r="H32" s="1058">
        <f>IF(D32="","x",VLOOKUP($C$6,hours!$B$17:$BK$135,43))</f>
        <v>45098</v>
      </c>
      <c r="I32" s="1059"/>
      <c r="J32" s="1060"/>
      <c r="K32" s="1054" t="str">
        <f>IF(D32="","x",VLOOKUP($C$6,inf!$A$2:$AF$61,7))</f>
        <v>الخليل</v>
      </c>
      <c r="L32" s="1055" t="str">
        <f>VLOOKUP($C$6,hours!$B$17:$Z$135,2)</f>
        <v>احلام عبد السلام عبد الموجود النتشة</v>
      </c>
      <c r="M32" s="1057" t="str">
        <f>VLOOKUP($C$6,hours!$B$17:$Z$135,2)</f>
        <v>احلام عبد السلام عبد الموجود النتشة</v>
      </c>
      <c r="N32" s="1054" t="str">
        <f t="shared" si="1"/>
        <v>مركز التصحيح</v>
      </c>
      <c r="O32" s="1055" t="str">
        <f>VLOOKUP($C$6,hours!$B$17:$Z$135,2)</f>
        <v>احلام عبد السلام عبد الموجود النتشة</v>
      </c>
      <c r="P32" s="1057" t="str">
        <f>VLOOKUP($C$6,hours!$B$17:$Z$135,2)</f>
        <v>احلام عبد السلام عبد الموجود النتشة</v>
      </c>
      <c r="Q32" s="1054">
        <v>1</v>
      </c>
      <c r="R32" s="1055" t="str">
        <f>VLOOKUP($C$6,hours!$B$17:$Z$135,2)</f>
        <v>احلام عبد السلام عبد الموجود النتشة</v>
      </c>
      <c r="S32" s="1057" t="str">
        <f>VLOOKUP($C$6,hours!$B$17:$Z$135,2)</f>
        <v>احلام عبد السلام عبد الموجود النتشة</v>
      </c>
      <c r="T32" s="1054"/>
      <c r="U32" s="1055"/>
      <c r="V32" s="1057"/>
      <c r="W32" s="1054">
        <f t="shared" si="2"/>
        <v>0</v>
      </c>
      <c r="X32" s="1055"/>
      <c r="Y32" s="1057"/>
      <c r="Z32" s="387"/>
      <c r="AA32" s="357"/>
    </row>
    <row r="33" spans="1:27" s="374" customFormat="1" ht="22.9" hidden="1" customHeight="1" x14ac:dyDescent="0.75">
      <c r="A33" s="357"/>
      <c r="B33" s="1054">
        <f t="shared" si="0"/>
        <v>13</v>
      </c>
      <c r="C33" s="1056"/>
      <c r="D33" s="377" t="str">
        <f>VLOOKUP($C$6,hours!$B$17:$BK$135,44)</f>
        <v>الخميس</v>
      </c>
      <c r="E33" s="1054" t="str">
        <f>IF(D33="","x",VLOOKUP($C$6,hours!$B$17:$BK$135,44))</f>
        <v>الخميس</v>
      </c>
      <c r="F33" s="1055"/>
      <c r="G33" s="1057"/>
      <c r="H33" s="1058">
        <f>IF(D33="","x",(VLOOKUP($C$6,hours!$B$17:$BK$135,45)))</f>
        <v>45099</v>
      </c>
      <c r="I33" s="1059"/>
      <c r="J33" s="1060"/>
      <c r="K33" s="1054" t="str">
        <f>IF(D33="","x",VLOOKUP($C$6,inf!$A$2:$AF$61,7))</f>
        <v>الخليل</v>
      </c>
      <c r="L33" s="1055" t="str">
        <f>VLOOKUP($C$6,hours!$B$17:$Z$135,2)</f>
        <v>احلام عبد السلام عبد الموجود النتشة</v>
      </c>
      <c r="M33" s="1057" t="str">
        <f>VLOOKUP($C$6,hours!$B$17:$Z$135,2)</f>
        <v>احلام عبد السلام عبد الموجود النتشة</v>
      </c>
      <c r="N33" s="1054" t="str">
        <f t="shared" si="1"/>
        <v>مركز التصحيح</v>
      </c>
      <c r="O33" s="1055" t="str">
        <f>VLOOKUP($C$6,hours!$B$17:$Z$135,2)</f>
        <v>احلام عبد السلام عبد الموجود النتشة</v>
      </c>
      <c r="P33" s="1057" t="str">
        <f>VLOOKUP($C$6,hours!$B$17:$Z$135,2)</f>
        <v>احلام عبد السلام عبد الموجود النتشة</v>
      </c>
      <c r="Q33" s="1054">
        <v>1</v>
      </c>
      <c r="R33" s="1055" t="str">
        <f>VLOOKUP($C$6,hours!$B$17:$Z$135,2)</f>
        <v>احلام عبد السلام عبد الموجود النتشة</v>
      </c>
      <c r="S33" s="1057" t="str">
        <f>VLOOKUP($C$6,hours!$B$17:$Z$135,2)</f>
        <v>احلام عبد السلام عبد الموجود النتشة</v>
      </c>
      <c r="T33" s="1054"/>
      <c r="U33" s="1055"/>
      <c r="V33" s="1057"/>
      <c r="W33" s="1054">
        <f t="shared" si="2"/>
        <v>0</v>
      </c>
      <c r="X33" s="1055"/>
      <c r="Y33" s="1057"/>
      <c r="Z33" s="387"/>
      <c r="AA33" s="357"/>
    </row>
    <row r="34" spans="1:27" s="374" customFormat="1" ht="22.9" hidden="1" customHeight="1" x14ac:dyDescent="0.75">
      <c r="A34" s="357"/>
      <c r="B34" s="1054">
        <f t="shared" si="0"/>
        <v>14</v>
      </c>
      <c r="C34" s="1056"/>
      <c r="D34" s="377" t="str">
        <f>VLOOKUP($C$6,hours!$B$17:$BK$135,46)</f>
        <v>السبت</v>
      </c>
      <c r="E34" s="1054" t="str">
        <f>IF(D34="","x",VLOOKUP($C$6,hours!$B$17:$BK$135,46))</f>
        <v>السبت</v>
      </c>
      <c r="F34" s="1055"/>
      <c r="G34" s="1057"/>
      <c r="H34" s="1058">
        <f>IF(D34="","x",(VLOOKUP($C$6,hours!$B$17:$BK$135,47)))</f>
        <v>45101</v>
      </c>
      <c r="I34" s="1059"/>
      <c r="J34" s="1060"/>
      <c r="K34" s="1054" t="str">
        <f>IF(D34="","x",VLOOKUP($C$6,inf!$A$2:$AF$61,7))</f>
        <v>الخليل</v>
      </c>
      <c r="L34" s="1055" t="str">
        <f>VLOOKUP($C$6,hours!$B$17:$Z$135,2)</f>
        <v>احلام عبد السلام عبد الموجود النتشة</v>
      </c>
      <c r="M34" s="1057" t="str">
        <f>VLOOKUP($C$6,hours!$B$17:$Z$135,2)</f>
        <v>احلام عبد السلام عبد الموجود النتشة</v>
      </c>
      <c r="N34" s="1054" t="str">
        <f t="shared" si="1"/>
        <v>مركز التصحيح</v>
      </c>
      <c r="O34" s="1055" t="str">
        <f>VLOOKUP($C$6,hours!$B$17:$Z$135,2)</f>
        <v>احلام عبد السلام عبد الموجود النتشة</v>
      </c>
      <c r="P34" s="1057" t="str">
        <f>VLOOKUP($C$6,hours!$B$17:$Z$135,2)</f>
        <v>احلام عبد السلام عبد الموجود النتشة</v>
      </c>
      <c r="Q34" s="1054">
        <v>1</v>
      </c>
      <c r="R34" s="1055" t="str">
        <f>VLOOKUP($C$6,hours!$B$17:$Z$135,2)</f>
        <v>احلام عبد السلام عبد الموجود النتشة</v>
      </c>
      <c r="S34" s="1057" t="str">
        <f>VLOOKUP($C$6,hours!$B$17:$Z$135,2)</f>
        <v>احلام عبد السلام عبد الموجود النتشة</v>
      </c>
      <c r="T34" s="1054"/>
      <c r="U34" s="1055"/>
      <c r="V34" s="1057"/>
      <c r="W34" s="1054">
        <f t="shared" si="2"/>
        <v>0</v>
      </c>
      <c r="X34" s="1055"/>
      <c r="Y34" s="1057"/>
      <c r="Z34" s="387"/>
    </row>
    <row r="35" spans="1:27" s="374" customFormat="1" ht="22.9" hidden="1" customHeight="1" x14ac:dyDescent="0.75">
      <c r="A35" s="357"/>
      <c r="B35" s="1054">
        <f t="shared" si="0"/>
        <v>15</v>
      </c>
      <c r="C35" s="1056"/>
      <c r="D35" s="377" t="str">
        <f>VLOOKUP($C$6,hours!$B$17:$BK$135,48)</f>
        <v>الأحد</v>
      </c>
      <c r="E35" s="1054" t="str">
        <f>IF(D35="","x",VLOOKUP($C$6,hours!$B$17:$BK$135,48))</f>
        <v>الأحد</v>
      </c>
      <c r="F35" s="1055"/>
      <c r="G35" s="1057"/>
      <c r="H35" s="1058">
        <f>IF(D35="","x",(VLOOKUP($C$6,hours!$B$17:$BK$135,49)))</f>
        <v>45102</v>
      </c>
      <c r="I35" s="1059"/>
      <c r="J35" s="1060"/>
      <c r="K35" s="1054" t="str">
        <f>IF(D35="","x",VLOOKUP($C$6,inf!$A$2:$AF$61,7))</f>
        <v>الخليل</v>
      </c>
      <c r="L35" s="1055" t="str">
        <f>VLOOKUP($C$6,hours!$B$17:$Z$135,2)</f>
        <v>احلام عبد السلام عبد الموجود النتشة</v>
      </c>
      <c r="M35" s="1057" t="str">
        <f>VLOOKUP($C$6,hours!$B$17:$Z$135,2)</f>
        <v>احلام عبد السلام عبد الموجود النتشة</v>
      </c>
      <c r="N35" s="1054" t="str">
        <f t="shared" si="1"/>
        <v>مركز التصحيح</v>
      </c>
      <c r="O35" s="1055" t="str">
        <f>VLOOKUP($C$6,hours!$B$17:$Z$135,2)</f>
        <v>احلام عبد السلام عبد الموجود النتشة</v>
      </c>
      <c r="P35" s="1057" t="str">
        <f>VLOOKUP($C$6,hours!$B$17:$Z$135,2)</f>
        <v>احلام عبد السلام عبد الموجود النتشة</v>
      </c>
      <c r="Q35" s="1054">
        <v>1</v>
      </c>
      <c r="R35" s="1055" t="str">
        <f>VLOOKUP($C$6,hours!$B$17:$Z$135,2)</f>
        <v>احلام عبد السلام عبد الموجود النتشة</v>
      </c>
      <c r="S35" s="1057" t="str">
        <f>VLOOKUP($C$6,hours!$B$17:$Z$135,2)</f>
        <v>احلام عبد السلام عبد الموجود النتشة</v>
      </c>
      <c r="T35" s="1054"/>
      <c r="U35" s="1055"/>
      <c r="V35" s="1057"/>
      <c r="W35" s="1054">
        <f t="shared" si="2"/>
        <v>0</v>
      </c>
      <c r="X35" s="1055"/>
      <c r="Y35" s="1057"/>
      <c r="Z35" s="388"/>
    </row>
    <row r="36" spans="1:27" s="375" customFormat="1" ht="22.9" hidden="1" customHeight="1" x14ac:dyDescent="0.75">
      <c r="A36" s="357"/>
      <c r="B36" s="1054">
        <f t="shared" si="0"/>
        <v>16</v>
      </c>
      <c r="C36" s="1056"/>
      <c r="D36" s="378" t="str">
        <f>VLOOKUP($C$6,hours!$B$17:$BK$135,50)</f>
        <v>الإثنين</v>
      </c>
      <c r="E36" s="1061" t="str">
        <f>IF(D36="","x",VLOOKUP($C$6,hours!$B$17:$BK$135,50))</f>
        <v>الإثنين</v>
      </c>
      <c r="F36" s="1061"/>
      <c r="G36" s="1061"/>
      <c r="H36" s="1062">
        <f>IF(D36="","x",(VLOOKUP($C$6,hours!$B$17:$BK$135,51)))</f>
        <v>45103</v>
      </c>
      <c r="I36" s="1062"/>
      <c r="J36" s="1062"/>
      <c r="K36" s="1061" t="str">
        <f>IF(D36="","x",VLOOKUP($C$6,inf!$A$2:$AF$61,7))</f>
        <v>الخليل</v>
      </c>
      <c r="L36" s="1061" t="str">
        <f>VLOOKUP($C$6,hours!$B$17:$Z$135,2)</f>
        <v>احلام عبد السلام عبد الموجود النتشة</v>
      </c>
      <c r="M36" s="1061" t="str">
        <f>VLOOKUP($C$6,hours!$B$17:$Z$135,2)</f>
        <v>احلام عبد السلام عبد الموجود النتشة</v>
      </c>
      <c r="N36" s="1061" t="str">
        <f t="shared" si="1"/>
        <v>مركز التصحيح</v>
      </c>
      <c r="O36" s="1061" t="str">
        <f>VLOOKUP($C$6,hours!$B$17:$Z$135,2)</f>
        <v>احلام عبد السلام عبد الموجود النتشة</v>
      </c>
      <c r="P36" s="1061" t="str">
        <f>VLOOKUP($C$6,hours!$B$17:$Z$135,2)</f>
        <v>احلام عبد السلام عبد الموجود النتشة</v>
      </c>
      <c r="Q36" s="1054">
        <v>1</v>
      </c>
      <c r="R36" s="1055" t="str">
        <f>VLOOKUP($C$6,hours!$B$17:$Z$135,2)</f>
        <v>احلام عبد السلام عبد الموجود النتشة</v>
      </c>
      <c r="S36" s="1057" t="str">
        <f>VLOOKUP($C$6,hours!$B$17:$Z$135,2)</f>
        <v>احلام عبد السلام عبد الموجود النتشة</v>
      </c>
      <c r="T36" s="1054"/>
      <c r="U36" s="1055"/>
      <c r="V36" s="1057"/>
      <c r="W36" s="1054">
        <f t="shared" si="2"/>
        <v>0</v>
      </c>
      <c r="X36" s="1055"/>
      <c r="Y36" s="1057"/>
      <c r="Z36" s="374"/>
      <c r="AA36" s="374"/>
    </row>
    <row r="37" spans="1:27" s="374" customFormat="1" ht="22.9" hidden="1" customHeight="1" x14ac:dyDescent="0.75">
      <c r="A37" s="357"/>
      <c r="B37" s="1054">
        <f>IF(T37="x", IF(ISNUMBER(B36),B36,0),IF(ISNUMBER(B36),B36+1,1))</f>
        <v>17</v>
      </c>
      <c r="C37" s="1056"/>
      <c r="D37" s="377" t="str">
        <f>VLOOKUP($C$6,hours!$B$17:$BK$135,52)</f>
        <v/>
      </c>
      <c r="E37" s="1054" t="str">
        <f>IF(D37="","x",VLOOKUP($C$6,hours!$B$17:$BK$135,52))</f>
        <v>x</v>
      </c>
      <c r="F37" s="1055"/>
      <c r="G37" s="1057"/>
      <c r="H37" s="1058" t="str">
        <f>IF(D37="","x",(VLOOKUP($C$6,hours!$B$17:$BK$135,53)))</f>
        <v>x</v>
      </c>
      <c r="I37" s="1059"/>
      <c r="J37" s="1060"/>
      <c r="K37" s="1054" t="str">
        <f>IF(D37="","x",VLOOKUP($C$6,inf!$A$2:$AF$61,7))</f>
        <v>x</v>
      </c>
      <c r="L37" s="1055" t="str">
        <f>VLOOKUP($C$6,hours!$B$17:$Z$135,2)</f>
        <v>احلام عبد السلام عبد الموجود النتشة</v>
      </c>
      <c r="M37" s="1057" t="str">
        <f>VLOOKUP($C$6,hours!$B$17:$Z$135,2)</f>
        <v>احلام عبد السلام عبد الموجود النتشة</v>
      </c>
      <c r="N37" s="1054" t="str">
        <f t="shared" si="1"/>
        <v>x</v>
      </c>
      <c r="O37" s="1055" t="str">
        <f>VLOOKUP($C$6,hours!$B$17:$Z$135,2)</f>
        <v>احلام عبد السلام عبد الموجود النتشة</v>
      </c>
      <c r="P37" s="1057" t="str">
        <f>VLOOKUP($C$6,hours!$B$17:$Z$135,2)</f>
        <v>احلام عبد السلام عبد الموجود النتشة</v>
      </c>
      <c r="Q37" s="1054">
        <v>1</v>
      </c>
      <c r="R37" s="1055" t="str">
        <f>VLOOKUP($C$6,hours!$B$17:$Z$135,2)</f>
        <v>احلام عبد السلام عبد الموجود النتشة</v>
      </c>
      <c r="S37" s="1057" t="str">
        <f>VLOOKUP($C$6,hours!$B$17:$Z$135,2)</f>
        <v>احلام عبد السلام عبد الموجود النتشة</v>
      </c>
      <c r="T37" s="1054"/>
      <c r="U37" s="1055"/>
      <c r="V37" s="1057"/>
      <c r="W37" s="1054">
        <f t="shared" si="2"/>
        <v>0</v>
      </c>
      <c r="X37" s="1055"/>
      <c r="Y37" s="1057"/>
    </row>
    <row r="38" spans="1:27" s="374" customFormat="1" ht="22.9" hidden="1" customHeight="1" x14ac:dyDescent="0.75">
      <c r="A38" s="357"/>
      <c r="B38" s="1054">
        <f>IF(T38="x", IF(ISNUMBER(B37),B37,0),IF(ISNUMBER(B37),B37+1,1))</f>
        <v>18</v>
      </c>
      <c r="C38" s="1056"/>
      <c r="D38" s="377" t="str">
        <f>VLOOKUP($C$6,hours!$B$17:$BK$135,54)</f>
        <v/>
      </c>
      <c r="E38" s="1054" t="str">
        <f>IF(D38="","x",VLOOKUP($C$6,hours!$B$17:$BK$135,54))</f>
        <v>x</v>
      </c>
      <c r="F38" s="1055"/>
      <c r="G38" s="1057"/>
      <c r="H38" s="1058" t="str">
        <f>IF(D38="","x",(VLOOKUP($C$6,hours!$B$17:$BK$135,55)))</f>
        <v>x</v>
      </c>
      <c r="I38" s="1059"/>
      <c r="J38" s="1060"/>
      <c r="K38" s="1054" t="str">
        <f>IF(D38="","x",VLOOKUP($C$6,inf!$A$2:$AF$61,7))</f>
        <v>x</v>
      </c>
      <c r="L38" s="1055" t="str">
        <f>VLOOKUP($C$6,hours!$B$17:$Z$135,2)</f>
        <v>احلام عبد السلام عبد الموجود النتشة</v>
      </c>
      <c r="M38" s="1057" t="str">
        <f>VLOOKUP($C$6,hours!$B$17:$Z$135,2)</f>
        <v>احلام عبد السلام عبد الموجود النتشة</v>
      </c>
      <c r="N38" s="1054" t="str">
        <f t="shared" si="1"/>
        <v>x</v>
      </c>
      <c r="O38" s="1055" t="str">
        <f>VLOOKUP($C$6,hours!$B$17:$Z$135,2)</f>
        <v>احلام عبد السلام عبد الموجود النتشة</v>
      </c>
      <c r="P38" s="1057" t="str">
        <f>VLOOKUP($C$6,hours!$B$17:$Z$135,2)</f>
        <v>احلام عبد السلام عبد الموجود النتشة</v>
      </c>
      <c r="Q38" s="1054">
        <v>1</v>
      </c>
      <c r="R38" s="1055" t="str">
        <f>VLOOKUP($C$6,hours!$B$17:$Z$135,2)</f>
        <v>احلام عبد السلام عبد الموجود النتشة</v>
      </c>
      <c r="S38" s="1057" t="str">
        <f>VLOOKUP($C$6,hours!$B$17:$Z$135,2)</f>
        <v>احلام عبد السلام عبد الموجود النتشة</v>
      </c>
      <c r="T38" s="1054"/>
      <c r="U38" s="1055"/>
      <c r="V38" s="1057"/>
      <c r="W38" s="1054">
        <f t="shared" si="2"/>
        <v>0</v>
      </c>
      <c r="X38" s="1055"/>
      <c r="Y38" s="1057"/>
      <c r="Z38" s="357"/>
      <c r="AA38" s="357"/>
    </row>
    <row r="39" spans="1:27" s="374" customFormat="1" ht="22.9" hidden="1" customHeight="1" x14ac:dyDescent="0.75">
      <c r="A39" s="357"/>
      <c r="B39" s="1054">
        <f>IF(T39="x", IF(ISNUMBER(B38),B38,0),IF(ISNUMBER(B38),B38+1,1))</f>
        <v>19</v>
      </c>
      <c r="C39" s="1056"/>
      <c r="D39" s="377" t="str">
        <f>VLOOKUP($C$6,hours!$B$17:$BK$135,56)</f>
        <v/>
      </c>
      <c r="E39" s="1054" t="str">
        <f>IF(D39="","x",VLOOKUP($C$6,hours!$B$17:$BK$135,56))</f>
        <v>x</v>
      </c>
      <c r="F39" s="1055"/>
      <c r="G39" s="1057"/>
      <c r="H39" s="1058" t="str">
        <f>IF(D39="","x",(VLOOKUP($C$6,hours!$B$17:$BK$135,57)))</f>
        <v>x</v>
      </c>
      <c r="I39" s="1059"/>
      <c r="J39" s="1060"/>
      <c r="K39" s="1054" t="str">
        <f>IF(D39="","x",VLOOKUP($C$6,inf!$A$2:$AF$61,7))</f>
        <v>x</v>
      </c>
      <c r="L39" s="1055" t="str">
        <f>VLOOKUP($C$6,hours!$B$17:$Z$135,2)</f>
        <v>احلام عبد السلام عبد الموجود النتشة</v>
      </c>
      <c r="M39" s="1057" t="str">
        <f>VLOOKUP($C$6,hours!$B$17:$Z$135,2)</f>
        <v>احلام عبد السلام عبد الموجود النتشة</v>
      </c>
      <c r="N39" s="1054" t="str">
        <f t="shared" si="1"/>
        <v>x</v>
      </c>
      <c r="O39" s="1055" t="str">
        <f>VLOOKUP($C$6,hours!$B$17:$Z$135,2)</f>
        <v>احلام عبد السلام عبد الموجود النتشة</v>
      </c>
      <c r="P39" s="1057" t="str">
        <f>VLOOKUP($C$6,hours!$B$17:$Z$135,2)</f>
        <v>احلام عبد السلام عبد الموجود النتشة</v>
      </c>
      <c r="Q39" s="1054">
        <v>1</v>
      </c>
      <c r="R39" s="1055" t="str">
        <f>VLOOKUP($C$6,hours!$B$17:$Z$135,2)</f>
        <v>احلام عبد السلام عبد الموجود النتشة</v>
      </c>
      <c r="S39" s="1057" t="str">
        <f>VLOOKUP($C$6,hours!$B$17:$Z$135,2)</f>
        <v>احلام عبد السلام عبد الموجود النتشة</v>
      </c>
      <c r="T39" s="1054"/>
      <c r="U39" s="1055"/>
      <c r="V39" s="1057"/>
      <c r="W39" s="1054">
        <f t="shared" si="2"/>
        <v>0</v>
      </c>
      <c r="X39" s="1055"/>
      <c r="Y39" s="1057"/>
      <c r="Z39" s="357"/>
      <c r="AA39" s="357"/>
    </row>
    <row r="40" spans="1:27" s="374" customFormat="1" ht="22.9" hidden="1" customHeight="1" thickBot="1" x14ac:dyDescent="0.8">
      <c r="A40" s="357"/>
      <c r="B40" s="1054">
        <f>IF(T40="x", IF(ISNUMBER(B39),B39,0),IF(ISNUMBER(B39),B39+1,1))</f>
        <v>20</v>
      </c>
      <c r="C40" s="1056"/>
      <c r="D40" s="378" t="str">
        <f>VLOOKUP($C$6,hours!$B$17:$BK$135,58)</f>
        <v/>
      </c>
      <c r="E40" s="1061" t="str">
        <f>IF(D40="","x",VLOOKUP($C$6,hours!$B$17:$BK$135,58))</f>
        <v>x</v>
      </c>
      <c r="F40" s="1061"/>
      <c r="G40" s="1061"/>
      <c r="H40" s="1062" t="str">
        <f>IF(D40="","x",(VLOOKUP($C$6,hours!$B$17:$BK$135,59)))</f>
        <v>x</v>
      </c>
      <c r="I40" s="1062"/>
      <c r="J40" s="1062"/>
      <c r="K40" s="1061" t="str">
        <f>IF(D40="","x",VLOOKUP($C$6,inf!$A$2:$AF$61,7))</f>
        <v>x</v>
      </c>
      <c r="L40" s="1061" t="str">
        <f>VLOOKUP($C$6,hours!$B$17:$Z$135,2)</f>
        <v>احلام عبد السلام عبد الموجود النتشة</v>
      </c>
      <c r="M40" s="1061" t="str">
        <f>VLOOKUP($C$6,hours!$B$17:$Z$135,2)</f>
        <v>احلام عبد السلام عبد الموجود النتشة</v>
      </c>
      <c r="N40" s="1061" t="str">
        <f t="shared" si="1"/>
        <v>x</v>
      </c>
      <c r="O40" s="1061" t="str">
        <f>VLOOKUP($C$6,hours!$B$17:$Z$135,2)</f>
        <v>احلام عبد السلام عبد الموجود النتشة</v>
      </c>
      <c r="P40" s="1061" t="str">
        <f>VLOOKUP($C$6,hours!$B$17:$Z$135,2)</f>
        <v>احلام عبد السلام عبد الموجود النتشة</v>
      </c>
      <c r="Q40" s="1054">
        <v>1</v>
      </c>
      <c r="R40" s="1055" t="str">
        <f>VLOOKUP($C$6,hours!$B$17:$Z$135,2)</f>
        <v>احلام عبد السلام عبد الموجود النتشة</v>
      </c>
      <c r="S40" s="1057" t="str">
        <f>VLOOKUP($C$6,hours!$B$17:$Z$135,2)</f>
        <v>احلام عبد السلام عبد الموجود النتشة</v>
      </c>
      <c r="T40" s="1054"/>
      <c r="U40" s="1055"/>
      <c r="V40" s="1057"/>
      <c r="W40" s="1054">
        <f t="shared" si="2"/>
        <v>0</v>
      </c>
      <c r="X40" s="1055"/>
      <c r="Y40" s="1057"/>
      <c r="Z40" s="376"/>
      <c r="AA40" s="357"/>
    </row>
    <row r="41" spans="1:27" ht="22.9" customHeight="1" thickBot="1" x14ac:dyDescent="0.7">
      <c r="A41" s="256"/>
      <c r="B41" s="1424" t="s">
        <v>634</v>
      </c>
      <c r="C41" s="1424"/>
      <c r="D41" s="1424"/>
      <c r="E41" s="1424"/>
      <c r="F41" s="1424"/>
      <c r="G41" s="1424"/>
      <c r="H41" s="1424"/>
      <c r="I41" s="1425" t="str">
        <f>VLOOKUP($C$6,hours!$B$17:$Z$135,19)</f>
        <v>شارع المسكوبية - باب الزاوية - مركز التصحيح - -</v>
      </c>
      <c r="J41" s="1425"/>
      <c r="K41" s="1425"/>
      <c r="L41" s="1425"/>
      <c r="M41" s="1425"/>
      <c r="N41" s="1425"/>
      <c r="O41" s="1425"/>
      <c r="P41" s="1425"/>
      <c r="Q41" s="1425"/>
      <c r="R41" s="1425"/>
      <c r="S41" s="1426" t="s">
        <v>587</v>
      </c>
      <c r="T41" s="1427"/>
      <c r="U41" s="1427"/>
      <c r="V41" s="1428"/>
      <c r="W41" s="1429">
        <f>SUM(W21:Y40)</f>
        <v>0</v>
      </c>
      <c r="X41" s="1429"/>
      <c r="Y41" s="1430"/>
      <c r="Z41" s="256"/>
      <c r="AA41" s="256"/>
    </row>
    <row r="42" spans="1:27" ht="30" customHeight="1" x14ac:dyDescent="0.9">
      <c r="A42" s="256"/>
      <c r="B42" s="1008" t="s">
        <v>6</v>
      </c>
      <c r="C42" s="1008"/>
      <c r="E42" s="1431">
        <f>Menu!$F$10</f>
        <v>45103</v>
      </c>
      <c r="F42" s="1431"/>
      <c r="G42" s="1431"/>
      <c r="H42" s="1431"/>
      <c r="I42" s="256"/>
      <c r="J42" s="256"/>
      <c r="K42" s="256"/>
      <c r="L42" s="256"/>
      <c r="M42" s="256"/>
      <c r="N42" s="256"/>
      <c r="O42" s="256"/>
      <c r="P42" s="256"/>
      <c r="Q42" s="256"/>
      <c r="V42" s="256"/>
      <c r="W42" s="256"/>
      <c r="X42" s="256"/>
      <c r="Y42" s="256"/>
      <c r="Z42" s="353"/>
      <c r="AA42" s="256"/>
    </row>
    <row r="43" spans="1:27" ht="20.65" customHeight="1" x14ac:dyDescent="0.65">
      <c r="A43" s="256"/>
      <c r="B43" s="256"/>
      <c r="C43" s="256"/>
      <c r="D43" s="256"/>
      <c r="E43" s="256"/>
      <c r="F43" s="256"/>
      <c r="G43" s="256"/>
      <c r="H43" s="256"/>
      <c r="I43" s="256"/>
      <c r="J43" s="256"/>
      <c r="K43" s="256"/>
      <c r="L43" s="256"/>
      <c r="M43" s="256"/>
      <c r="N43" s="256"/>
      <c r="O43" s="256"/>
      <c r="P43" s="256"/>
      <c r="Q43" s="1075" t="s">
        <v>588</v>
      </c>
      <c r="R43" s="1075"/>
      <c r="S43" s="1075"/>
      <c r="T43" s="1075"/>
      <c r="U43" s="1075"/>
      <c r="V43" s="351"/>
      <c r="W43" s="351"/>
      <c r="X43" s="351"/>
      <c r="Y43" s="351"/>
      <c r="Z43" s="352"/>
      <c r="AA43" s="256"/>
    </row>
    <row r="44" spans="1:27" ht="21.6" customHeight="1" thickBot="1" x14ac:dyDescent="0.7">
      <c r="A44" s="256"/>
      <c r="B44" s="258"/>
      <c r="C44" s="258"/>
      <c r="D44" s="258"/>
      <c r="E44" s="258"/>
      <c r="F44" s="258"/>
      <c r="G44" s="258"/>
      <c r="H44" s="258"/>
      <c r="I44" s="258"/>
      <c r="J44" s="258"/>
      <c r="K44" s="258"/>
      <c r="L44" s="258"/>
      <c r="M44" s="258"/>
      <c r="N44" s="258"/>
      <c r="O44" s="258"/>
      <c r="P44" s="258"/>
      <c r="Q44" s="258"/>
      <c r="R44" s="258"/>
      <c r="S44" s="258"/>
      <c r="T44" s="258"/>
      <c r="U44" s="258"/>
      <c r="V44" s="258"/>
      <c r="W44" s="258"/>
      <c r="X44" s="258"/>
      <c r="Y44" s="258"/>
      <c r="Z44" s="350"/>
      <c r="AA44" s="256"/>
    </row>
    <row r="45" spans="1:27" ht="36.75" customHeight="1" thickBot="1" x14ac:dyDescent="0.75">
      <c r="A45" s="256"/>
      <c r="B45" s="1076" t="s">
        <v>589</v>
      </c>
      <c r="C45" s="1076"/>
      <c r="D45" s="1076"/>
      <c r="E45" s="1076"/>
      <c r="F45" s="1076"/>
      <c r="G45" s="1076"/>
      <c r="H45" s="1077" t="s">
        <v>590</v>
      </c>
      <c r="I45" s="1077"/>
      <c r="J45" s="1077"/>
      <c r="K45" s="1077"/>
      <c r="L45" s="1077"/>
      <c r="M45" s="1077"/>
      <c r="N45" s="1077"/>
      <c r="O45" s="1077"/>
      <c r="P45" s="1077"/>
      <c r="Q45" s="1077"/>
      <c r="R45" s="1077"/>
      <c r="S45" s="1077"/>
      <c r="T45" s="1077"/>
      <c r="U45" s="1077"/>
      <c r="V45" s="1077"/>
      <c r="W45" s="1077"/>
      <c r="X45" s="1077"/>
      <c r="Y45" s="1077"/>
      <c r="Z45" s="259"/>
      <c r="AA45" s="256"/>
    </row>
    <row r="46" spans="1:27" ht="36.75" customHeight="1" thickBot="1" x14ac:dyDescent="0.7">
      <c r="A46" s="256"/>
      <c r="B46" s="1414" t="s">
        <v>1138</v>
      </c>
      <c r="C46" s="1415"/>
      <c r="D46" s="1415"/>
      <c r="E46" s="1415"/>
      <c r="F46" s="1416"/>
      <c r="G46" s="1417">
        <f>VLOOKUP($C$6,hours!$B$17:$Z$135,5)</f>
        <v>112.5</v>
      </c>
      <c r="H46" s="1418"/>
      <c r="I46" s="261" t="s">
        <v>591</v>
      </c>
      <c r="J46" s="265" t="s">
        <v>593</v>
      </c>
      <c r="K46" s="1419" t="s">
        <v>592</v>
      </c>
      <c r="L46" s="1420"/>
      <c r="M46" s="1420"/>
      <c r="N46" s="1420"/>
      <c r="O46" s="1420"/>
      <c r="P46" s="1420"/>
      <c r="Q46" s="1421"/>
      <c r="R46" s="1422">
        <v>10</v>
      </c>
      <c r="S46" s="1422"/>
      <c r="T46" s="1423"/>
      <c r="U46" s="262" t="s">
        <v>92</v>
      </c>
      <c r="V46" s="1086" t="s">
        <v>594</v>
      </c>
      <c r="W46" s="1086"/>
      <c r="X46" s="1087"/>
      <c r="Y46" s="1409">
        <f>$G$46*$R$46</f>
        <v>1125</v>
      </c>
      <c r="Z46" s="1409"/>
      <c r="AA46" s="256"/>
    </row>
    <row r="47" spans="1:27" ht="36.75" customHeight="1" thickBot="1" x14ac:dyDescent="0.75">
      <c r="B47" s="1094" t="s">
        <v>595</v>
      </c>
      <c r="C47" s="1095"/>
      <c r="D47" s="1095"/>
      <c r="E47" s="1095"/>
      <c r="F47" s="1095"/>
      <c r="G47" s="1095"/>
      <c r="H47" s="1095"/>
      <c r="I47" s="1096"/>
      <c r="J47" s="1409">
        <f>Y46</f>
        <v>1125</v>
      </c>
      <c r="K47" s="1409"/>
      <c r="L47" s="1410"/>
      <c r="M47" s="263" t="s">
        <v>591</v>
      </c>
      <c r="N47" s="264" t="s">
        <v>104</v>
      </c>
      <c r="O47" s="1097" t="s">
        <v>596</v>
      </c>
      <c r="P47" s="1098"/>
      <c r="Q47" s="1098"/>
      <c r="R47" s="1411">
        <f>$W$41</f>
        <v>0</v>
      </c>
      <c r="S47" s="1411"/>
      <c r="T47" s="263" t="s">
        <v>591</v>
      </c>
      <c r="U47" s="262" t="s">
        <v>92</v>
      </c>
      <c r="V47" s="1099" t="s">
        <v>597</v>
      </c>
      <c r="W47" s="1100"/>
      <c r="X47" s="1409">
        <f>$J$47+$R$47</f>
        <v>1125</v>
      </c>
      <c r="Y47" s="1409"/>
      <c r="Z47" s="354" t="s">
        <v>598</v>
      </c>
    </row>
    <row r="48" spans="1:27" ht="11.65" customHeight="1" x14ac:dyDescent="0.7">
      <c r="B48" s="358"/>
      <c r="C48" s="358"/>
      <c r="D48" s="358"/>
      <c r="E48" s="358"/>
      <c r="F48" s="358"/>
      <c r="G48" s="358"/>
      <c r="H48" s="358"/>
      <c r="I48" s="358"/>
      <c r="J48" s="359"/>
      <c r="K48" s="359"/>
      <c r="L48" s="359"/>
      <c r="M48" s="360"/>
      <c r="N48" s="352"/>
      <c r="O48" s="590"/>
      <c r="P48" s="590"/>
      <c r="Q48" s="590"/>
      <c r="R48" s="359"/>
      <c r="S48" s="359"/>
      <c r="T48" s="360"/>
      <c r="U48" s="361"/>
      <c r="V48" s="362"/>
      <c r="W48" s="362"/>
      <c r="X48" s="363"/>
      <c r="Y48" s="363"/>
      <c r="Z48" s="364"/>
    </row>
    <row r="49" spans="2:25" ht="36.75" customHeight="1" thickBot="1" x14ac:dyDescent="0.7">
      <c r="B49" s="365" t="s">
        <v>599</v>
      </c>
      <c r="C49" s="294"/>
      <c r="D49" s="294"/>
      <c r="E49" s="294"/>
      <c r="F49" s="294"/>
      <c r="G49" s="294"/>
      <c r="H49" s="295"/>
      <c r="I49" s="1412" t="s">
        <v>600</v>
      </c>
      <c r="J49" s="1412"/>
      <c r="K49" s="1412"/>
      <c r="L49" s="295"/>
      <c r="M49" s="1413" t="s">
        <v>601</v>
      </c>
      <c r="N49" s="1413"/>
      <c r="O49" s="1413"/>
      <c r="P49" s="1413"/>
      <c r="Q49" s="1413"/>
      <c r="R49" s="1413"/>
      <c r="S49" s="295"/>
      <c r="U49" s="350"/>
      <c r="V49" s="350"/>
      <c r="W49" s="350" t="s">
        <v>666</v>
      </c>
      <c r="X49" s="350"/>
      <c r="Y49" s="350"/>
    </row>
    <row r="50" spans="2:25" ht="19.5" customHeight="1" x14ac:dyDescent="0.7">
      <c r="B50" s="1090"/>
      <c r="C50" s="1090"/>
      <c r="D50" s="1090"/>
      <c r="E50" s="1090"/>
      <c r="F50" s="1090"/>
      <c r="G50" s="1090"/>
      <c r="H50" s="366"/>
      <c r="I50" s="253"/>
      <c r="J50" s="253"/>
      <c r="K50" s="253"/>
      <c r="L50" s="259"/>
      <c r="M50" s="259"/>
      <c r="N50" s="1091"/>
      <c r="O50" s="1091"/>
      <c r="P50" s="1091"/>
      <c r="Q50" s="1091"/>
      <c r="R50" s="1091"/>
      <c r="S50" s="366"/>
      <c r="T50" s="366"/>
      <c r="U50" s="1090"/>
      <c r="V50" s="1090"/>
      <c r="W50" s="1090"/>
      <c r="X50" s="1090"/>
      <c r="Y50" s="1090"/>
    </row>
    <row r="51" spans="2:25" ht="19.899999999999999" customHeight="1" x14ac:dyDescent="0.65">
      <c r="B51" s="1093"/>
      <c r="C51" s="1093"/>
      <c r="D51" s="1093"/>
      <c r="E51" s="1093"/>
      <c r="F51" s="1093"/>
      <c r="G51" s="1093"/>
      <c r="H51" s="343"/>
      <c r="I51" s="256"/>
      <c r="J51" s="256"/>
      <c r="K51" s="256"/>
      <c r="L51" s="256"/>
      <c r="M51" s="256"/>
      <c r="N51" s="1092"/>
      <c r="O51" s="1092"/>
      <c r="P51" s="1092"/>
      <c r="Q51" s="1092"/>
      <c r="R51" s="1092"/>
      <c r="S51" s="256"/>
      <c r="T51" s="256"/>
      <c r="U51" s="1093"/>
      <c r="V51" s="1093"/>
      <c r="W51" s="1093"/>
      <c r="X51" s="1093"/>
      <c r="Y51" s="1093"/>
    </row>
    <row r="52" spans="2:25" ht="21" customHeight="1" x14ac:dyDescent="0.65"/>
    <row r="53" spans="2:25" ht="14.25" hidden="1" customHeight="1" x14ac:dyDescent="0.65"/>
    <row r="54" spans="2:25" ht="13.5" hidden="1" customHeight="1" x14ac:dyDescent="0.65"/>
    <row r="55" spans="2:25" ht="20.25" hidden="1" customHeight="1" x14ac:dyDescent="0.65"/>
    <row r="56" spans="2:25" ht="30" hidden="1" customHeight="1" x14ac:dyDescent="0.65"/>
    <row r="57" spans="2:25" hidden="1" x14ac:dyDescent="0.65"/>
    <row r="58" spans="2:25" x14ac:dyDescent="0.65">
      <c r="B58" s="255"/>
      <c r="C58" s="255"/>
      <c r="D58" s="255"/>
      <c r="E58" s="255"/>
      <c r="F58" s="255"/>
      <c r="G58" s="255"/>
      <c r="H58" s="255"/>
      <c r="I58" s="255"/>
      <c r="J58" s="255"/>
      <c r="K58" s="255"/>
      <c r="L58" s="255"/>
      <c r="M58" s="255"/>
    </row>
  </sheetData>
  <mergeCells count="240">
    <mergeCell ref="A1:AA1"/>
    <mergeCell ref="A2:I2"/>
    <mergeCell ref="T2:AA2"/>
    <mergeCell ref="A3:I3"/>
    <mergeCell ref="T3:AA3"/>
    <mergeCell ref="A4:I4"/>
    <mergeCell ref="Q4:AA4"/>
    <mergeCell ref="B5:G5"/>
    <mergeCell ref="J5:K5"/>
    <mergeCell ref="L5:Q5"/>
    <mergeCell ref="T5:U5"/>
    <mergeCell ref="V5:Z5"/>
    <mergeCell ref="A6:B6"/>
    <mergeCell ref="C6:E6"/>
    <mergeCell ref="I6:U6"/>
    <mergeCell ref="A7:J7"/>
    <mergeCell ref="R7:AA7"/>
    <mergeCell ref="A8:C8"/>
    <mergeCell ref="E8:N8"/>
    <mergeCell ref="O8:P8"/>
    <mergeCell ref="Q8:R8"/>
    <mergeCell ref="S8:W8"/>
    <mergeCell ref="X8:AA8"/>
    <mergeCell ref="E9:G9"/>
    <mergeCell ref="H9:P9"/>
    <mergeCell ref="Q9:T9"/>
    <mergeCell ref="U9:W9"/>
    <mergeCell ref="X9:Z9"/>
    <mergeCell ref="M10:O10"/>
    <mergeCell ref="R10:U10"/>
    <mergeCell ref="A12:K12"/>
    <mergeCell ref="L12:Q12"/>
    <mergeCell ref="R12:T12"/>
    <mergeCell ref="U12:Y12"/>
    <mergeCell ref="AH12:AL12"/>
    <mergeCell ref="A14:H14"/>
    <mergeCell ref="I14:K14"/>
    <mergeCell ref="M15:Q16"/>
    <mergeCell ref="T15:W15"/>
    <mergeCell ref="AB16:AF17"/>
    <mergeCell ref="A17:K17"/>
    <mergeCell ref="B18:Y18"/>
    <mergeCell ref="B19:G19"/>
    <mergeCell ref="H19:I19"/>
    <mergeCell ref="J19:S19"/>
    <mergeCell ref="B20:C20"/>
    <mergeCell ref="E20:G20"/>
    <mergeCell ref="H20:J20"/>
    <mergeCell ref="L20:N20"/>
    <mergeCell ref="O20:P20"/>
    <mergeCell ref="Q20:S20"/>
    <mergeCell ref="T20:V20"/>
    <mergeCell ref="W20:Y20"/>
    <mergeCell ref="B21:C21"/>
    <mergeCell ref="E21:G21"/>
    <mergeCell ref="H21:J21"/>
    <mergeCell ref="K21:M21"/>
    <mergeCell ref="N21:P21"/>
    <mergeCell ref="Q21:S21"/>
    <mergeCell ref="T21:V21"/>
    <mergeCell ref="W21:Y21"/>
    <mergeCell ref="B22:C22"/>
    <mergeCell ref="E22:G22"/>
    <mergeCell ref="H22:J22"/>
    <mergeCell ref="K22:M22"/>
    <mergeCell ref="N22:P22"/>
    <mergeCell ref="Q22:S22"/>
    <mergeCell ref="T22:V22"/>
    <mergeCell ref="W22:Y22"/>
    <mergeCell ref="B23:C23"/>
    <mergeCell ref="E23:G23"/>
    <mergeCell ref="H23:J23"/>
    <mergeCell ref="K23:M23"/>
    <mergeCell ref="N23:P23"/>
    <mergeCell ref="Q23:S23"/>
    <mergeCell ref="T23:V23"/>
    <mergeCell ref="W23:Y23"/>
    <mergeCell ref="B24:C24"/>
    <mergeCell ref="E24:G24"/>
    <mergeCell ref="H24:J24"/>
    <mergeCell ref="K24:M24"/>
    <mergeCell ref="N24:P24"/>
    <mergeCell ref="Q24:S24"/>
    <mergeCell ref="T24:V24"/>
    <mergeCell ref="W24:Y24"/>
    <mergeCell ref="B25:C25"/>
    <mergeCell ref="E25:G25"/>
    <mergeCell ref="H25:J25"/>
    <mergeCell ref="K25:M25"/>
    <mergeCell ref="N25:P25"/>
    <mergeCell ref="Q25:S25"/>
    <mergeCell ref="T25:V25"/>
    <mergeCell ref="W25:Y25"/>
    <mergeCell ref="B26:C26"/>
    <mergeCell ref="E26:G26"/>
    <mergeCell ref="H26:J26"/>
    <mergeCell ref="K26:M26"/>
    <mergeCell ref="N26:P26"/>
    <mergeCell ref="Q26:S26"/>
    <mergeCell ref="T26:V26"/>
    <mergeCell ref="W26:Y26"/>
    <mergeCell ref="B27:C27"/>
    <mergeCell ref="E27:G27"/>
    <mergeCell ref="H27:J27"/>
    <mergeCell ref="K27:M27"/>
    <mergeCell ref="N27:P27"/>
    <mergeCell ref="Q27:S27"/>
    <mergeCell ref="T27:V27"/>
    <mergeCell ref="W27:Y27"/>
    <mergeCell ref="B28:C28"/>
    <mergeCell ref="E28:G28"/>
    <mergeCell ref="H28:J28"/>
    <mergeCell ref="K28:M28"/>
    <mergeCell ref="N28:P28"/>
    <mergeCell ref="Q28:S28"/>
    <mergeCell ref="T28:V28"/>
    <mergeCell ref="W28:Y28"/>
    <mergeCell ref="B29:C29"/>
    <mergeCell ref="E29:G29"/>
    <mergeCell ref="H29:J29"/>
    <mergeCell ref="K29:M29"/>
    <mergeCell ref="N29:P29"/>
    <mergeCell ref="Q29:S29"/>
    <mergeCell ref="T29:V29"/>
    <mergeCell ref="W29:Y29"/>
    <mergeCell ref="B30:C30"/>
    <mergeCell ref="E30:G30"/>
    <mergeCell ref="H30:J30"/>
    <mergeCell ref="K30:M30"/>
    <mergeCell ref="N30:P30"/>
    <mergeCell ref="Q30:S30"/>
    <mergeCell ref="T30:V30"/>
    <mergeCell ref="W30:Y30"/>
    <mergeCell ref="B31:C31"/>
    <mergeCell ref="E31:G31"/>
    <mergeCell ref="H31:J31"/>
    <mergeCell ref="K31:M31"/>
    <mergeCell ref="N31:P31"/>
    <mergeCell ref="Q31:S31"/>
    <mergeCell ref="T31:V31"/>
    <mergeCell ref="W31:Y31"/>
    <mergeCell ref="B32:C32"/>
    <mergeCell ref="E32:G32"/>
    <mergeCell ref="H32:J32"/>
    <mergeCell ref="K32:M32"/>
    <mergeCell ref="N32:P32"/>
    <mergeCell ref="Q32:S32"/>
    <mergeCell ref="T32:V32"/>
    <mergeCell ref="W32:Y32"/>
    <mergeCell ref="B33:C33"/>
    <mergeCell ref="E33:G33"/>
    <mergeCell ref="H33:J33"/>
    <mergeCell ref="K33:M33"/>
    <mergeCell ref="N33:P33"/>
    <mergeCell ref="Q33:S33"/>
    <mergeCell ref="T33:V33"/>
    <mergeCell ref="W33:Y33"/>
    <mergeCell ref="B34:C34"/>
    <mergeCell ref="E34:G34"/>
    <mergeCell ref="H34:J34"/>
    <mergeCell ref="K34:M34"/>
    <mergeCell ref="N34:P34"/>
    <mergeCell ref="Q34:S34"/>
    <mergeCell ref="T34:V34"/>
    <mergeCell ref="W34:Y34"/>
    <mergeCell ref="B35:C35"/>
    <mergeCell ref="E35:G35"/>
    <mergeCell ref="H35:J35"/>
    <mergeCell ref="K35:M35"/>
    <mergeCell ref="N35:P35"/>
    <mergeCell ref="Q35:S35"/>
    <mergeCell ref="T35:V35"/>
    <mergeCell ref="W35:Y35"/>
    <mergeCell ref="B36:C36"/>
    <mergeCell ref="E36:G36"/>
    <mergeCell ref="H36:J36"/>
    <mergeCell ref="K36:M36"/>
    <mergeCell ref="N36:P36"/>
    <mergeCell ref="Q36:S36"/>
    <mergeCell ref="T36:V36"/>
    <mergeCell ref="W36:Y36"/>
    <mergeCell ref="B37:C37"/>
    <mergeCell ref="E37:G37"/>
    <mergeCell ref="H37:J37"/>
    <mergeCell ref="K37:M37"/>
    <mergeCell ref="N37:P37"/>
    <mergeCell ref="Q37:S37"/>
    <mergeCell ref="T37:V37"/>
    <mergeCell ref="W37:Y37"/>
    <mergeCell ref="T39:V39"/>
    <mergeCell ref="W39:Y39"/>
    <mergeCell ref="B38:C38"/>
    <mergeCell ref="E38:G38"/>
    <mergeCell ref="H38:J38"/>
    <mergeCell ref="K38:M38"/>
    <mergeCell ref="N38:P38"/>
    <mergeCell ref="Q38:S38"/>
    <mergeCell ref="N40:P40"/>
    <mergeCell ref="Q40:S40"/>
    <mergeCell ref="T38:V38"/>
    <mergeCell ref="W38:Y38"/>
    <mergeCell ref="B39:C39"/>
    <mergeCell ref="E39:G39"/>
    <mergeCell ref="H39:J39"/>
    <mergeCell ref="K39:M39"/>
    <mergeCell ref="N39:P39"/>
    <mergeCell ref="Q39:S39"/>
    <mergeCell ref="T40:V40"/>
    <mergeCell ref="W40:Y40"/>
    <mergeCell ref="B41:H41"/>
    <mergeCell ref="I41:R41"/>
    <mergeCell ref="S41:V41"/>
    <mergeCell ref="W41:Y41"/>
    <mergeCell ref="B40:C40"/>
    <mergeCell ref="E40:G40"/>
    <mergeCell ref="H40:J40"/>
    <mergeCell ref="K40:M40"/>
    <mergeCell ref="B42:C42"/>
    <mergeCell ref="E42:H42"/>
    <mergeCell ref="Q43:U43"/>
    <mergeCell ref="B45:G45"/>
    <mergeCell ref="H45:Y45"/>
    <mergeCell ref="B46:F46"/>
    <mergeCell ref="G46:H46"/>
    <mergeCell ref="K46:Q46"/>
    <mergeCell ref="R46:T46"/>
    <mergeCell ref="V46:X46"/>
    <mergeCell ref="Y46:Z46"/>
    <mergeCell ref="B47:I47"/>
    <mergeCell ref="J47:L47"/>
    <mergeCell ref="O47:Q47"/>
    <mergeCell ref="R47:S47"/>
    <mergeCell ref="V47:W47"/>
    <mergeCell ref="X47:Y47"/>
    <mergeCell ref="I49:K49"/>
    <mergeCell ref="M49:R49"/>
    <mergeCell ref="B50:G50"/>
    <mergeCell ref="N50:R51"/>
    <mergeCell ref="U50:Y51"/>
    <mergeCell ref="B51:G51"/>
  </mergeCells>
  <conditionalFormatting sqref="B21:B40">
    <cfRule type="cellIs" dxfId="7" priority="6" stopIfTrue="1" operator="equal">
      <formula>"x"</formula>
    </cfRule>
    <cfRule type="cellIs" dxfId="6" priority="7" stopIfTrue="1" operator="equal">
      <formula>"x"</formula>
    </cfRule>
    <cfRule type="cellIs" dxfId="5" priority="8" stopIfTrue="1" operator="equal">
      <formula>""""""</formula>
    </cfRule>
  </conditionalFormatting>
  <conditionalFormatting sqref="D21:E21">
    <cfRule type="containsText" dxfId="4" priority="9" stopIfTrue="1" operator="containsText" text="&quot;&quot;">
      <formula>NOT(ISERROR(SEARCH("""""",D21)))</formula>
    </cfRule>
  </conditionalFormatting>
  <conditionalFormatting sqref="E21:G29 H21:T21 H22:S29 D22:D36 E30:P36 D37:P40">
    <cfRule type="containsText" dxfId="3" priority="10" stopIfTrue="1" operator="containsText" text="x">
      <formula>NOT(ISERROR(SEARCH("x",D21)))</formula>
    </cfRule>
  </conditionalFormatting>
  <conditionalFormatting sqref="Q30:S40">
    <cfRule type="containsText" dxfId="2" priority="3" stopIfTrue="1" operator="containsText" text="x">
      <formula>NOT(ISERROR(SEARCH("x",Q30)))</formula>
    </cfRule>
  </conditionalFormatting>
  <conditionalFormatting sqref="T22:T40">
    <cfRule type="containsText" dxfId="1" priority="2" stopIfTrue="1" operator="containsText" text="x">
      <formula>NOT(ISERROR(SEARCH("x",T22)))</formula>
    </cfRule>
  </conditionalFormatting>
  <conditionalFormatting sqref="W21:W40">
    <cfRule type="containsText" dxfId="0" priority="1" stopIfTrue="1" operator="containsText" text="x">
      <formula>NOT(ISERROR(SEARCH("x",W21)))</formula>
    </cfRule>
  </conditionalFormatting>
  <pageMargins left="0.19685039370078741" right="0.39370078740157483" top="0.39370078740157483" bottom="0.15748031496062992" header="0.31496062992125984" footer="0.31496062992125984"/>
  <pageSetup paperSize="9" scale="61" orientation="portrait" r:id="rId1"/>
  <drawing r:id="rId2"/>
  <legacyDrawing r:id="rId3"/>
  <controls>
    <mc:AlternateContent xmlns:mc="http://schemas.openxmlformats.org/markup-compatibility/2006">
      <mc:Choice Requires="x14">
        <control shapeId="89095" r:id="rId4" name="CommandButton7">
          <controlPr defaultSize="0" autoLine="0" r:id="rId5">
            <anchor moveWithCells="1">
              <from>
                <xdr:col>27</xdr:col>
                <xdr:colOff>209550</xdr:colOff>
                <xdr:row>13</xdr:row>
                <xdr:rowOff>0</xdr:rowOff>
              </from>
              <to>
                <xdr:col>31</xdr:col>
                <xdr:colOff>28575</xdr:colOff>
                <xdr:row>14</xdr:row>
                <xdr:rowOff>161925</xdr:rowOff>
              </to>
            </anchor>
          </controlPr>
        </control>
      </mc:Choice>
      <mc:Fallback>
        <control shapeId="89095" r:id="rId4" name="CommandButton7"/>
      </mc:Fallback>
    </mc:AlternateContent>
    <mc:AlternateContent xmlns:mc="http://schemas.openxmlformats.org/markup-compatibility/2006">
      <mc:Choice Requires="x14">
        <control shapeId="89094" r:id="rId6" name="CommandButton6">
          <controlPr defaultSize="0" autoLine="0" r:id="rId7">
            <anchor moveWithCells="1">
              <from>
                <xdr:col>27</xdr:col>
                <xdr:colOff>228600</xdr:colOff>
                <xdr:row>11</xdr:row>
                <xdr:rowOff>57150</xdr:rowOff>
              </from>
              <to>
                <xdr:col>31</xdr:col>
                <xdr:colOff>57150</xdr:colOff>
                <xdr:row>12</xdr:row>
                <xdr:rowOff>114300</xdr:rowOff>
              </to>
            </anchor>
          </controlPr>
        </control>
      </mc:Choice>
      <mc:Fallback>
        <control shapeId="89094" r:id="rId6" name="CommandButton6"/>
      </mc:Fallback>
    </mc:AlternateContent>
    <mc:AlternateContent xmlns:mc="http://schemas.openxmlformats.org/markup-compatibility/2006">
      <mc:Choice Requires="x14">
        <control shapeId="89093" r:id="rId8" name="CommandButton5">
          <controlPr defaultSize="0" autoLine="0" r:id="rId9">
            <anchor moveWithCells="1">
              <from>
                <xdr:col>27</xdr:col>
                <xdr:colOff>209550</xdr:colOff>
                <xdr:row>9</xdr:row>
                <xdr:rowOff>57150</xdr:rowOff>
              </from>
              <to>
                <xdr:col>31</xdr:col>
                <xdr:colOff>38100</xdr:colOff>
                <xdr:row>10</xdr:row>
                <xdr:rowOff>142875</xdr:rowOff>
              </to>
            </anchor>
          </controlPr>
        </control>
      </mc:Choice>
      <mc:Fallback>
        <control shapeId="89093" r:id="rId8" name="CommandButton5"/>
      </mc:Fallback>
    </mc:AlternateContent>
    <mc:AlternateContent xmlns:mc="http://schemas.openxmlformats.org/markup-compatibility/2006">
      <mc:Choice Requires="x14">
        <control shapeId="89092" r:id="rId10" name="CommandButton4">
          <controlPr defaultSize="0" autoLine="0" r:id="rId11">
            <anchor moveWithCells="1">
              <from>
                <xdr:col>27</xdr:col>
                <xdr:colOff>190500</xdr:colOff>
                <xdr:row>5</xdr:row>
                <xdr:rowOff>57150</xdr:rowOff>
              </from>
              <to>
                <xdr:col>31</xdr:col>
                <xdr:colOff>285750</xdr:colOff>
                <xdr:row>6</xdr:row>
                <xdr:rowOff>142875</xdr:rowOff>
              </to>
            </anchor>
          </controlPr>
        </control>
      </mc:Choice>
      <mc:Fallback>
        <control shapeId="89092" r:id="rId10" name="CommandButton4"/>
      </mc:Fallback>
    </mc:AlternateContent>
    <mc:AlternateContent xmlns:mc="http://schemas.openxmlformats.org/markup-compatibility/2006">
      <mc:Choice Requires="x14">
        <control shapeId="89091" r:id="rId12" name="CommandButton3">
          <controlPr defaultSize="0" autoLine="0" r:id="rId13">
            <anchor moveWithCells="1">
              <from>
                <xdr:col>27</xdr:col>
                <xdr:colOff>133350</xdr:colOff>
                <xdr:row>6</xdr:row>
                <xdr:rowOff>209550</xdr:rowOff>
              </from>
              <to>
                <xdr:col>31</xdr:col>
                <xdr:colOff>209550</xdr:colOff>
                <xdr:row>8</xdr:row>
                <xdr:rowOff>180975</xdr:rowOff>
              </to>
            </anchor>
          </controlPr>
        </control>
      </mc:Choice>
      <mc:Fallback>
        <control shapeId="89091" r:id="rId12" name="CommandButton3"/>
      </mc:Fallback>
    </mc:AlternateContent>
    <mc:AlternateContent xmlns:mc="http://schemas.openxmlformats.org/markup-compatibility/2006">
      <mc:Choice Requires="x14">
        <control shapeId="89090" r:id="rId14" name="CommandButton1">
          <controlPr defaultSize="0" autoLine="0" r:id="rId15">
            <anchor moveWithCells="1">
              <from>
                <xdr:col>27</xdr:col>
                <xdr:colOff>133350</xdr:colOff>
                <xdr:row>0</xdr:row>
                <xdr:rowOff>285750</xdr:rowOff>
              </from>
              <to>
                <xdr:col>32</xdr:col>
                <xdr:colOff>28575</xdr:colOff>
                <xdr:row>2</xdr:row>
                <xdr:rowOff>104775</xdr:rowOff>
              </to>
            </anchor>
          </controlPr>
        </control>
      </mc:Choice>
      <mc:Fallback>
        <control shapeId="89090" r:id="rId14" name="CommandButton1"/>
      </mc:Fallback>
    </mc:AlternateContent>
    <mc:AlternateContent xmlns:mc="http://schemas.openxmlformats.org/markup-compatibility/2006">
      <mc:Choice Requires="x14">
        <control shapeId="89089" r:id="rId16" name="CommandButton2">
          <controlPr defaultSize="0" autoLine="0" r:id="rId17">
            <anchor moveWithCells="1">
              <from>
                <xdr:col>27</xdr:col>
                <xdr:colOff>171450</xdr:colOff>
                <xdr:row>2</xdr:row>
                <xdr:rowOff>219075</xdr:rowOff>
              </from>
              <to>
                <xdr:col>32</xdr:col>
                <xdr:colOff>38100</xdr:colOff>
                <xdr:row>5</xdr:row>
                <xdr:rowOff>0</xdr:rowOff>
              </to>
            </anchor>
          </controlPr>
        </control>
      </mc:Choice>
      <mc:Fallback>
        <control shapeId="89089" r:id="rId16" name="CommandButton2"/>
      </mc:Fallback>
    </mc:AlternateContent>
  </control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AEA4D-8419-4177-99D5-8F09CEEC264B}">
  <sheetPr codeName="ورقة22"/>
  <dimension ref="B2:I66"/>
  <sheetViews>
    <sheetView rightToLeft="1" view="pageBreakPreview" topLeftCell="A44" zoomScale="120" zoomScaleNormal="100" workbookViewId="0">
      <selection activeCell="D84" sqref="D84"/>
    </sheetView>
  </sheetViews>
  <sheetFormatPr defaultColWidth="9.28515625" defaultRowHeight="12.75" x14ac:dyDescent="0.2"/>
  <cols>
    <col min="1" max="1" width="1.28515625" style="1" customWidth="1"/>
    <col min="2" max="2" width="4.7109375" style="1" customWidth="1"/>
    <col min="3" max="3" width="9.5703125" style="1" customWidth="1"/>
    <col min="4" max="4" width="27.5703125" style="1" customWidth="1"/>
    <col min="5" max="5" width="20.7109375" style="1" customWidth="1"/>
    <col min="6" max="6" width="12.7109375" style="1" customWidth="1"/>
    <col min="7" max="7" width="19.7109375" style="1" bestFit="1" customWidth="1"/>
    <col min="8" max="8" width="17.7109375" style="44" bestFit="1" customWidth="1"/>
    <col min="9" max="16384" width="9.28515625" style="1"/>
  </cols>
  <sheetData>
    <row r="2" spans="2:8" ht="12.75" customHeight="1" x14ac:dyDescent="0.2">
      <c r="B2" s="41"/>
      <c r="C2" s="41"/>
      <c r="D2" s="1393" t="s">
        <v>14</v>
      </c>
      <c r="E2" s="1393"/>
      <c r="F2" s="1393"/>
      <c r="G2" s="1393"/>
    </row>
    <row r="3" spans="2:8" ht="12.75" customHeight="1" x14ac:dyDescent="0.2">
      <c r="B3" s="1465"/>
      <c r="C3" s="1465"/>
      <c r="D3" s="1465"/>
    </row>
    <row r="4" spans="2:8" x14ac:dyDescent="0.2">
      <c r="B4" s="1393"/>
      <c r="C4" s="1393"/>
    </row>
    <row r="5" spans="2:8" x14ac:dyDescent="0.2">
      <c r="B5" s="1393"/>
      <c r="C5" s="1393"/>
    </row>
    <row r="6" spans="2:8" x14ac:dyDescent="0.2">
      <c r="B6" s="1393"/>
      <c r="C6" s="1393"/>
    </row>
    <row r="7" spans="2:8" ht="15.75" x14ac:dyDescent="0.2">
      <c r="B7" s="1393"/>
      <c r="C7" s="1393"/>
      <c r="D7" s="1286" t="s">
        <v>636</v>
      </c>
      <c r="E7" s="1286"/>
      <c r="F7" s="1286"/>
      <c r="G7" s="1286"/>
    </row>
    <row r="8" spans="2:8" ht="15.75" x14ac:dyDescent="0.2">
      <c r="B8" s="1393"/>
      <c r="C8" s="1393"/>
      <c r="D8" s="1286" t="s">
        <v>16</v>
      </c>
      <c r="E8" s="1286"/>
      <c r="F8" s="1286"/>
      <c r="G8" s="1286"/>
    </row>
    <row r="9" spans="2:8" ht="18" x14ac:dyDescent="0.2">
      <c r="B9" s="1342" t="s">
        <v>1135</v>
      </c>
      <c r="C9" s="1342"/>
      <c r="D9" s="1342"/>
      <c r="E9" s="1342"/>
      <c r="F9" s="1342"/>
      <c r="G9" s="1342"/>
      <c r="H9" s="1342"/>
    </row>
    <row r="10" spans="2:8" ht="15" x14ac:dyDescent="0.2">
      <c r="B10" s="1393"/>
      <c r="C10" s="1393"/>
      <c r="D10" s="1395" t="s">
        <v>268</v>
      </c>
      <c r="E10" s="1395"/>
      <c r="F10" s="1395"/>
      <c r="G10" s="1395"/>
      <c r="H10" s="45"/>
    </row>
    <row r="12" spans="2:8" ht="16.5" thickBot="1" x14ac:dyDescent="0.25">
      <c r="B12" s="34"/>
      <c r="C12" s="34"/>
      <c r="D12" s="34" t="s">
        <v>253</v>
      </c>
      <c r="E12" s="34"/>
      <c r="F12" s="34" t="s">
        <v>30</v>
      </c>
      <c r="G12" s="40"/>
      <c r="H12" s="23" t="s">
        <v>53</v>
      </c>
    </row>
    <row r="13" spans="2:8" ht="29.25" customHeight="1" thickTop="1" thickBot="1" x14ac:dyDescent="0.25">
      <c r="B13" s="31" t="s">
        <v>0</v>
      </c>
      <c r="C13" s="1474" t="s">
        <v>27</v>
      </c>
      <c r="D13" s="1475"/>
      <c r="E13" s="33" t="s">
        <v>3</v>
      </c>
      <c r="F13" s="1479" t="s">
        <v>47</v>
      </c>
      <c r="G13" s="1480"/>
      <c r="H13" s="46" t="s">
        <v>29</v>
      </c>
    </row>
    <row r="14" spans="2:8" ht="20.100000000000001" customHeight="1" thickBot="1" x14ac:dyDescent="0.3">
      <c r="B14" s="195">
        <v>1</v>
      </c>
      <c r="C14" s="1477" t="s">
        <v>269</v>
      </c>
      <c r="D14" s="1477"/>
      <c r="E14" s="196">
        <v>412590007</v>
      </c>
      <c r="F14" s="1472" t="s">
        <v>270</v>
      </c>
      <c r="G14" s="1472"/>
      <c r="H14" s="197"/>
    </row>
    <row r="15" spans="2:8" ht="20.100000000000001" customHeight="1" thickBot="1" x14ac:dyDescent="0.3">
      <c r="B15" s="195">
        <v>2</v>
      </c>
      <c r="C15" s="1477" t="s">
        <v>271</v>
      </c>
      <c r="D15" s="1477"/>
      <c r="E15" s="196">
        <v>911699908</v>
      </c>
      <c r="F15" s="1472" t="s">
        <v>272</v>
      </c>
      <c r="G15" s="1472"/>
      <c r="H15" s="197"/>
    </row>
    <row r="16" spans="2:8" ht="20.100000000000001" customHeight="1" thickBot="1" x14ac:dyDescent="0.3">
      <c r="B16" s="195">
        <v>3</v>
      </c>
      <c r="C16" s="1477" t="s">
        <v>273</v>
      </c>
      <c r="D16" s="1477" t="s">
        <v>254</v>
      </c>
      <c r="E16" s="196">
        <v>905707410</v>
      </c>
      <c r="F16" s="1472" t="s">
        <v>274</v>
      </c>
      <c r="G16" s="1472"/>
      <c r="H16" s="197"/>
    </row>
    <row r="17" spans="2:8" ht="20.100000000000001" customHeight="1" thickBot="1" x14ac:dyDescent="0.3">
      <c r="B17" s="195">
        <v>4</v>
      </c>
      <c r="C17" s="1477" t="s">
        <v>275</v>
      </c>
      <c r="D17" s="1477" t="s">
        <v>255</v>
      </c>
      <c r="E17" s="196">
        <v>902759091</v>
      </c>
      <c r="F17" s="1472" t="s">
        <v>276</v>
      </c>
      <c r="G17" s="1472"/>
      <c r="H17" s="197"/>
    </row>
    <row r="19" spans="2:8" ht="12.75" customHeight="1" x14ac:dyDescent="0.2">
      <c r="B19" s="41"/>
      <c r="C19" s="41"/>
      <c r="D19" s="1393" t="s">
        <v>14</v>
      </c>
      <c r="E19" s="1393"/>
      <c r="F19" s="1393"/>
      <c r="G19" s="1393"/>
    </row>
    <row r="20" spans="2:8" ht="12.75" customHeight="1" x14ac:dyDescent="0.2">
      <c r="B20" s="1465"/>
      <c r="C20" s="1465"/>
      <c r="D20" s="1465"/>
    </row>
    <row r="21" spans="2:8" x14ac:dyDescent="0.2">
      <c r="B21" s="1393"/>
      <c r="C21" s="1393"/>
    </row>
    <row r="22" spans="2:8" x14ac:dyDescent="0.2">
      <c r="B22" s="1393"/>
      <c r="C22" s="1393"/>
    </row>
    <row r="23" spans="2:8" x14ac:dyDescent="0.2">
      <c r="B23" s="1393"/>
      <c r="C23" s="1393"/>
    </row>
    <row r="24" spans="2:8" ht="15.75" x14ac:dyDescent="0.2">
      <c r="B24" s="1393"/>
      <c r="C24" s="1393"/>
      <c r="D24" s="1286" t="s">
        <v>1141</v>
      </c>
      <c r="E24" s="1286"/>
      <c r="F24" s="1286"/>
      <c r="G24" s="1286"/>
    </row>
    <row r="25" spans="2:8" ht="15.75" x14ac:dyDescent="0.2">
      <c r="B25" s="1393"/>
      <c r="C25" s="1393"/>
      <c r="D25" s="1286" t="s">
        <v>16</v>
      </c>
      <c r="E25" s="1286"/>
      <c r="F25" s="1286"/>
      <c r="G25" s="1286"/>
    </row>
    <row r="26" spans="2:8" ht="15" x14ac:dyDescent="0.2">
      <c r="B26" s="1393"/>
      <c r="C26" s="1393"/>
      <c r="D26" s="1395" t="s">
        <v>1134</v>
      </c>
      <c r="E26" s="1395"/>
      <c r="F26" s="1395"/>
      <c r="G26" s="1395"/>
      <c r="H26" s="45"/>
    </row>
    <row r="28" spans="2:8" ht="16.5" thickBot="1" x14ac:dyDescent="0.25">
      <c r="B28" s="34"/>
      <c r="C28" s="34"/>
      <c r="D28" s="34" t="s">
        <v>252</v>
      </c>
      <c r="E28" s="34"/>
      <c r="F28" s="34" t="s">
        <v>30</v>
      </c>
      <c r="G28" s="40"/>
      <c r="H28" s="23" t="s">
        <v>281</v>
      </c>
    </row>
    <row r="29" spans="2:8" ht="29.25" customHeight="1" thickTop="1" thickBot="1" x14ac:dyDescent="0.25">
      <c r="B29" s="31" t="s">
        <v>0</v>
      </c>
      <c r="C29" s="1474" t="s">
        <v>27</v>
      </c>
      <c r="D29" s="1475"/>
      <c r="E29" s="33" t="s">
        <v>3</v>
      </c>
      <c r="F29" s="32" t="s">
        <v>31</v>
      </c>
      <c r="G29" s="32" t="s">
        <v>32</v>
      </c>
      <c r="H29" s="46" t="s">
        <v>29</v>
      </c>
    </row>
    <row r="30" spans="2:8" ht="15.75" x14ac:dyDescent="0.2">
      <c r="B30" s="38">
        <v>1</v>
      </c>
      <c r="C30" s="1473" t="s">
        <v>277</v>
      </c>
      <c r="D30" s="1473"/>
      <c r="E30" s="39">
        <v>986826295</v>
      </c>
      <c r="F30" s="42" t="s">
        <v>11</v>
      </c>
      <c r="G30" s="192" t="s">
        <v>278</v>
      </c>
      <c r="H30" s="193" t="s">
        <v>279</v>
      </c>
    </row>
    <row r="31" spans="2:8" ht="15.75" x14ac:dyDescent="0.2">
      <c r="B31" s="29">
        <v>2</v>
      </c>
      <c r="C31" s="1478"/>
      <c r="D31" s="1478"/>
      <c r="E31" s="18"/>
      <c r="F31" s="43"/>
      <c r="G31" s="187"/>
      <c r="H31" s="68"/>
    </row>
    <row r="32" spans="2:8" ht="15.75" x14ac:dyDescent="0.2">
      <c r="B32" s="29">
        <v>3</v>
      </c>
      <c r="C32" s="1478"/>
      <c r="D32" s="1478"/>
      <c r="E32" s="18"/>
      <c r="F32" s="43"/>
      <c r="G32" s="187"/>
      <c r="H32" s="69"/>
    </row>
    <row r="33" spans="2:8" ht="16.5" thickBot="1" x14ac:dyDescent="0.25">
      <c r="B33" s="36">
        <v>4</v>
      </c>
      <c r="C33" s="1476"/>
      <c r="D33" s="1476"/>
      <c r="E33" s="21"/>
      <c r="F33" s="66"/>
      <c r="G33" s="194"/>
      <c r="H33" s="70"/>
    </row>
    <row r="34" spans="2:8" ht="15.75" x14ac:dyDescent="0.2">
      <c r="C34" s="23"/>
      <c r="D34" s="23"/>
      <c r="E34" s="12"/>
      <c r="F34" s="3"/>
      <c r="G34" s="128"/>
      <c r="H34" s="209"/>
    </row>
    <row r="35" spans="2:8" ht="15.75" x14ac:dyDescent="0.2">
      <c r="C35" s="23"/>
      <c r="D35" s="23"/>
      <c r="E35" s="12"/>
      <c r="F35" s="3"/>
      <c r="G35" s="128"/>
      <c r="H35" s="209"/>
    </row>
    <row r="36" spans="2:8" ht="15.75" x14ac:dyDescent="0.2">
      <c r="C36" s="23"/>
      <c r="D36" s="23"/>
      <c r="E36" s="1464" t="s">
        <v>200</v>
      </c>
      <c r="F36" s="1464"/>
      <c r="G36" s="1372" t="s">
        <v>265</v>
      </c>
      <c r="H36" s="1372"/>
    </row>
    <row r="37" spans="2:8" ht="15.75" x14ac:dyDescent="0.2">
      <c r="C37" s="23"/>
      <c r="D37" s="23"/>
      <c r="H37" s="1"/>
    </row>
    <row r="38" spans="2:8" ht="15.75" x14ac:dyDescent="0.2">
      <c r="C38" s="23"/>
      <c r="D38" s="23"/>
      <c r="G38" s="35"/>
      <c r="H38" s="35"/>
    </row>
    <row r="39" spans="2:8" ht="15.75" x14ac:dyDescent="0.2">
      <c r="C39" s="23"/>
      <c r="D39" s="23"/>
      <c r="E39" s="12"/>
      <c r="F39" s="3"/>
      <c r="G39" s="128"/>
      <c r="H39" s="209"/>
    </row>
    <row r="40" spans="2:8" ht="15.75" x14ac:dyDescent="0.2">
      <c r="C40" s="23"/>
      <c r="D40" s="23"/>
      <c r="E40" s="12"/>
      <c r="F40" s="3"/>
      <c r="G40" s="128"/>
      <c r="H40" s="209"/>
    </row>
    <row r="41" spans="2:8" ht="15.75" x14ac:dyDescent="0.2">
      <c r="C41" s="23"/>
      <c r="D41" s="23"/>
      <c r="E41" s="12"/>
      <c r="F41" s="3"/>
      <c r="G41" s="128"/>
      <c r="H41" s="209"/>
    </row>
    <row r="42" spans="2:8" ht="12.75" customHeight="1" x14ac:dyDescent="0.2">
      <c r="B42" s="41"/>
      <c r="C42" s="41"/>
      <c r="D42" s="1393" t="s">
        <v>14</v>
      </c>
      <c r="E42" s="1393"/>
      <c r="F42" s="1393"/>
      <c r="G42" s="1393"/>
    </row>
    <row r="43" spans="2:8" ht="12.75" customHeight="1" x14ac:dyDescent="0.2">
      <c r="B43" s="1465"/>
      <c r="C43" s="1465"/>
      <c r="D43" s="1465"/>
    </row>
    <row r="44" spans="2:8" x14ac:dyDescent="0.2">
      <c r="B44" s="1393"/>
      <c r="C44" s="1393"/>
    </row>
    <row r="45" spans="2:8" x14ac:dyDescent="0.2">
      <c r="B45" s="1393"/>
      <c r="C45" s="1393"/>
    </row>
    <row r="46" spans="2:8" x14ac:dyDescent="0.2">
      <c r="B46" s="1393"/>
      <c r="C46" s="1393"/>
    </row>
    <row r="47" spans="2:8" ht="15.75" x14ac:dyDescent="0.2">
      <c r="B47" s="1393"/>
      <c r="C47" s="1393"/>
      <c r="D47" s="1286" t="s">
        <v>636</v>
      </c>
      <c r="E47" s="1286"/>
      <c r="F47" s="1286"/>
      <c r="G47" s="1286"/>
    </row>
    <row r="48" spans="2:8" ht="15.75" x14ac:dyDescent="0.2">
      <c r="B48" s="1393"/>
      <c r="C48" s="1393"/>
      <c r="D48" s="1286" t="s">
        <v>16</v>
      </c>
      <c r="E48" s="1286"/>
      <c r="F48" s="1286"/>
      <c r="G48" s="1286"/>
    </row>
    <row r="49" spans="2:9" ht="15" x14ac:dyDescent="0.2">
      <c r="B49" s="1393"/>
      <c r="C49" s="1393"/>
      <c r="D49" s="1395" t="s">
        <v>1140</v>
      </c>
      <c r="E49" s="1395"/>
      <c r="F49" s="1395"/>
      <c r="G49" s="1395"/>
      <c r="H49" s="45"/>
    </row>
    <row r="51" spans="2:9" ht="16.5" thickBot="1" x14ac:dyDescent="0.25">
      <c r="B51" s="34"/>
      <c r="C51" s="34"/>
      <c r="D51" s="34" t="s">
        <v>253</v>
      </c>
      <c r="E51" s="34"/>
      <c r="F51" s="34" t="s">
        <v>30</v>
      </c>
      <c r="G51" s="40"/>
      <c r="H51" s="23" t="s">
        <v>53</v>
      </c>
    </row>
    <row r="52" spans="2:9" ht="29.25" customHeight="1" thickTop="1" thickBot="1" x14ac:dyDescent="0.25">
      <c r="B52" s="31" t="s">
        <v>0</v>
      </c>
      <c r="C52" s="1474" t="s">
        <v>27</v>
      </c>
      <c r="D52" s="1475"/>
      <c r="E52" s="33" t="s">
        <v>3</v>
      </c>
      <c r="F52" s="32" t="s">
        <v>31</v>
      </c>
      <c r="G52" s="32" t="s">
        <v>32</v>
      </c>
      <c r="H52" s="46" t="s">
        <v>29</v>
      </c>
    </row>
    <row r="53" spans="2:9" ht="30" customHeight="1" thickBot="1" x14ac:dyDescent="0.25">
      <c r="B53" s="195">
        <v>1</v>
      </c>
      <c r="C53" s="1466"/>
      <c r="D53" s="1467"/>
      <c r="E53" s="18"/>
      <c r="F53" s="198"/>
      <c r="G53" s="187"/>
      <c r="H53" s="197"/>
    </row>
    <row r="54" spans="2:9" ht="30" customHeight="1" thickBot="1" x14ac:dyDescent="0.25">
      <c r="B54" s="195">
        <v>2</v>
      </c>
      <c r="C54" s="1466"/>
      <c r="D54" s="1467"/>
      <c r="E54" s="18"/>
      <c r="F54" s="198"/>
      <c r="G54" s="187"/>
      <c r="H54" s="197"/>
    </row>
    <row r="55" spans="2:9" ht="30" customHeight="1" thickBot="1" x14ac:dyDescent="0.25">
      <c r="B55" s="195">
        <v>3</v>
      </c>
      <c r="C55" s="1466"/>
      <c r="D55" s="1467"/>
      <c r="E55" s="18"/>
      <c r="F55" s="198"/>
      <c r="G55" s="43"/>
      <c r="H55" s="197"/>
    </row>
    <row r="56" spans="2:9" ht="30" customHeight="1" thickBot="1" x14ac:dyDescent="0.25">
      <c r="B56" s="195">
        <v>4</v>
      </c>
      <c r="C56" s="1468"/>
      <c r="D56" s="1469"/>
      <c r="E56" s="18"/>
      <c r="F56" s="198"/>
      <c r="G56" s="187"/>
      <c r="H56" s="197"/>
    </row>
    <row r="57" spans="2:9" ht="21" thickBot="1" x14ac:dyDescent="0.25">
      <c r="B57" s="195">
        <v>5</v>
      </c>
      <c r="C57" s="1470"/>
      <c r="D57" s="1471"/>
      <c r="E57" s="18"/>
      <c r="F57" s="198"/>
      <c r="G57" s="43"/>
      <c r="H57" s="197"/>
    </row>
    <row r="58" spans="2:9" ht="21" thickBot="1" x14ac:dyDescent="0.25">
      <c r="B58" s="195">
        <v>6</v>
      </c>
      <c r="C58" s="1470"/>
      <c r="D58" s="1471"/>
      <c r="E58" s="18"/>
      <c r="F58" s="198"/>
      <c r="G58" s="187"/>
      <c r="H58" s="197"/>
    </row>
    <row r="59" spans="2:9" ht="21" thickBot="1" x14ac:dyDescent="0.25">
      <c r="B59" s="195">
        <v>7</v>
      </c>
      <c r="C59" s="1470"/>
      <c r="D59" s="1471"/>
      <c r="E59" s="18"/>
      <c r="F59" s="198"/>
      <c r="G59" s="187"/>
      <c r="H59" s="197"/>
    </row>
    <row r="60" spans="2:9" ht="21" thickBot="1" x14ac:dyDescent="0.25">
      <c r="B60" s="195">
        <v>8</v>
      </c>
      <c r="C60" s="1470"/>
      <c r="D60" s="1471"/>
      <c r="E60" s="18"/>
      <c r="F60" s="198"/>
      <c r="G60" s="187"/>
      <c r="H60" s="197"/>
    </row>
    <row r="61" spans="2:9" ht="21" thickBot="1" x14ac:dyDescent="0.25">
      <c r="B61" s="195">
        <v>9</v>
      </c>
      <c r="C61" s="1470"/>
      <c r="D61" s="1471"/>
      <c r="E61" s="18"/>
      <c r="F61" s="198"/>
      <c r="G61" s="187"/>
      <c r="H61" s="197"/>
    </row>
    <row r="63" spans="2:9" ht="15.75" x14ac:dyDescent="0.2">
      <c r="D63" s="23"/>
      <c r="E63" s="1464" t="s">
        <v>200</v>
      </c>
      <c r="F63" s="1464"/>
      <c r="G63" s="1372" t="str">
        <f>Menu!C6</f>
        <v>سمية الشوابكة</v>
      </c>
      <c r="H63" s="1372"/>
      <c r="I63" s="61"/>
    </row>
    <row r="64" spans="2:9" ht="15.75" x14ac:dyDescent="0.2">
      <c r="D64" s="23"/>
      <c r="H64" s="1"/>
      <c r="I64" s="61"/>
    </row>
    <row r="65" spans="4:9" ht="15.75" x14ac:dyDescent="0.2">
      <c r="D65" s="23"/>
      <c r="G65" s="35"/>
      <c r="H65" s="35"/>
      <c r="I65" s="61"/>
    </row>
    <row r="66" spans="4:9" ht="15.75" x14ac:dyDescent="0.2">
      <c r="D66" s="23"/>
      <c r="E66" s="12"/>
      <c r="F66" s="3"/>
      <c r="G66" s="128"/>
      <c r="H66" s="209"/>
      <c r="I66" s="61"/>
    </row>
  </sheetData>
  <mergeCells count="63">
    <mergeCell ref="B10:C10"/>
    <mergeCell ref="B25:C25"/>
    <mergeCell ref="D25:G25"/>
    <mergeCell ref="D10:G10"/>
    <mergeCell ref="C14:D14"/>
    <mergeCell ref="C16:D16"/>
    <mergeCell ref="C17:D17"/>
    <mergeCell ref="F15:G15"/>
    <mergeCell ref="F16:G16"/>
    <mergeCell ref="B21:C21"/>
    <mergeCell ref="B20:D20"/>
    <mergeCell ref="B24:C24"/>
    <mergeCell ref="D24:G24"/>
    <mergeCell ref="F13:G13"/>
    <mergeCell ref="C13:D13"/>
    <mergeCell ref="D2:G2"/>
    <mergeCell ref="C52:D52"/>
    <mergeCell ref="B5:C5"/>
    <mergeCell ref="B6:C6"/>
    <mergeCell ref="B7:C7"/>
    <mergeCell ref="D7:G7"/>
    <mergeCell ref="D47:G47"/>
    <mergeCell ref="B3:D3"/>
    <mergeCell ref="C15:D15"/>
    <mergeCell ref="F17:G17"/>
    <mergeCell ref="B4:C4"/>
    <mergeCell ref="D26:G26"/>
    <mergeCell ref="D49:G49"/>
    <mergeCell ref="B46:C46"/>
    <mergeCell ref="D48:G48"/>
    <mergeCell ref="B8:C8"/>
    <mergeCell ref="D8:G8"/>
    <mergeCell ref="B22:C22"/>
    <mergeCell ref="B23:C23"/>
    <mergeCell ref="F14:G14"/>
    <mergeCell ref="C61:D61"/>
    <mergeCell ref="B26:C26"/>
    <mergeCell ref="E36:F36"/>
    <mergeCell ref="C30:D30"/>
    <mergeCell ref="G36:H36"/>
    <mergeCell ref="C29:D29"/>
    <mergeCell ref="C33:D33"/>
    <mergeCell ref="C58:D58"/>
    <mergeCell ref="B9:H9"/>
    <mergeCell ref="C31:D31"/>
    <mergeCell ref="C32:D32"/>
    <mergeCell ref="D19:G19"/>
    <mergeCell ref="E63:F63"/>
    <mergeCell ref="G63:H63"/>
    <mergeCell ref="D42:G42"/>
    <mergeCell ref="B47:C47"/>
    <mergeCell ref="B48:C48"/>
    <mergeCell ref="B49:C49"/>
    <mergeCell ref="B43:D43"/>
    <mergeCell ref="C53:D53"/>
    <mergeCell ref="C54:D54"/>
    <mergeCell ref="C55:D55"/>
    <mergeCell ref="C56:D56"/>
    <mergeCell ref="B45:C45"/>
    <mergeCell ref="C59:D59"/>
    <mergeCell ref="C60:D60"/>
    <mergeCell ref="B44:C44"/>
    <mergeCell ref="C57:D57"/>
  </mergeCells>
  <phoneticPr fontId="0" type="noConversion"/>
  <pageMargins left="0.51" right="0.19685039370078741" top="0.70866141732283472" bottom="0.62992125984251968" header="0.59055118110236227" footer="0.51181102362204722"/>
  <pageSetup paperSize="9" scale="85" orientation="portrait" horizontalDpi="4294967292" r:id="rId1"/>
  <headerFooter alignWithMargins="0"/>
  <rowBreaks count="1" manualBreakCount="1">
    <brk id="40" max="7"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95144-ADC2-4688-BD78-22DC8A991364}">
  <sheetPr codeName="ورقة4"/>
  <dimension ref="A1:L134"/>
  <sheetViews>
    <sheetView rightToLeft="1" view="pageBreakPreview" zoomScale="60" zoomScaleNormal="50" workbookViewId="0">
      <selection sqref="A1:L4"/>
    </sheetView>
  </sheetViews>
  <sheetFormatPr defaultColWidth="9.28515625" defaultRowHeight="18" x14ac:dyDescent="0.2"/>
  <cols>
    <col min="1" max="1" width="15.7109375" style="76" customWidth="1"/>
    <col min="2" max="2" width="4.7109375" style="76" customWidth="1"/>
    <col min="3" max="3" width="12.42578125" style="76" bestFit="1" customWidth="1"/>
    <col min="4" max="4" width="4.7109375" style="76" customWidth="1"/>
    <col min="5" max="5" width="12.5703125" style="76" bestFit="1" customWidth="1"/>
    <col min="6" max="6" width="5.42578125" style="76" customWidth="1"/>
    <col min="7" max="7" width="9.5703125" style="76" customWidth="1"/>
    <col min="8" max="8" width="17.7109375" style="76" customWidth="1"/>
    <col min="9" max="9" width="4.7109375" style="76" customWidth="1"/>
    <col min="10" max="10" width="16.5703125" style="76" customWidth="1"/>
    <col min="11" max="11" width="9.5703125" style="76" customWidth="1"/>
    <col min="12" max="12" width="13" style="76" customWidth="1"/>
    <col min="13" max="13" width="3" style="76" customWidth="1"/>
    <col min="14" max="16384" width="9.28515625" style="76"/>
  </cols>
  <sheetData>
    <row r="1" spans="1:12" x14ac:dyDescent="0.2">
      <c r="A1" s="1492" t="s">
        <v>14</v>
      </c>
      <c r="B1" s="1492"/>
      <c r="C1" s="1492"/>
      <c r="D1" s="1492"/>
      <c r="E1" s="1492"/>
      <c r="F1" s="1492"/>
      <c r="G1" s="1492"/>
      <c r="H1" s="1492"/>
      <c r="I1" s="1492"/>
      <c r="J1" s="1492"/>
      <c r="K1" s="1492"/>
      <c r="L1" s="1492"/>
    </row>
    <row r="2" spans="1:12" ht="24.75" customHeight="1" x14ac:dyDescent="0.2">
      <c r="A2" s="1492" t="s">
        <v>62</v>
      </c>
      <c r="B2" s="1492"/>
      <c r="C2" s="1492"/>
      <c r="D2" s="1492"/>
      <c r="E2" s="1492"/>
      <c r="F2" s="77"/>
      <c r="G2" s="77"/>
      <c r="H2" s="1522" t="s">
        <v>63</v>
      </c>
      <c r="I2" s="1522"/>
      <c r="J2" s="1522"/>
      <c r="K2" s="1522"/>
      <c r="L2" s="1522"/>
    </row>
    <row r="3" spans="1:12" ht="27" customHeight="1" x14ac:dyDescent="0.2">
      <c r="A3" s="1492" t="s">
        <v>15</v>
      </c>
      <c r="B3" s="1492"/>
      <c r="C3" s="1492"/>
      <c r="D3" s="1492"/>
      <c r="E3" s="1492"/>
      <c r="F3" s="77"/>
      <c r="H3" s="1522" t="s">
        <v>64</v>
      </c>
      <c r="I3" s="1522"/>
      <c r="J3" s="1522"/>
      <c r="K3" s="1522"/>
      <c r="L3" s="1522"/>
    </row>
    <row r="4" spans="1:12" ht="23.25" customHeight="1" thickBot="1" x14ac:dyDescent="0.25">
      <c r="A4" s="1523" t="s">
        <v>16</v>
      </c>
      <c r="B4" s="1523"/>
      <c r="C4" s="1523"/>
      <c r="D4" s="1523"/>
      <c r="E4" s="1523"/>
      <c r="F4" s="98"/>
      <c r="G4" s="89"/>
      <c r="H4" s="1523" t="s">
        <v>65</v>
      </c>
      <c r="I4" s="1523"/>
      <c r="J4" s="1523"/>
      <c r="K4" s="1523"/>
      <c r="L4" s="1523"/>
    </row>
    <row r="5" spans="1:12" ht="29.25" customHeight="1" x14ac:dyDescent="0.2">
      <c r="A5" s="1013" t="s">
        <v>66</v>
      </c>
      <c r="B5" s="1013"/>
      <c r="C5" s="1013"/>
      <c r="D5" s="1013"/>
      <c r="E5" s="1013"/>
      <c r="F5" s="1013"/>
      <c r="G5" s="1013"/>
      <c r="H5" s="1013"/>
      <c r="I5" s="1013"/>
      <c r="J5" s="1013"/>
      <c r="K5" s="1013"/>
      <c r="L5" s="1013"/>
    </row>
    <row r="6" spans="1:12" ht="25.5" customHeight="1" x14ac:dyDescent="0.2">
      <c r="A6" s="1528" t="s">
        <v>67</v>
      </c>
      <c r="B6" s="1528"/>
      <c r="C6" s="1528"/>
      <c r="D6" s="1528"/>
      <c r="E6" s="1528"/>
      <c r="F6" s="1528"/>
      <c r="G6" s="1528"/>
      <c r="H6" s="1528"/>
      <c r="I6" s="1524">
        <v>2008</v>
      </c>
      <c r="J6" s="1524"/>
      <c r="K6" s="78"/>
      <c r="L6" s="78"/>
    </row>
    <row r="7" spans="1:12" ht="30" customHeight="1" x14ac:dyDescent="0.2">
      <c r="A7" s="79" t="s">
        <v>68</v>
      </c>
      <c r="B7" s="1483" t="s">
        <v>264</v>
      </c>
      <c r="C7" s="1483"/>
      <c r="D7" s="1483"/>
      <c r="E7" s="1483"/>
      <c r="F7" s="1529" t="s">
        <v>116</v>
      </c>
      <c r="G7" s="1529"/>
      <c r="H7" s="95"/>
      <c r="I7" s="1489" t="s">
        <v>69</v>
      </c>
      <c r="J7" s="1489"/>
      <c r="K7" s="1483" t="s">
        <v>263</v>
      </c>
      <c r="L7" s="1484"/>
    </row>
    <row r="8" spans="1:12" ht="30" customHeight="1" x14ac:dyDescent="0.2"/>
    <row r="9" spans="1:12" ht="30" customHeight="1" x14ac:dyDescent="0.2">
      <c r="A9" s="79" t="s">
        <v>70</v>
      </c>
      <c r="B9" s="1483"/>
      <c r="C9" s="1483"/>
      <c r="D9" s="1483"/>
      <c r="E9" s="80" t="s">
        <v>71</v>
      </c>
      <c r="F9" s="1527"/>
      <c r="G9" s="1527"/>
      <c r="H9" s="96" t="s">
        <v>72</v>
      </c>
      <c r="I9" s="1483"/>
      <c r="J9" s="1483"/>
      <c r="K9" s="94" t="s">
        <v>122</v>
      </c>
      <c r="L9" s="164"/>
    </row>
    <row r="10" spans="1:12" ht="10.15" customHeight="1" thickBot="1" x14ac:dyDescent="0.25"/>
    <row r="11" spans="1:12" ht="24" customHeight="1" thickBot="1" x14ac:dyDescent="0.25">
      <c r="A11" s="76" t="s">
        <v>73</v>
      </c>
      <c r="B11" s="81"/>
      <c r="C11" s="83" t="s">
        <v>74</v>
      </c>
      <c r="D11" s="99"/>
      <c r="E11" s="83" t="s">
        <v>75</v>
      </c>
      <c r="F11" s="99"/>
      <c r="G11" s="1487" t="s">
        <v>76</v>
      </c>
      <c r="H11" s="1488"/>
      <c r="I11" s="99"/>
      <c r="J11" s="1490" t="s">
        <v>77</v>
      </c>
      <c r="K11" s="1491"/>
      <c r="L11" s="1491"/>
    </row>
    <row r="12" spans="1:12" ht="5.0999999999999996" customHeight="1" thickBot="1" x14ac:dyDescent="0.25">
      <c r="C12" s="83"/>
      <c r="D12" s="83"/>
      <c r="E12" s="83"/>
      <c r="F12" s="83"/>
      <c r="G12" s="83"/>
      <c r="H12" s="83"/>
      <c r="I12" s="83"/>
      <c r="J12" s="83"/>
      <c r="K12" s="83"/>
      <c r="L12" s="83"/>
    </row>
    <row r="13" spans="1:12" ht="24" customHeight="1" thickBot="1" x14ac:dyDescent="0.25">
      <c r="B13" s="81"/>
      <c r="C13" s="83" t="s">
        <v>78</v>
      </c>
      <c r="D13" s="99"/>
      <c r="E13" s="83" t="s">
        <v>79</v>
      </c>
      <c r="F13" s="82"/>
      <c r="G13" s="1487" t="s">
        <v>81</v>
      </c>
      <c r="H13" s="1488"/>
      <c r="I13" s="99"/>
      <c r="J13" s="1490" t="s">
        <v>82</v>
      </c>
      <c r="K13" s="1491"/>
      <c r="L13" s="1491"/>
    </row>
    <row r="14" spans="1:12" ht="5.0999999999999996" customHeight="1" thickBot="1" x14ac:dyDescent="0.25">
      <c r="C14" s="83"/>
      <c r="D14" s="83"/>
      <c r="E14" s="83"/>
      <c r="F14" s="83"/>
      <c r="G14" s="83"/>
      <c r="H14" s="83"/>
      <c r="I14" s="83"/>
      <c r="J14" s="83"/>
      <c r="K14" s="83"/>
      <c r="L14" s="83"/>
    </row>
    <row r="15" spans="1:12" ht="24" customHeight="1" thickBot="1" x14ac:dyDescent="0.25">
      <c r="B15" s="82" t="s">
        <v>80</v>
      </c>
      <c r="C15" s="83" t="s">
        <v>83</v>
      </c>
      <c r="D15" s="99"/>
      <c r="E15" s="83" t="s">
        <v>46</v>
      </c>
      <c r="F15" s="99"/>
      <c r="G15" s="1482" t="s">
        <v>84</v>
      </c>
      <c r="H15" s="1482"/>
      <c r="I15" s="99"/>
      <c r="J15" s="1490" t="s">
        <v>85</v>
      </c>
      <c r="K15" s="1491"/>
      <c r="L15" s="1491"/>
    </row>
    <row r="16" spans="1:12" ht="5.0999999999999996" customHeight="1" thickBot="1" x14ac:dyDescent="0.25"/>
    <row r="17" spans="1:12" ht="24" customHeight="1" thickBot="1" x14ac:dyDescent="0.25">
      <c r="B17" s="81"/>
      <c r="C17" s="1487" t="s">
        <v>86</v>
      </c>
      <c r="D17" s="1482"/>
      <c r="E17" s="1488"/>
      <c r="F17" s="81"/>
      <c r="G17" s="1487" t="s">
        <v>87</v>
      </c>
      <c r="H17" s="1482"/>
      <c r="I17" s="1482"/>
      <c r="J17" s="1482"/>
      <c r="K17" s="1482"/>
      <c r="L17" s="1482"/>
    </row>
    <row r="18" spans="1:12" ht="30" customHeight="1" x14ac:dyDescent="0.2">
      <c r="A18" s="1507" t="s">
        <v>88</v>
      </c>
      <c r="B18" s="1507"/>
      <c r="C18" s="1507"/>
      <c r="D18" s="1507"/>
      <c r="E18" s="1507"/>
      <c r="F18" s="1507"/>
      <c r="G18" s="1507"/>
      <c r="H18" s="1507"/>
      <c r="I18" s="1507"/>
      <c r="J18" s="1507"/>
      <c r="K18" s="1507"/>
      <c r="L18" s="1507"/>
    </row>
    <row r="19" spans="1:12" ht="22.5" customHeight="1" x14ac:dyDescent="0.2">
      <c r="A19" s="1486" t="s">
        <v>89</v>
      </c>
      <c r="B19" s="1486"/>
      <c r="C19" s="1486"/>
      <c r="D19" s="1486"/>
    </row>
    <row r="20" spans="1:12" ht="25.5" customHeight="1" x14ac:dyDescent="0.2">
      <c r="A20" s="1522" t="s">
        <v>90</v>
      </c>
      <c r="B20" s="1522"/>
      <c r="C20" s="84"/>
      <c r="D20" s="85" t="s">
        <v>25</v>
      </c>
      <c r="E20" s="1492" t="s">
        <v>91</v>
      </c>
      <c r="F20" s="1492"/>
      <c r="G20" s="84"/>
      <c r="H20" s="86" t="s">
        <v>92</v>
      </c>
      <c r="I20" s="1492" t="s">
        <v>93</v>
      </c>
      <c r="J20" s="1492"/>
      <c r="K20" s="84"/>
    </row>
    <row r="21" spans="1:12" ht="27.75" customHeight="1" thickBot="1" x14ac:dyDescent="0.25">
      <c r="A21" s="1486" t="s">
        <v>94</v>
      </c>
      <c r="B21" s="1486"/>
      <c r="C21" s="1486"/>
      <c r="D21" s="1486"/>
    </row>
    <row r="22" spans="1:12" ht="30" customHeight="1" x14ac:dyDescent="0.2">
      <c r="A22" s="1525" t="s">
        <v>95</v>
      </c>
      <c r="B22" s="1526"/>
      <c r="C22" s="1526"/>
      <c r="D22" s="1526"/>
      <c r="E22" s="1526"/>
      <c r="F22" s="1526"/>
      <c r="G22" s="1526"/>
      <c r="H22" s="1501" t="s">
        <v>96</v>
      </c>
      <c r="I22" s="1505" t="s">
        <v>97</v>
      </c>
      <c r="J22" s="1505"/>
      <c r="K22" s="1501" t="s">
        <v>98</v>
      </c>
      <c r="L22" s="1502"/>
    </row>
    <row r="23" spans="1:12" ht="30" customHeight="1" x14ac:dyDescent="0.2">
      <c r="A23" s="87" t="s">
        <v>99</v>
      </c>
      <c r="B23" s="1485" t="s">
        <v>100</v>
      </c>
      <c r="C23" s="1485"/>
      <c r="D23" s="1485" t="s">
        <v>101</v>
      </c>
      <c r="E23" s="1485"/>
      <c r="F23" s="1485" t="s">
        <v>100</v>
      </c>
      <c r="G23" s="1485"/>
      <c r="H23" s="1503"/>
      <c r="I23" s="1506"/>
      <c r="J23" s="1506"/>
      <c r="K23" s="1503"/>
      <c r="L23" s="1504"/>
    </row>
    <row r="24" spans="1:12" ht="30" customHeight="1" x14ac:dyDescent="0.2">
      <c r="A24" s="165"/>
      <c r="B24" s="1493"/>
      <c r="C24" s="1494"/>
      <c r="D24" s="1495"/>
      <c r="E24" s="1496"/>
      <c r="F24" s="1493"/>
      <c r="G24" s="1494"/>
      <c r="H24" s="1511"/>
      <c r="I24" s="1514"/>
      <c r="J24" s="1515"/>
      <c r="K24" s="1514">
        <f>I24*H24</f>
        <v>0</v>
      </c>
      <c r="L24" s="1539"/>
    </row>
    <row r="25" spans="1:12" ht="30" customHeight="1" x14ac:dyDescent="0.2">
      <c r="A25" s="166"/>
      <c r="B25" s="1497"/>
      <c r="C25" s="1498"/>
      <c r="D25" s="1508"/>
      <c r="E25" s="1509"/>
      <c r="F25" s="1497"/>
      <c r="G25" s="1498"/>
      <c r="H25" s="1512"/>
      <c r="I25" s="1516"/>
      <c r="J25" s="1517"/>
      <c r="K25" s="1516"/>
      <c r="L25" s="1540"/>
    </row>
    <row r="26" spans="1:12" ht="30" customHeight="1" x14ac:dyDescent="0.2">
      <c r="A26" s="166"/>
      <c r="B26" s="1497"/>
      <c r="C26" s="1498"/>
      <c r="D26" s="1508"/>
      <c r="E26" s="1509"/>
      <c r="F26" s="1497"/>
      <c r="G26" s="1498"/>
      <c r="H26" s="1512"/>
      <c r="I26" s="1516"/>
      <c r="J26" s="1517"/>
      <c r="K26" s="1516"/>
      <c r="L26" s="1540"/>
    </row>
    <row r="27" spans="1:12" ht="30" customHeight="1" thickBot="1" x14ac:dyDescent="0.25">
      <c r="A27" s="167"/>
      <c r="B27" s="1499"/>
      <c r="C27" s="1500"/>
      <c r="D27" s="1520"/>
      <c r="E27" s="1521"/>
      <c r="F27" s="1499"/>
      <c r="G27" s="1500"/>
      <c r="H27" s="1513"/>
      <c r="I27" s="1518"/>
      <c r="J27" s="1519"/>
      <c r="K27" s="1518"/>
      <c r="L27" s="1541"/>
    </row>
    <row r="28" spans="1:12" ht="29.25" customHeight="1" x14ac:dyDescent="0.2">
      <c r="A28" s="1510" t="s">
        <v>102</v>
      </c>
      <c r="B28" s="1510"/>
      <c r="C28" s="1510"/>
      <c r="D28" s="1510"/>
    </row>
    <row r="29" spans="1:12" ht="25.15" customHeight="1" x14ac:dyDescent="0.2">
      <c r="A29" s="1492" t="s">
        <v>103</v>
      </c>
      <c r="B29" s="1492"/>
      <c r="C29" s="84"/>
      <c r="D29" s="88" t="s">
        <v>104</v>
      </c>
      <c r="E29" s="1492" t="s">
        <v>105</v>
      </c>
      <c r="F29" s="1492"/>
      <c r="G29" s="126"/>
      <c r="H29" s="86" t="s">
        <v>92</v>
      </c>
      <c r="I29" s="1522" t="s">
        <v>106</v>
      </c>
      <c r="J29" s="1522"/>
      <c r="K29" s="84"/>
    </row>
    <row r="30" spans="1:12" x14ac:dyDescent="0.2">
      <c r="A30" s="1492" t="s">
        <v>107</v>
      </c>
      <c r="B30" s="1492"/>
      <c r="C30" s="1492"/>
      <c r="D30" s="1492"/>
    </row>
    <row r="31" spans="1:12" x14ac:dyDescent="0.2">
      <c r="C31" s="1536" t="s">
        <v>118</v>
      </c>
      <c r="D31" s="1536"/>
      <c r="E31" s="1532"/>
      <c r="F31" s="1532"/>
      <c r="G31" s="83"/>
      <c r="H31" s="76" t="s">
        <v>108</v>
      </c>
      <c r="I31" s="75"/>
      <c r="J31" s="75"/>
    </row>
    <row r="32" spans="1:12" ht="10.5" customHeight="1" thickBot="1" x14ac:dyDescent="0.25">
      <c r="A32" s="89"/>
      <c r="B32" s="89"/>
      <c r="C32" s="89"/>
      <c r="D32" s="89"/>
      <c r="E32" s="89"/>
      <c r="F32" s="89"/>
      <c r="G32" s="89"/>
      <c r="H32" s="89"/>
      <c r="I32" s="89"/>
      <c r="J32" s="89"/>
      <c r="K32" s="89"/>
      <c r="L32" s="89"/>
    </row>
    <row r="33" spans="1:12" x14ac:dyDescent="0.2">
      <c r="A33" s="1530" t="s">
        <v>109</v>
      </c>
      <c r="B33" s="1530"/>
      <c r="C33" s="1530"/>
      <c r="D33" s="90" t="s">
        <v>110</v>
      </c>
      <c r="E33" s="90"/>
      <c r="G33" s="1531"/>
      <c r="H33" s="1531"/>
    </row>
    <row r="34" spans="1:12" ht="8.1" customHeight="1" x14ac:dyDescent="0.2"/>
    <row r="35" spans="1:12" x14ac:dyDescent="0.2">
      <c r="A35" s="76" t="s">
        <v>68</v>
      </c>
      <c r="B35" s="1538"/>
      <c r="C35" s="1538"/>
      <c r="D35" s="1538"/>
      <c r="E35" s="1538"/>
      <c r="F35" s="1538" t="s">
        <v>111</v>
      </c>
      <c r="G35" s="1538"/>
      <c r="H35" s="91"/>
      <c r="I35" s="1536" t="s">
        <v>112</v>
      </c>
      <c r="J35" s="1536"/>
      <c r="K35" s="1481"/>
      <c r="L35" s="1482"/>
    </row>
    <row r="36" spans="1:12" ht="10.15" customHeight="1" x14ac:dyDescent="0.2"/>
    <row r="37" spans="1:12" x14ac:dyDescent="0.2">
      <c r="A37" s="1533" t="s">
        <v>113</v>
      </c>
      <c r="B37" s="1533"/>
      <c r="C37" s="1533"/>
      <c r="D37" s="1533"/>
      <c r="E37" s="1537"/>
      <c r="F37" s="1537"/>
      <c r="G37" s="1537"/>
      <c r="H37" s="74"/>
      <c r="I37" s="1533" t="s">
        <v>112</v>
      </c>
      <c r="J37" s="1533"/>
      <c r="K37" s="1534" t="s">
        <v>120</v>
      </c>
      <c r="L37" s="1535"/>
    </row>
    <row r="38" spans="1:12" x14ac:dyDescent="0.2">
      <c r="A38" s="92"/>
      <c r="B38" s="92"/>
      <c r="C38" s="92"/>
      <c r="D38" s="92"/>
      <c r="I38" s="92"/>
      <c r="J38" s="92"/>
      <c r="K38" s="93"/>
    </row>
    <row r="39" spans="1:12" ht="30" customHeight="1" x14ac:dyDescent="0.2">
      <c r="A39" s="79" t="s">
        <v>68</v>
      </c>
      <c r="B39" s="1483"/>
      <c r="C39" s="1483"/>
      <c r="D39" s="1483"/>
      <c r="E39" s="1483"/>
      <c r="F39" s="1489" t="s">
        <v>116</v>
      </c>
      <c r="G39" s="1489"/>
      <c r="H39" s="95"/>
      <c r="I39" s="1542" t="s">
        <v>69</v>
      </c>
      <c r="J39" s="1542"/>
      <c r="K39" s="1483" t="s">
        <v>11</v>
      </c>
      <c r="L39" s="1484"/>
    </row>
    <row r="40" spans="1:12" ht="30" customHeight="1" x14ac:dyDescent="0.2"/>
    <row r="41" spans="1:12" ht="30" customHeight="1" x14ac:dyDescent="0.2">
      <c r="A41" s="79" t="s">
        <v>70</v>
      </c>
      <c r="B41" s="1543" t="s">
        <v>46</v>
      </c>
      <c r="C41" s="1543"/>
      <c r="D41" s="1543"/>
      <c r="E41" s="80" t="s">
        <v>71</v>
      </c>
      <c r="F41" s="1544"/>
      <c r="G41" s="1544"/>
      <c r="H41" s="80" t="s">
        <v>72</v>
      </c>
      <c r="I41" s="1483"/>
      <c r="J41" s="1483"/>
      <c r="K41" s="94" t="s">
        <v>122</v>
      </c>
      <c r="L41" s="164"/>
    </row>
    <row r="42" spans="1:12" ht="9" customHeight="1" thickBot="1" x14ac:dyDescent="0.25"/>
    <row r="43" spans="1:12" ht="24" customHeight="1" thickBot="1" x14ac:dyDescent="0.25">
      <c r="A43" s="76" t="s">
        <v>73</v>
      </c>
      <c r="B43" s="81"/>
      <c r="C43" s="83" t="s">
        <v>74</v>
      </c>
      <c r="D43" s="99"/>
      <c r="E43" s="83" t="s">
        <v>75</v>
      </c>
      <c r="F43" s="99"/>
      <c r="G43" s="1487" t="s">
        <v>76</v>
      </c>
      <c r="H43" s="1488"/>
      <c r="I43" s="99"/>
      <c r="J43" s="1490" t="s">
        <v>77</v>
      </c>
      <c r="K43" s="1491"/>
      <c r="L43" s="1491"/>
    </row>
    <row r="44" spans="1:12" ht="9.75" customHeight="1" thickBot="1" x14ac:dyDescent="0.25">
      <c r="C44" s="83"/>
      <c r="D44" s="83"/>
      <c r="E44" s="83"/>
      <c r="F44" s="83"/>
      <c r="G44" s="83"/>
      <c r="H44" s="83"/>
      <c r="I44" s="83"/>
      <c r="J44" s="83"/>
      <c r="K44" s="83"/>
      <c r="L44" s="83"/>
    </row>
    <row r="45" spans="1:12" ht="24" customHeight="1" thickBot="1" x14ac:dyDescent="0.25">
      <c r="B45" s="81"/>
      <c r="C45" s="83" t="s">
        <v>78</v>
      </c>
      <c r="D45" s="99"/>
      <c r="E45" s="83" t="s">
        <v>79</v>
      </c>
      <c r="F45" s="100" t="str">
        <f>IF(Menu!$C$7="رئيس",Menu!#REF!," ")</f>
        <v xml:space="preserve"> </v>
      </c>
      <c r="G45" s="1487" t="s">
        <v>81</v>
      </c>
      <c r="H45" s="1488"/>
      <c r="I45" s="99"/>
      <c r="J45" s="1490" t="s">
        <v>82</v>
      </c>
      <c r="K45" s="1491"/>
      <c r="L45" s="1491"/>
    </row>
    <row r="46" spans="1:12" ht="9.75" customHeight="1" thickBot="1" x14ac:dyDescent="0.25">
      <c r="C46" s="83"/>
      <c r="D46" s="83"/>
      <c r="E46" s="83"/>
      <c r="F46" s="83"/>
      <c r="G46" s="83"/>
      <c r="H46" s="83"/>
      <c r="I46" s="83"/>
      <c r="J46" s="83"/>
      <c r="K46" s="83"/>
      <c r="L46" s="83"/>
    </row>
    <row r="47" spans="1:12" ht="24" customHeight="1" thickBot="1" x14ac:dyDescent="0.25">
      <c r="B47" s="82"/>
      <c r="C47" s="83" t="s">
        <v>83</v>
      </c>
      <c r="D47" s="82" t="s">
        <v>80</v>
      </c>
      <c r="E47" s="83" t="s">
        <v>46</v>
      </c>
      <c r="F47" s="99"/>
      <c r="G47" s="1482" t="s">
        <v>84</v>
      </c>
      <c r="H47" s="1482"/>
      <c r="I47" s="99"/>
      <c r="J47" s="1490" t="s">
        <v>85</v>
      </c>
      <c r="K47" s="1491"/>
      <c r="L47" s="1491"/>
    </row>
    <row r="48" spans="1:12" ht="9.75" customHeight="1" thickBot="1" x14ac:dyDescent="0.25"/>
    <row r="49" spans="1:12" ht="24" customHeight="1" thickBot="1" x14ac:dyDescent="0.25">
      <c r="B49" s="81"/>
      <c r="C49" s="1487" t="s">
        <v>86</v>
      </c>
      <c r="D49" s="1482"/>
      <c r="E49" s="1488"/>
      <c r="F49" s="81"/>
      <c r="G49" s="1487" t="s">
        <v>87</v>
      </c>
      <c r="H49" s="1482"/>
      <c r="I49" s="1482"/>
      <c r="J49" s="1482"/>
      <c r="K49" s="1482"/>
      <c r="L49" s="1482"/>
    </row>
    <row r="50" spans="1:12" ht="20.25" x14ac:dyDescent="0.2">
      <c r="A50" s="1507" t="s">
        <v>88</v>
      </c>
      <c r="B50" s="1507"/>
      <c r="C50" s="1507"/>
      <c r="D50" s="1507"/>
      <c r="E50" s="1507"/>
      <c r="F50" s="1507"/>
      <c r="G50" s="1507"/>
      <c r="H50" s="1507"/>
      <c r="I50" s="1507"/>
      <c r="J50" s="1507"/>
      <c r="K50" s="1507"/>
      <c r="L50" s="1507"/>
    </row>
    <row r="51" spans="1:12" x14ac:dyDescent="0.2">
      <c r="A51" s="1482" t="s">
        <v>89</v>
      </c>
      <c r="B51" s="1482"/>
      <c r="C51" s="1482"/>
      <c r="D51" s="1482"/>
    </row>
    <row r="52" spans="1:12" ht="18.75" customHeight="1" x14ac:dyDescent="0.2">
      <c r="A52" s="1522" t="s">
        <v>90</v>
      </c>
      <c r="B52" s="1522"/>
      <c r="C52" s="84"/>
      <c r="D52" s="85" t="s">
        <v>25</v>
      </c>
      <c r="E52" s="1492" t="s">
        <v>91</v>
      </c>
      <c r="F52" s="1492"/>
      <c r="G52" s="84"/>
      <c r="H52" s="86" t="s">
        <v>92</v>
      </c>
      <c r="I52" s="1492" t="s">
        <v>93</v>
      </c>
      <c r="J52" s="1492"/>
      <c r="K52" s="84"/>
    </row>
    <row r="53" spans="1:12" ht="18.75" thickBot="1" x14ac:dyDescent="0.25">
      <c r="A53" s="1482" t="s">
        <v>94</v>
      </c>
      <c r="B53" s="1482"/>
      <c r="C53" s="1482"/>
      <c r="D53" s="1482"/>
    </row>
    <row r="54" spans="1:12" ht="30" customHeight="1" x14ac:dyDescent="0.2">
      <c r="A54" s="1525" t="s">
        <v>95</v>
      </c>
      <c r="B54" s="1526"/>
      <c r="C54" s="1526"/>
      <c r="D54" s="1526"/>
      <c r="E54" s="1526"/>
      <c r="F54" s="1526"/>
      <c r="G54" s="1526"/>
      <c r="H54" s="1501" t="s">
        <v>96</v>
      </c>
      <c r="I54" s="1505" t="s">
        <v>97</v>
      </c>
      <c r="J54" s="1505"/>
      <c r="K54" s="1501" t="s">
        <v>98</v>
      </c>
      <c r="L54" s="1502"/>
    </row>
    <row r="55" spans="1:12" ht="30" customHeight="1" x14ac:dyDescent="0.2">
      <c r="A55" s="87" t="s">
        <v>99</v>
      </c>
      <c r="B55" s="1485" t="s">
        <v>100</v>
      </c>
      <c r="C55" s="1485"/>
      <c r="D55" s="1485" t="s">
        <v>101</v>
      </c>
      <c r="E55" s="1485"/>
      <c r="F55" s="1485" t="s">
        <v>100</v>
      </c>
      <c r="G55" s="1485"/>
      <c r="H55" s="1503"/>
      <c r="I55" s="1506"/>
      <c r="J55" s="1506"/>
      <c r="K55" s="1503"/>
      <c r="L55" s="1504"/>
    </row>
    <row r="56" spans="1:12" ht="30" customHeight="1" x14ac:dyDescent="0.2">
      <c r="A56" s="1545"/>
      <c r="B56" s="1493"/>
      <c r="C56" s="1494"/>
      <c r="D56" s="1495"/>
      <c r="E56" s="1496"/>
      <c r="F56" s="1493"/>
      <c r="G56" s="1494"/>
      <c r="H56" s="1511"/>
      <c r="I56" s="1514"/>
      <c r="J56" s="1515"/>
      <c r="K56" s="1514">
        <f>I56*H56</f>
        <v>0</v>
      </c>
      <c r="L56" s="1539"/>
    </row>
    <row r="57" spans="1:12" ht="30" customHeight="1" x14ac:dyDescent="0.2">
      <c r="A57" s="1546"/>
      <c r="B57" s="1497"/>
      <c r="C57" s="1498"/>
      <c r="D57" s="1508"/>
      <c r="E57" s="1509"/>
      <c r="F57" s="1497"/>
      <c r="G57" s="1498"/>
      <c r="H57" s="1512"/>
      <c r="I57" s="1516"/>
      <c r="J57" s="1517"/>
      <c r="K57" s="1516"/>
      <c r="L57" s="1540"/>
    </row>
    <row r="58" spans="1:12" ht="30" customHeight="1" x14ac:dyDescent="0.2">
      <c r="A58" s="1546"/>
      <c r="B58" s="1497"/>
      <c r="C58" s="1498"/>
      <c r="D58" s="1508"/>
      <c r="E58" s="1509"/>
      <c r="F58" s="1497"/>
      <c r="G58" s="1498"/>
      <c r="H58" s="1512"/>
      <c r="I58" s="1516"/>
      <c r="J58" s="1517"/>
      <c r="K58" s="1516"/>
      <c r="L58" s="1540"/>
    </row>
    <row r="59" spans="1:12" ht="30" customHeight="1" thickBot="1" x14ac:dyDescent="0.25">
      <c r="A59" s="1547"/>
      <c r="B59" s="1499"/>
      <c r="C59" s="1500"/>
      <c r="D59" s="1520"/>
      <c r="E59" s="1521"/>
      <c r="F59" s="1499"/>
      <c r="G59" s="1500"/>
      <c r="H59" s="1513"/>
      <c r="I59" s="1518"/>
      <c r="J59" s="1519"/>
      <c r="K59" s="1518"/>
      <c r="L59" s="1541"/>
    </row>
    <row r="60" spans="1:12" ht="25.15" customHeight="1" x14ac:dyDescent="0.2">
      <c r="A60" s="1548" t="s">
        <v>102</v>
      </c>
      <c r="B60" s="1548"/>
      <c r="C60" s="1548"/>
      <c r="D60" s="1548"/>
    </row>
    <row r="61" spans="1:12" ht="25.15" customHeight="1" x14ac:dyDescent="0.2">
      <c r="A61" s="1492" t="s">
        <v>103</v>
      </c>
      <c r="B61" s="1492"/>
      <c r="C61" s="84"/>
      <c r="D61" s="88" t="s">
        <v>104</v>
      </c>
      <c r="E61" s="1492" t="s">
        <v>105</v>
      </c>
      <c r="F61" s="1492"/>
      <c r="G61" s="84"/>
      <c r="H61" s="86" t="s">
        <v>92</v>
      </c>
      <c r="I61" s="1522" t="s">
        <v>106</v>
      </c>
      <c r="J61" s="1522"/>
      <c r="K61" s="84"/>
    </row>
    <row r="62" spans="1:12" ht="25.15" customHeight="1" x14ac:dyDescent="0.2">
      <c r="A62" s="1492" t="s">
        <v>107</v>
      </c>
      <c r="B62" s="1492"/>
      <c r="C62" s="1492"/>
      <c r="D62" s="1492"/>
    </row>
    <row r="63" spans="1:12" ht="25.15" customHeight="1" x14ac:dyDescent="0.2">
      <c r="C63" s="1536" t="s">
        <v>119</v>
      </c>
      <c r="D63" s="1536"/>
      <c r="E63" s="1532"/>
      <c r="F63" s="1532"/>
      <c r="G63" s="83"/>
      <c r="H63" s="76" t="s">
        <v>108</v>
      </c>
      <c r="I63" s="75"/>
      <c r="J63" s="75"/>
    </row>
    <row r="64" spans="1:12" ht="5.25" customHeight="1" thickBot="1" x14ac:dyDescent="0.25">
      <c r="A64" s="89"/>
      <c r="B64" s="89"/>
      <c r="C64" s="89"/>
      <c r="D64" s="89"/>
      <c r="E64" s="89"/>
      <c r="F64" s="89"/>
      <c r="G64" s="89"/>
      <c r="H64" s="89"/>
      <c r="I64" s="89"/>
      <c r="J64" s="89"/>
      <c r="K64" s="89"/>
      <c r="L64" s="89"/>
    </row>
    <row r="65" spans="1:12" x14ac:dyDescent="0.2">
      <c r="A65" s="1530" t="s">
        <v>109</v>
      </c>
      <c r="B65" s="1530"/>
      <c r="C65" s="1530"/>
      <c r="D65" s="90" t="s">
        <v>110</v>
      </c>
      <c r="E65" s="90"/>
      <c r="G65" s="1550"/>
      <c r="H65" s="1550"/>
    </row>
    <row r="67" spans="1:12" x14ac:dyDescent="0.2">
      <c r="A67" s="76" t="s">
        <v>68</v>
      </c>
      <c r="B67" s="1549"/>
      <c r="C67" s="1549"/>
      <c r="D67" s="1549"/>
      <c r="E67" s="1549"/>
      <c r="F67" s="1538" t="s">
        <v>111</v>
      </c>
      <c r="G67" s="1538"/>
      <c r="H67" s="91"/>
      <c r="I67" s="1536" t="s">
        <v>112</v>
      </c>
      <c r="J67" s="1536"/>
      <c r="K67" s="1481"/>
      <c r="L67" s="1482"/>
    </row>
    <row r="69" spans="1:12" x14ac:dyDescent="0.2">
      <c r="A69" s="1533" t="s">
        <v>113</v>
      </c>
      <c r="B69" s="1533"/>
      <c r="C69" s="1533"/>
      <c r="D69" s="1533"/>
      <c r="E69" s="1537"/>
      <c r="F69" s="1537"/>
      <c r="G69" s="1537"/>
      <c r="H69" s="74"/>
      <c r="I69" s="1533" t="s">
        <v>112</v>
      </c>
      <c r="J69" s="1533"/>
      <c r="K69" s="1534" t="s">
        <v>121</v>
      </c>
      <c r="L69" s="1535"/>
    </row>
    <row r="70" spans="1:12" x14ac:dyDescent="0.2">
      <c r="A70" s="92"/>
      <c r="B70" s="92"/>
      <c r="C70" s="92"/>
      <c r="D70" s="92"/>
      <c r="I70" s="92"/>
      <c r="J70" s="92"/>
      <c r="K70" s="93"/>
    </row>
    <row r="71" spans="1:12" ht="30" customHeight="1" x14ac:dyDescent="0.2">
      <c r="A71" s="79" t="s">
        <v>68</v>
      </c>
      <c r="B71" s="1483"/>
      <c r="C71" s="1483"/>
      <c r="D71" s="1483"/>
      <c r="E71" s="1483"/>
      <c r="F71" s="1489" t="s">
        <v>116</v>
      </c>
      <c r="G71" s="1489"/>
      <c r="H71" s="95"/>
      <c r="I71" s="1542" t="s">
        <v>69</v>
      </c>
      <c r="J71" s="1542"/>
      <c r="K71" s="1483" t="s">
        <v>11</v>
      </c>
      <c r="L71" s="1484"/>
    </row>
    <row r="72" spans="1:12" ht="30" customHeight="1" x14ac:dyDescent="0.2"/>
    <row r="73" spans="1:12" ht="30" customHeight="1" x14ac:dyDescent="0.2">
      <c r="A73" s="79" t="s">
        <v>70</v>
      </c>
      <c r="B73" s="1543" t="s">
        <v>84</v>
      </c>
      <c r="C73" s="1543"/>
      <c r="D73" s="1543"/>
      <c r="E73" s="80" t="s">
        <v>71</v>
      </c>
      <c r="F73" s="1544"/>
      <c r="G73" s="1544"/>
      <c r="H73" s="80" t="s">
        <v>72</v>
      </c>
      <c r="I73" s="1483"/>
      <c r="J73" s="1483"/>
      <c r="K73" s="94" t="s">
        <v>122</v>
      </c>
      <c r="L73" s="164"/>
    </row>
    <row r="74" spans="1:12" ht="9" customHeight="1" thickBot="1" x14ac:dyDescent="0.25"/>
    <row r="75" spans="1:12" ht="24" customHeight="1" thickBot="1" x14ac:dyDescent="0.25">
      <c r="A75" s="76" t="s">
        <v>73</v>
      </c>
      <c r="B75" s="81"/>
      <c r="C75" s="83" t="s">
        <v>74</v>
      </c>
      <c r="D75" s="99"/>
      <c r="E75" s="83" t="s">
        <v>75</v>
      </c>
      <c r="F75" s="99"/>
      <c r="G75" s="1487" t="s">
        <v>76</v>
      </c>
      <c r="H75" s="1488"/>
      <c r="I75" s="99"/>
      <c r="J75" s="1490" t="s">
        <v>77</v>
      </c>
      <c r="K75" s="1491"/>
      <c r="L75" s="1491"/>
    </row>
    <row r="76" spans="1:12" ht="9.75" customHeight="1" thickBot="1" x14ac:dyDescent="0.25">
      <c r="C76" s="83"/>
      <c r="D76" s="83"/>
      <c r="E76" s="83"/>
      <c r="F76" s="83"/>
      <c r="G76" s="83"/>
      <c r="H76" s="83"/>
      <c r="I76" s="83"/>
      <c r="J76" s="83"/>
      <c r="K76" s="83"/>
      <c r="L76" s="83"/>
    </row>
    <row r="77" spans="1:12" ht="24" customHeight="1" thickBot="1" x14ac:dyDescent="0.25">
      <c r="B77" s="81"/>
      <c r="C77" s="83" t="s">
        <v>78</v>
      </c>
      <c r="D77" s="99"/>
      <c r="E77" s="83" t="s">
        <v>79</v>
      </c>
      <c r="F77" s="100" t="str">
        <f>IF(Menu!$C$7="رئيس",Menu!#REF!," ")</f>
        <v xml:space="preserve"> </v>
      </c>
      <c r="G77" s="1487" t="s">
        <v>81</v>
      </c>
      <c r="H77" s="1488"/>
      <c r="I77" s="99"/>
      <c r="J77" s="1490" t="s">
        <v>82</v>
      </c>
      <c r="K77" s="1491"/>
      <c r="L77" s="1491"/>
    </row>
    <row r="78" spans="1:12" ht="9.75" customHeight="1" thickBot="1" x14ac:dyDescent="0.25">
      <c r="C78" s="83"/>
      <c r="D78" s="83"/>
      <c r="E78" s="83"/>
      <c r="F78" s="83"/>
      <c r="G78" s="83"/>
      <c r="H78" s="83"/>
      <c r="I78" s="83"/>
      <c r="J78" s="83"/>
      <c r="K78" s="83"/>
      <c r="L78" s="83"/>
    </row>
    <row r="79" spans="1:12" ht="24" customHeight="1" thickBot="1" x14ac:dyDescent="0.25">
      <c r="B79" s="82"/>
      <c r="C79" s="83" t="s">
        <v>83</v>
      </c>
      <c r="D79" s="82"/>
      <c r="E79" s="83" t="s">
        <v>46</v>
      </c>
      <c r="F79" s="82" t="s">
        <v>80</v>
      </c>
      <c r="G79" s="1482" t="s">
        <v>84</v>
      </c>
      <c r="H79" s="1482"/>
      <c r="I79" s="99"/>
      <c r="J79" s="1490" t="s">
        <v>85</v>
      </c>
      <c r="K79" s="1491"/>
      <c r="L79" s="1491"/>
    </row>
    <row r="80" spans="1:12" ht="9.75" customHeight="1" thickBot="1" x14ac:dyDescent="0.25"/>
    <row r="81" spans="1:12" ht="24" customHeight="1" thickBot="1" x14ac:dyDescent="0.25">
      <c r="B81" s="81"/>
      <c r="C81" s="1487" t="s">
        <v>86</v>
      </c>
      <c r="D81" s="1482"/>
      <c r="E81" s="1488"/>
      <c r="F81" s="81"/>
      <c r="G81" s="1487" t="s">
        <v>87</v>
      </c>
      <c r="H81" s="1482"/>
      <c r="I81" s="1482"/>
      <c r="J81" s="1482"/>
      <c r="K81" s="1482"/>
      <c r="L81" s="1482"/>
    </row>
    <row r="82" spans="1:12" ht="20.25" x14ac:dyDescent="0.2">
      <c r="A82" s="1507" t="s">
        <v>88</v>
      </c>
      <c r="B82" s="1507"/>
      <c r="C82" s="1507"/>
      <c r="D82" s="1507"/>
      <c r="E82" s="1507"/>
      <c r="F82" s="1507"/>
      <c r="G82" s="1507"/>
      <c r="H82" s="1507"/>
      <c r="I82" s="1507"/>
      <c r="J82" s="1507"/>
      <c r="K82" s="1507"/>
      <c r="L82" s="1507"/>
    </row>
    <row r="83" spans="1:12" x14ac:dyDescent="0.2">
      <c r="A83" s="1482" t="s">
        <v>89</v>
      </c>
      <c r="B83" s="1482"/>
      <c r="C83" s="1482"/>
      <c r="D83" s="1482"/>
    </row>
    <row r="84" spans="1:12" ht="18.75" customHeight="1" x14ac:dyDescent="0.2">
      <c r="A84" s="1522" t="s">
        <v>90</v>
      </c>
      <c r="B84" s="1522"/>
      <c r="C84" s="84"/>
      <c r="D84" s="85" t="s">
        <v>25</v>
      </c>
      <c r="E84" s="1492" t="s">
        <v>91</v>
      </c>
      <c r="F84" s="1492"/>
      <c r="G84" s="84"/>
      <c r="H84" s="86" t="s">
        <v>92</v>
      </c>
      <c r="I84" s="1492" t="s">
        <v>93</v>
      </c>
      <c r="J84" s="1492"/>
      <c r="K84" s="84"/>
    </row>
    <row r="85" spans="1:12" ht="18.75" thickBot="1" x14ac:dyDescent="0.25">
      <c r="A85" s="1482" t="s">
        <v>94</v>
      </c>
      <c r="B85" s="1482"/>
      <c r="C85" s="1482"/>
      <c r="D85" s="1482"/>
    </row>
    <row r="86" spans="1:12" ht="30" customHeight="1" x14ac:dyDescent="0.2">
      <c r="A86" s="1525" t="s">
        <v>95</v>
      </c>
      <c r="B86" s="1526"/>
      <c r="C86" s="1526"/>
      <c r="D86" s="1526"/>
      <c r="E86" s="1526"/>
      <c r="F86" s="1526"/>
      <c r="G86" s="1526"/>
      <c r="H86" s="1501" t="s">
        <v>96</v>
      </c>
      <c r="I86" s="1505" t="s">
        <v>97</v>
      </c>
      <c r="J86" s="1505"/>
      <c r="K86" s="1501" t="s">
        <v>98</v>
      </c>
      <c r="L86" s="1502"/>
    </row>
    <row r="87" spans="1:12" ht="30" customHeight="1" x14ac:dyDescent="0.2">
      <c r="A87" s="87" t="s">
        <v>99</v>
      </c>
      <c r="B87" s="1485" t="s">
        <v>100</v>
      </c>
      <c r="C87" s="1485"/>
      <c r="D87" s="1485" t="s">
        <v>101</v>
      </c>
      <c r="E87" s="1485"/>
      <c r="F87" s="1485" t="s">
        <v>100</v>
      </c>
      <c r="G87" s="1485"/>
      <c r="H87" s="1503"/>
      <c r="I87" s="1506"/>
      <c r="J87" s="1506"/>
      <c r="K87" s="1503"/>
      <c r="L87" s="1504"/>
    </row>
    <row r="88" spans="1:12" ht="30" customHeight="1" x14ac:dyDescent="0.2">
      <c r="A88" s="1545"/>
      <c r="B88" s="1493"/>
      <c r="C88" s="1494"/>
      <c r="D88" s="1495"/>
      <c r="E88" s="1496"/>
      <c r="F88" s="1493"/>
      <c r="G88" s="1494"/>
      <c r="H88" s="1511"/>
      <c r="I88" s="1514"/>
      <c r="J88" s="1515"/>
      <c r="K88" s="1514">
        <f>I88*H88</f>
        <v>0</v>
      </c>
      <c r="L88" s="1539"/>
    </row>
    <row r="89" spans="1:12" ht="30" customHeight="1" x14ac:dyDescent="0.2">
      <c r="A89" s="1546"/>
      <c r="B89" s="1497"/>
      <c r="C89" s="1498"/>
      <c r="D89" s="1508"/>
      <c r="E89" s="1509"/>
      <c r="F89" s="1497"/>
      <c r="G89" s="1498"/>
      <c r="H89" s="1512"/>
      <c r="I89" s="1516"/>
      <c r="J89" s="1517"/>
      <c r="K89" s="1516"/>
      <c r="L89" s="1540"/>
    </row>
    <row r="90" spans="1:12" ht="30" customHeight="1" x14ac:dyDescent="0.2">
      <c r="A90" s="1546"/>
      <c r="B90" s="1497"/>
      <c r="C90" s="1498"/>
      <c r="D90" s="1508"/>
      <c r="E90" s="1509"/>
      <c r="F90" s="1497"/>
      <c r="G90" s="1498"/>
      <c r="H90" s="1512"/>
      <c r="I90" s="1516"/>
      <c r="J90" s="1517"/>
      <c r="K90" s="1516"/>
      <c r="L90" s="1540"/>
    </row>
    <row r="91" spans="1:12" ht="30" customHeight="1" thickBot="1" x14ac:dyDescent="0.25">
      <c r="A91" s="1547"/>
      <c r="B91" s="1499"/>
      <c r="C91" s="1500"/>
      <c r="D91" s="1520"/>
      <c r="E91" s="1521"/>
      <c r="F91" s="1499"/>
      <c r="G91" s="1500"/>
      <c r="H91" s="1513"/>
      <c r="I91" s="1518"/>
      <c r="J91" s="1519"/>
      <c r="K91" s="1518"/>
      <c r="L91" s="1541"/>
    </row>
    <row r="92" spans="1:12" ht="25.15" customHeight="1" x14ac:dyDescent="0.2">
      <c r="A92" s="1548" t="s">
        <v>102</v>
      </c>
      <c r="B92" s="1548"/>
      <c r="C92" s="1548"/>
      <c r="D92" s="1548"/>
    </row>
    <row r="93" spans="1:12" ht="25.15" customHeight="1" x14ac:dyDescent="0.2">
      <c r="A93" s="1492" t="s">
        <v>103</v>
      </c>
      <c r="B93" s="1492"/>
      <c r="C93" s="84"/>
      <c r="D93" s="88" t="s">
        <v>104</v>
      </c>
      <c r="E93" s="1492" t="s">
        <v>105</v>
      </c>
      <c r="F93" s="1492"/>
      <c r="G93" s="84"/>
      <c r="H93" s="86" t="s">
        <v>92</v>
      </c>
      <c r="I93" s="1522" t="s">
        <v>106</v>
      </c>
      <c r="J93" s="1522"/>
      <c r="K93" s="84"/>
    </row>
    <row r="94" spans="1:12" ht="25.15" customHeight="1" x14ac:dyDescent="0.2">
      <c r="A94" s="1492" t="s">
        <v>107</v>
      </c>
      <c r="B94" s="1492"/>
      <c r="C94" s="1492"/>
      <c r="D94" s="1492"/>
    </row>
    <row r="95" spans="1:12" ht="25.15" customHeight="1" x14ac:dyDescent="0.2">
      <c r="C95" s="1536" t="s">
        <v>119</v>
      </c>
      <c r="D95" s="1536"/>
      <c r="E95" s="1532"/>
      <c r="F95" s="1532"/>
      <c r="G95" s="83"/>
      <c r="H95" s="76" t="s">
        <v>108</v>
      </c>
      <c r="I95" s="75"/>
      <c r="J95" s="75"/>
    </row>
    <row r="96" spans="1:12" ht="5.25" customHeight="1" thickBot="1" x14ac:dyDescent="0.25">
      <c r="A96" s="89"/>
      <c r="B96" s="89"/>
      <c r="C96" s="89"/>
      <c r="D96" s="89"/>
      <c r="E96" s="89"/>
      <c r="F96" s="89"/>
      <c r="G96" s="89"/>
      <c r="H96" s="89"/>
      <c r="I96" s="89"/>
      <c r="J96" s="89"/>
      <c r="K96" s="89"/>
      <c r="L96" s="89"/>
    </row>
    <row r="97" spans="1:12" x14ac:dyDescent="0.2">
      <c r="A97" s="1530" t="s">
        <v>109</v>
      </c>
      <c r="B97" s="1530"/>
      <c r="C97" s="1530"/>
      <c r="D97" s="90" t="s">
        <v>110</v>
      </c>
      <c r="E97" s="90"/>
      <c r="G97" s="1550"/>
      <c r="H97" s="1550"/>
    </row>
    <row r="99" spans="1:12" x14ac:dyDescent="0.2">
      <c r="A99" s="76" t="s">
        <v>68</v>
      </c>
      <c r="B99" s="1549"/>
      <c r="C99" s="1549"/>
      <c r="D99" s="1549"/>
      <c r="E99" s="1549"/>
      <c r="F99" s="1538" t="s">
        <v>111</v>
      </c>
      <c r="G99" s="1538"/>
      <c r="H99" s="91"/>
      <c r="I99" s="1536" t="s">
        <v>112</v>
      </c>
      <c r="J99" s="1536"/>
      <c r="K99" s="1481"/>
      <c r="L99" s="1482"/>
    </row>
    <row r="101" spans="1:12" x14ac:dyDescent="0.2">
      <c r="A101" s="1533" t="s">
        <v>113</v>
      </c>
      <c r="B101" s="1533"/>
      <c r="C101" s="1533"/>
      <c r="D101" s="1533"/>
      <c r="E101" s="1537"/>
      <c r="F101" s="1537"/>
      <c r="G101" s="1537"/>
      <c r="H101" s="74"/>
      <c r="I101" s="1533" t="s">
        <v>112</v>
      </c>
      <c r="J101" s="1533"/>
      <c r="K101" s="1534" t="s">
        <v>121</v>
      </c>
      <c r="L101" s="1535"/>
    </row>
    <row r="102" spans="1:12" x14ac:dyDescent="0.2">
      <c r="A102" s="92"/>
      <c r="B102" s="92"/>
      <c r="C102" s="92"/>
      <c r="D102" s="92"/>
      <c r="I102" s="92"/>
      <c r="J102" s="92"/>
      <c r="K102" s="93"/>
    </row>
    <row r="103" spans="1:12" ht="30" customHeight="1" x14ac:dyDescent="0.2">
      <c r="A103" s="79" t="s">
        <v>68</v>
      </c>
      <c r="B103" s="1483"/>
      <c r="C103" s="1483"/>
      <c r="D103" s="1483"/>
      <c r="E103" s="1483"/>
      <c r="F103" s="1489" t="s">
        <v>116</v>
      </c>
      <c r="G103" s="1489"/>
      <c r="H103" s="95"/>
      <c r="I103" s="1542" t="s">
        <v>69</v>
      </c>
      <c r="J103" s="1542"/>
      <c r="K103" s="1483" t="s">
        <v>11</v>
      </c>
      <c r="L103" s="1484"/>
    </row>
    <row r="104" spans="1:12" ht="30" customHeight="1" x14ac:dyDescent="0.2"/>
    <row r="105" spans="1:12" ht="30" customHeight="1" x14ac:dyDescent="0.2">
      <c r="A105" s="79" t="s">
        <v>70</v>
      </c>
      <c r="B105" s="1543" t="s">
        <v>84</v>
      </c>
      <c r="C105" s="1543"/>
      <c r="D105" s="1543"/>
      <c r="E105" s="80" t="s">
        <v>71</v>
      </c>
      <c r="F105" s="1544"/>
      <c r="G105" s="1544"/>
      <c r="H105" s="80" t="s">
        <v>72</v>
      </c>
      <c r="I105" s="1483"/>
      <c r="J105" s="1483"/>
      <c r="K105" s="94" t="s">
        <v>122</v>
      </c>
      <c r="L105" s="164"/>
    </row>
    <row r="106" spans="1:12" ht="9" customHeight="1" thickBot="1" x14ac:dyDescent="0.25"/>
    <row r="107" spans="1:12" ht="24" customHeight="1" thickBot="1" x14ac:dyDescent="0.25">
      <c r="A107" s="76" t="s">
        <v>73</v>
      </c>
      <c r="B107" s="81"/>
      <c r="C107" s="83" t="s">
        <v>74</v>
      </c>
      <c r="D107" s="99"/>
      <c r="E107" s="83" t="s">
        <v>75</v>
      </c>
      <c r="F107" s="99"/>
      <c r="G107" s="1487" t="s">
        <v>76</v>
      </c>
      <c r="H107" s="1488"/>
      <c r="I107" s="99"/>
      <c r="J107" s="1490" t="s">
        <v>77</v>
      </c>
      <c r="K107" s="1491"/>
      <c r="L107" s="1491"/>
    </row>
    <row r="108" spans="1:12" ht="9.75" customHeight="1" thickBot="1" x14ac:dyDescent="0.25">
      <c r="C108" s="83"/>
      <c r="D108" s="83"/>
      <c r="E108" s="83"/>
      <c r="F108" s="83"/>
      <c r="G108" s="83"/>
      <c r="H108" s="83"/>
      <c r="I108" s="83"/>
      <c r="J108" s="83"/>
      <c r="K108" s="83"/>
      <c r="L108" s="83"/>
    </row>
    <row r="109" spans="1:12" ht="24" customHeight="1" thickBot="1" x14ac:dyDescent="0.25">
      <c r="B109" s="81"/>
      <c r="C109" s="83" t="s">
        <v>78</v>
      </c>
      <c r="D109" s="99"/>
      <c r="E109" s="83" t="s">
        <v>79</v>
      </c>
      <c r="F109" s="100" t="str">
        <f>IF(Menu!$C$7="رئيس",Menu!#REF!," ")</f>
        <v xml:space="preserve"> </v>
      </c>
      <c r="G109" s="1487" t="s">
        <v>81</v>
      </c>
      <c r="H109" s="1488"/>
      <c r="I109" s="99"/>
      <c r="J109" s="1490" t="s">
        <v>82</v>
      </c>
      <c r="K109" s="1491"/>
      <c r="L109" s="1491"/>
    </row>
    <row r="110" spans="1:12" ht="9.75" customHeight="1" thickBot="1" x14ac:dyDescent="0.25">
      <c r="C110" s="83"/>
      <c r="D110" s="83"/>
      <c r="E110" s="83"/>
      <c r="F110" s="83"/>
      <c r="G110" s="83"/>
      <c r="H110" s="83"/>
      <c r="I110" s="83"/>
      <c r="J110" s="83"/>
      <c r="K110" s="83"/>
      <c r="L110" s="83"/>
    </row>
    <row r="111" spans="1:12" ht="24" customHeight="1" thickBot="1" x14ac:dyDescent="0.25">
      <c r="B111" s="82"/>
      <c r="C111" s="83" t="s">
        <v>83</v>
      </c>
      <c r="D111" s="82"/>
      <c r="E111" s="83" t="s">
        <v>46</v>
      </c>
      <c r="F111" s="82" t="s">
        <v>80</v>
      </c>
      <c r="G111" s="1482" t="s">
        <v>84</v>
      </c>
      <c r="H111" s="1482"/>
      <c r="I111" s="99"/>
      <c r="J111" s="1490" t="s">
        <v>85</v>
      </c>
      <c r="K111" s="1491"/>
      <c r="L111" s="1491"/>
    </row>
    <row r="112" spans="1:12" ht="9.75" customHeight="1" thickBot="1" x14ac:dyDescent="0.25"/>
    <row r="113" spans="1:12" ht="24" customHeight="1" thickBot="1" x14ac:dyDescent="0.25">
      <c r="B113" s="81"/>
      <c r="C113" s="1487" t="s">
        <v>86</v>
      </c>
      <c r="D113" s="1482"/>
      <c r="E113" s="1488"/>
      <c r="F113" s="81"/>
      <c r="G113" s="1487" t="s">
        <v>87</v>
      </c>
      <c r="H113" s="1482"/>
      <c r="I113" s="1482"/>
      <c r="J113" s="1482"/>
      <c r="K113" s="1482"/>
      <c r="L113" s="1482"/>
    </row>
    <row r="114" spans="1:12" ht="20.25" x14ac:dyDescent="0.2">
      <c r="A114" s="1507" t="s">
        <v>88</v>
      </c>
      <c r="B114" s="1507"/>
      <c r="C114" s="1507"/>
      <c r="D114" s="1507"/>
      <c r="E114" s="1507"/>
      <c r="F114" s="1507"/>
      <c r="G114" s="1507"/>
      <c r="H114" s="1507"/>
      <c r="I114" s="1507"/>
      <c r="J114" s="1507"/>
      <c r="K114" s="1507"/>
      <c r="L114" s="1507"/>
    </row>
    <row r="115" spans="1:12" x14ac:dyDescent="0.2">
      <c r="A115" s="1482" t="s">
        <v>89</v>
      </c>
      <c r="B115" s="1482"/>
      <c r="C115" s="1482"/>
      <c r="D115" s="1482"/>
    </row>
    <row r="116" spans="1:12" ht="18.75" customHeight="1" x14ac:dyDescent="0.2">
      <c r="A116" s="1522" t="s">
        <v>90</v>
      </c>
      <c r="B116" s="1522"/>
      <c r="C116" s="84"/>
      <c r="D116" s="85" t="s">
        <v>25</v>
      </c>
      <c r="E116" s="1492" t="s">
        <v>91</v>
      </c>
      <c r="F116" s="1492"/>
      <c r="G116" s="84"/>
      <c r="H116" s="86" t="s">
        <v>92</v>
      </c>
      <c r="I116" s="1492" t="s">
        <v>93</v>
      </c>
      <c r="J116" s="1492"/>
      <c r="K116" s="84"/>
    </row>
    <row r="117" spans="1:12" ht="18.75" thickBot="1" x14ac:dyDescent="0.25">
      <c r="A117" s="1482" t="s">
        <v>94</v>
      </c>
      <c r="B117" s="1482"/>
      <c r="C117" s="1482"/>
      <c r="D117" s="1482"/>
    </row>
    <row r="118" spans="1:12" ht="30" customHeight="1" x14ac:dyDescent="0.2">
      <c r="A118" s="1525" t="s">
        <v>95</v>
      </c>
      <c r="B118" s="1526"/>
      <c r="C118" s="1526"/>
      <c r="D118" s="1526"/>
      <c r="E118" s="1526"/>
      <c r="F118" s="1526"/>
      <c r="G118" s="1526"/>
      <c r="H118" s="1501" t="s">
        <v>96</v>
      </c>
      <c r="I118" s="1505" t="s">
        <v>97</v>
      </c>
      <c r="J118" s="1505"/>
      <c r="K118" s="1501" t="s">
        <v>98</v>
      </c>
      <c r="L118" s="1502"/>
    </row>
    <row r="119" spans="1:12" ht="30" customHeight="1" x14ac:dyDescent="0.2">
      <c r="A119" s="87" t="s">
        <v>99</v>
      </c>
      <c r="B119" s="1485" t="s">
        <v>100</v>
      </c>
      <c r="C119" s="1485"/>
      <c r="D119" s="1485" t="s">
        <v>101</v>
      </c>
      <c r="E119" s="1485"/>
      <c r="F119" s="1485" t="s">
        <v>100</v>
      </c>
      <c r="G119" s="1485"/>
      <c r="H119" s="1503"/>
      <c r="I119" s="1506"/>
      <c r="J119" s="1506"/>
      <c r="K119" s="1503"/>
      <c r="L119" s="1504"/>
    </row>
    <row r="120" spans="1:12" ht="30" customHeight="1" x14ac:dyDescent="0.2">
      <c r="A120" s="1545"/>
      <c r="B120" s="1493"/>
      <c r="C120" s="1494"/>
      <c r="D120" s="1495"/>
      <c r="E120" s="1496"/>
      <c r="F120" s="1493"/>
      <c r="G120" s="1494"/>
      <c r="H120" s="1511"/>
      <c r="I120" s="1514"/>
      <c r="J120" s="1515"/>
      <c r="K120" s="1514">
        <f>I120*H120</f>
        <v>0</v>
      </c>
      <c r="L120" s="1539"/>
    </row>
    <row r="121" spans="1:12" ht="30" customHeight="1" x14ac:dyDescent="0.2">
      <c r="A121" s="1546"/>
      <c r="B121" s="1497"/>
      <c r="C121" s="1498"/>
      <c r="D121" s="1508"/>
      <c r="E121" s="1509"/>
      <c r="F121" s="1497"/>
      <c r="G121" s="1498"/>
      <c r="H121" s="1512"/>
      <c r="I121" s="1516"/>
      <c r="J121" s="1517"/>
      <c r="K121" s="1516"/>
      <c r="L121" s="1540"/>
    </row>
    <row r="122" spans="1:12" ht="30" customHeight="1" x14ac:dyDescent="0.2">
      <c r="A122" s="1546"/>
      <c r="B122" s="1497"/>
      <c r="C122" s="1498"/>
      <c r="D122" s="1508"/>
      <c r="E122" s="1509"/>
      <c r="F122" s="1497"/>
      <c r="G122" s="1498"/>
      <c r="H122" s="1512"/>
      <c r="I122" s="1516"/>
      <c r="J122" s="1517"/>
      <c r="K122" s="1516"/>
      <c r="L122" s="1540"/>
    </row>
    <row r="123" spans="1:12" ht="30" customHeight="1" thickBot="1" x14ac:dyDescent="0.25">
      <c r="A123" s="1547"/>
      <c r="B123" s="1499"/>
      <c r="C123" s="1500"/>
      <c r="D123" s="1520"/>
      <c r="E123" s="1521"/>
      <c r="F123" s="1499"/>
      <c r="G123" s="1500"/>
      <c r="H123" s="1513"/>
      <c r="I123" s="1518"/>
      <c r="J123" s="1519"/>
      <c r="K123" s="1518"/>
      <c r="L123" s="1541"/>
    </row>
    <row r="124" spans="1:12" ht="25.15" customHeight="1" x14ac:dyDescent="0.2">
      <c r="A124" s="1548" t="s">
        <v>102</v>
      </c>
      <c r="B124" s="1548"/>
      <c r="C124" s="1548"/>
      <c r="D124" s="1548"/>
    </row>
    <row r="125" spans="1:12" ht="25.15" customHeight="1" x14ac:dyDescent="0.2">
      <c r="A125" s="1492" t="s">
        <v>103</v>
      </c>
      <c r="B125" s="1492"/>
      <c r="C125" s="84"/>
      <c r="D125" s="88" t="s">
        <v>104</v>
      </c>
      <c r="E125" s="1492" t="s">
        <v>105</v>
      </c>
      <c r="F125" s="1492"/>
      <c r="G125" s="84"/>
      <c r="H125" s="86" t="s">
        <v>92</v>
      </c>
      <c r="I125" s="1522" t="s">
        <v>106</v>
      </c>
      <c r="J125" s="1522"/>
      <c r="K125" s="84"/>
    </row>
    <row r="126" spans="1:12" ht="25.15" customHeight="1" x14ac:dyDescent="0.2">
      <c r="A126" s="1492" t="s">
        <v>107</v>
      </c>
      <c r="B126" s="1492"/>
      <c r="C126" s="1492"/>
      <c r="D126" s="1492"/>
    </row>
    <row r="127" spans="1:12" ht="25.15" customHeight="1" x14ac:dyDescent="0.2">
      <c r="C127" s="1536" t="s">
        <v>119</v>
      </c>
      <c r="D127" s="1536"/>
      <c r="E127" s="1532"/>
      <c r="F127" s="1532"/>
      <c r="G127" s="83"/>
      <c r="H127" s="76" t="s">
        <v>108</v>
      </c>
      <c r="I127" s="75"/>
      <c r="J127" s="75"/>
    </row>
    <row r="128" spans="1:12" ht="5.25" customHeight="1" thickBot="1" x14ac:dyDescent="0.25">
      <c r="A128" s="89"/>
      <c r="B128" s="89"/>
      <c r="C128" s="89"/>
      <c r="D128" s="89"/>
      <c r="E128" s="89"/>
      <c r="F128" s="89"/>
      <c r="G128" s="89"/>
      <c r="H128" s="89"/>
      <c r="I128" s="89"/>
      <c r="J128" s="89"/>
      <c r="K128" s="89"/>
      <c r="L128" s="89"/>
    </row>
    <row r="129" spans="1:12" x14ac:dyDescent="0.2">
      <c r="A129" s="1530" t="s">
        <v>109</v>
      </c>
      <c r="B129" s="1530"/>
      <c r="C129" s="1530"/>
      <c r="D129" s="90" t="s">
        <v>110</v>
      </c>
      <c r="E129" s="90"/>
      <c r="G129" s="1550"/>
      <c r="H129" s="1550"/>
    </row>
    <row r="131" spans="1:12" x14ac:dyDescent="0.2">
      <c r="A131" s="76" t="s">
        <v>68</v>
      </c>
      <c r="B131" s="1549"/>
      <c r="C131" s="1549"/>
      <c r="D131" s="1549"/>
      <c r="E131" s="1549"/>
      <c r="F131" s="1538" t="s">
        <v>111</v>
      </c>
      <c r="G131" s="1538"/>
      <c r="H131" s="91"/>
      <c r="I131" s="1536" t="s">
        <v>112</v>
      </c>
      <c r="J131" s="1536"/>
      <c r="K131" s="1481"/>
      <c r="L131" s="1482"/>
    </row>
    <row r="133" spans="1:12" x14ac:dyDescent="0.2">
      <c r="A133" s="1533" t="s">
        <v>113</v>
      </c>
      <c r="B133" s="1533"/>
      <c r="C133" s="1533"/>
      <c r="D133" s="1533"/>
      <c r="E133" s="1537"/>
      <c r="F133" s="1537"/>
      <c r="G133" s="1537"/>
      <c r="H133" s="74"/>
      <c r="I133" s="1533" t="s">
        <v>112</v>
      </c>
      <c r="J133" s="1533"/>
      <c r="K133" s="1534" t="s">
        <v>121</v>
      </c>
      <c r="L133" s="1535"/>
    </row>
    <row r="134" spans="1:12" x14ac:dyDescent="0.2">
      <c r="A134" s="92"/>
      <c r="B134" s="92"/>
      <c r="C134" s="92"/>
      <c r="D134" s="92"/>
      <c r="I134" s="92"/>
      <c r="J134" s="92"/>
      <c r="K134" s="93"/>
    </row>
  </sheetData>
  <mergeCells count="226">
    <mergeCell ref="I133:J133"/>
    <mergeCell ref="K133:L133"/>
    <mergeCell ref="B131:E131"/>
    <mergeCell ref="F131:G131"/>
    <mergeCell ref="I131:J131"/>
    <mergeCell ref="K131:L131"/>
    <mergeCell ref="A133:D133"/>
    <mergeCell ref="E133:G133"/>
    <mergeCell ref="C127:D127"/>
    <mergeCell ref="E127:F127"/>
    <mergeCell ref="D120:E123"/>
    <mergeCell ref="F120:G123"/>
    <mergeCell ref="B120:C123"/>
    <mergeCell ref="A126:D126"/>
    <mergeCell ref="A125:B125"/>
    <mergeCell ref="G129:H129"/>
    <mergeCell ref="E125:F125"/>
    <mergeCell ref="A124:D124"/>
    <mergeCell ref="A120:A123"/>
    <mergeCell ref="A129:C129"/>
    <mergeCell ref="H120:H123"/>
    <mergeCell ref="G109:H109"/>
    <mergeCell ref="J109:L109"/>
    <mergeCell ref="I120:J123"/>
    <mergeCell ref="I125:J125"/>
    <mergeCell ref="K120:L123"/>
    <mergeCell ref="A116:B116"/>
    <mergeCell ref="E116:F116"/>
    <mergeCell ref="I116:J116"/>
    <mergeCell ref="G111:H111"/>
    <mergeCell ref="J111:L111"/>
    <mergeCell ref="A117:D117"/>
    <mergeCell ref="C113:E113"/>
    <mergeCell ref="G113:L113"/>
    <mergeCell ref="A114:L114"/>
    <mergeCell ref="A115:D115"/>
    <mergeCell ref="I118:J119"/>
    <mergeCell ref="K118:L119"/>
    <mergeCell ref="B119:C119"/>
    <mergeCell ref="D119:E119"/>
    <mergeCell ref="F119:G119"/>
    <mergeCell ref="A118:G118"/>
    <mergeCell ref="H118:H119"/>
    <mergeCell ref="G107:H107"/>
    <mergeCell ref="B103:E103"/>
    <mergeCell ref="F103:G103"/>
    <mergeCell ref="I103:J103"/>
    <mergeCell ref="J107:L107"/>
    <mergeCell ref="G43:H43"/>
    <mergeCell ref="B105:D105"/>
    <mergeCell ref="F105:G105"/>
    <mergeCell ref="I105:J105"/>
    <mergeCell ref="J75:L75"/>
    <mergeCell ref="K103:L103"/>
    <mergeCell ref="A61:B61"/>
    <mergeCell ref="A50:L50"/>
    <mergeCell ref="I54:J55"/>
    <mergeCell ref="H56:H59"/>
    <mergeCell ref="A56:A59"/>
    <mergeCell ref="I69:J69"/>
    <mergeCell ref="K69:L69"/>
    <mergeCell ref="I61:J61"/>
    <mergeCell ref="E61:F61"/>
    <mergeCell ref="A54:G54"/>
    <mergeCell ref="I56:J59"/>
    <mergeCell ref="A62:D62"/>
    <mergeCell ref="A65:C65"/>
    <mergeCell ref="E63:F63"/>
    <mergeCell ref="A60:D60"/>
    <mergeCell ref="B56:C59"/>
    <mergeCell ref="F56:G59"/>
    <mergeCell ref="B55:C55"/>
    <mergeCell ref="H54:H55"/>
    <mergeCell ref="F67:G67"/>
    <mergeCell ref="C63:D63"/>
    <mergeCell ref="I67:J67"/>
    <mergeCell ref="F71:G71"/>
    <mergeCell ref="K67:L67"/>
    <mergeCell ref="B67:E67"/>
    <mergeCell ref="A69:D69"/>
    <mergeCell ref="E69:G69"/>
    <mergeCell ref="G65:H65"/>
    <mergeCell ref="J77:L77"/>
    <mergeCell ref="K71:L71"/>
    <mergeCell ref="G75:H75"/>
    <mergeCell ref="I71:J71"/>
    <mergeCell ref="G77:H77"/>
    <mergeCell ref="B71:E71"/>
    <mergeCell ref="F73:G73"/>
    <mergeCell ref="B73:D73"/>
    <mergeCell ref="I73:J73"/>
    <mergeCell ref="K101:L101"/>
    <mergeCell ref="B99:E99"/>
    <mergeCell ref="F99:G99"/>
    <mergeCell ref="I99:J99"/>
    <mergeCell ref="K99:L99"/>
    <mergeCell ref="A101:D101"/>
    <mergeCell ref="E101:G101"/>
    <mergeCell ref="I101:J101"/>
    <mergeCell ref="K86:L87"/>
    <mergeCell ref="I88:J91"/>
    <mergeCell ref="A86:G86"/>
    <mergeCell ref="F87:G87"/>
    <mergeCell ref="F88:G91"/>
    <mergeCell ref="I86:J87"/>
    <mergeCell ref="H88:H91"/>
    <mergeCell ref="K88:L91"/>
    <mergeCell ref="G97:H97"/>
    <mergeCell ref="A97:C97"/>
    <mergeCell ref="A85:D85"/>
    <mergeCell ref="I93:J93"/>
    <mergeCell ref="A88:A91"/>
    <mergeCell ref="B88:C91"/>
    <mergeCell ref="C95:D95"/>
    <mergeCell ref="E95:F95"/>
    <mergeCell ref="A94:D94"/>
    <mergeCell ref="A92:D92"/>
    <mergeCell ref="A93:B93"/>
    <mergeCell ref="E93:F93"/>
    <mergeCell ref="D87:E87"/>
    <mergeCell ref="D88:E91"/>
    <mergeCell ref="H86:H87"/>
    <mergeCell ref="B87:C87"/>
    <mergeCell ref="A82:L82"/>
    <mergeCell ref="A84:B84"/>
    <mergeCell ref="E84:F84"/>
    <mergeCell ref="G79:H79"/>
    <mergeCell ref="C81:E81"/>
    <mergeCell ref="J79:L79"/>
    <mergeCell ref="A83:D83"/>
    <mergeCell ref="G81:L81"/>
    <mergeCell ref="I84:J84"/>
    <mergeCell ref="K56:L59"/>
    <mergeCell ref="A51:D51"/>
    <mergeCell ref="D55:E55"/>
    <mergeCell ref="F55:G55"/>
    <mergeCell ref="I52:J52"/>
    <mergeCell ref="D56:E59"/>
    <mergeCell ref="B41:D41"/>
    <mergeCell ref="E52:F52"/>
    <mergeCell ref="A52:B52"/>
    <mergeCell ref="G45:H45"/>
    <mergeCell ref="F41:G41"/>
    <mergeCell ref="C49:E49"/>
    <mergeCell ref="G47:H47"/>
    <mergeCell ref="K54:L55"/>
    <mergeCell ref="A53:D53"/>
    <mergeCell ref="I37:J37"/>
    <mergeCell ref="K37:L37"/>
    <mergeCell ref="G49:L49"/>
    <mergeCell ref="C31:D31"/>
    <mergeCell ref="A29:B29"/>
    <mergeCell ref="F24:G24"/>
    <mergeCell ref="J45:L45"/>
    <mergeCell ref="J47:L47"/>
    <mergeCell ref="A37:D37"/>
    <mergeCell ref="E37:G37"/>
    <mergeCell ref="B39:E39"/>
    <mergeCell ref="F39:G39"/>
    <mergeCell ref="F35:G35"/>
    <mergeCell ref="B35:E35"/>
    <mergeCell ref="K24:L27"/>
    <mergeCell ref="I29:J29"/>
    <mergeCell ref="I35:J35"/>
    <mergeCell ref="E29:F29"/>
    <mergeCell ref="I39:J39"/>
    <mergeCell ref="K39:L39"/>
    <mergeCell ref="I41:J41"/>
    <mergeCell ref="J43:L43"/>
    <mergeCell ref="I9:J9"/>
    <mergeCell ref="F9:G9"/>
    <mergeCell ref="A6:H6"/>
    <mergeCell ref="F7:G7"/>
    <mergeCell ref="B25:C25"/>
    <mergeCell ref="H22:H23"/>
    <mergeCell ref="A33:C33"/>
    <mergeCell ref="G33:H33"/>
    <mergeCell ref="E31:F31"/>
    <mergeCell ref="F25:G25"/>
    <mergeCell ref="F26:G26"/>
    <mergeCell ref="F27:G27"/>
    <mergeCell ref="A28:D28"/>
    <mergeCell ref="H24:H27"/>
    <mergeCell ref="I24:J27"/>
    <mergeCell ref="D27:E27"/>
    <mergeCell ref="A1:L1"/>
    <mergeCell ref="H2:L2"/>
    <mergeCell ref="B9:D9"/>
    <mergeCell ref="G13:H13"/>
    <mergeCell ref="A2:E2"/>
    <mergeCell ref="A3:E3"/>
    <mergeCell ref="A4:E4"/>
    <mergeCell ref="A5:L5"/>
    <mergeCell ref="H3:L3"/>
    <mergeCell ref="H4:L4"/>
    <mergeCell ref="I6:J6"/>
    <mergeCell ref="A22:G22"/>
    <mergeCell ref="A21:D21"/>
    <mergeCell ref="B23:C23"/>
    <mergeCell ref="A20:B20"/>
    <mergeCell ref="E20:F20"/>
    <mergeCell ref="I20:J20"/>
    <mergeCell ref="K35:L35"/>
    <mergeCell ref="K7:L7"/>
    <mergeCell ref="F23:G23"/>
    <mergeCell ref="A19:D19"/>
    <mergeCell ref="B7:E7"/>
    <mergeCell ref="G11:H11"/>
    <mergeCell ref="C17:E17"/>
    <mergeCell ref="I7:J7"/>
    <mergeCell ref="G15:H15"/>
    <mergeCell ref="J15:L15"/>
    <mergeCell ref="A30:D30"/>
    <mergeCell ref="B24:C24"/>
    <mergeCell ref="D24:E24"/>
    <mergeCell ref="B26:C26"/>
    <mergeCell ref="B27:C27"/>
    <mergeCell ref="K22:L23"/>
    <mergeCell ref="I22:J23"/>
    <mergeCell ref="G17:L17"/>
    <mergeCell ref="J11:L11"/>
    <mergeCell ref="J13:L13"/>
    <mergeCell ref="D23:E23"/>
    <mergeCell ref="A18:L18"/>
    <mergeCell ref="D25:E25"/>
    <mergeCell ref="D26:E26"/>
  </mergeCells>
  <phoneticPr fontId="7" type="noConversion"/>
  <pageMargins left="0.06" right="0.19" top="0.56999999999999995" bottom="1.37" header="0.76" footer="0.85"/>
  <pageSetup paperSize="9" scale="77" orientation="portrait" horizontalDpi="300" verticalDpi="300" r:id="rId1"/>
  <headerFooter alignWithMargins="0">
    <oddFooter>&amp;C&amp;"Arial,غامق"&amp;14________________________________________________________________________
Ramallah (02-2401551/2,2403610,2400866,2408815/6)Telefax(02-2408818)
e-mail: ac-moe@palnet.com ,exam_dir@yahoo.com</oddFooter>
  </headerFooter>
  <rowBreaks count="3" manualBreakCount="3">
    <brk id="38" max="12" man="1"/>
    <brk id="70" max="12" man="1"/>
    <brk id="102" max="12"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AAF13-67D7-4E7C-B6D7-0CE53D7314C4}">
  <sheetPr codeName="ورقة25"/>
  <dimension ref="A1:K2047"/>
  <sheetViews>
    <sheetView rightToLeft="1" view="pageBreakPreview" topLeftCell="A28" zoomScale="75" zoomScaleNormal="100" zoomScaleSheetLayoutView="70" workbookViewId="0">
      <selection activeCell="H1623" sqref="H1623:H1627"/>
    </sheetView>
  </sheetViews>
  <sheetFormatPr defaultColWidth="9.28515625" defaultRowHeight="24" customHeight="1" x14ac:dyDescent="0.2"/>
  <cols>
    <col min="1" max="1" width="16.7109375" style="2" bestFit="1" customWidth="1"/>
    <col min="2" max="2" width="15.42578125" style="2" bestFit="1" customWidth="1"/>
    <col min="3" max="3" width="23.7109375" style="2" bestFit="1" customWidth="1"/>
    <col min="4" max="4" width="15.42578125" style="2" bestFit="1" customWidth="1"/>
    <col min="5" max="5" width="16.5703125" style="2" customWidth="1"/>
    <col min="6" max="6" width="7.5703125" style="2" bestFit="1" customWidth="1"/>
    <col min="7" max="7" width="8.7109375" style="2" customWidth="1"/>
    <col min="8" max="9" width="6.7109375" style="2" customWidth="1"/>
    <col min="10" max="10" width="6.28515625" style="2" customWidth="1"/>
    <col min="11" max="11" width="12.28515625" style="2" hidden="1" customWidth="1"/>
    <col min="12" max="16384" width="9.28515625" style="2"/>
  </cols>
  <sheetData>
    <row r="1" spans="1:11" ht="24" customHeight="1" x14ac:dyDescent="0.2">
      <c r="A1" s="1342" t="s">
        <v>14</v>
      </c>
      <c r="B1" s="1342"/>
      <c r="C1" s="1342"/>
      <c r="D1" s="1342"/>
      <c r="E1" s="1342"/>
      <c r="F1" s="1342"/>
      <c r="G1" s="1342"/>
      <c r="H1" s="1342"/>
      <c r="I1" s="1342"/>
      <c r="J1" s="1342"/>
    </row>
    <row r="3" spans="1:11" ht="24" customHeight="1" x14ac:dyDescent="0.2">
      <c r="G3" s="2" t="s">
        <v>138</v>
      </c>
    </row>
    <row r="4" spans="1:11" ht="24" customHeight="1" x14ac:dyDescent="0.2">
      <c r="A4" s="1369" t="s">
        <v>62</v>
      </c>
      <c r="B4" s="1369"/>
      <c r="C4" s="1369"/>
      <c r="D4" s="1369"/>
      <c r="E4" s="1369"/>
      <c r="F4" s="1369"/>
      <c r="G4" s="1369"/>
      <c r="H4" s="1369"/>
      <c r="I4" s="1369"/>
      <c r="J4" s="1369"/>
    </row>
    <row r="5" spans="1:11" ht="24" customHeight="1" x14ac:dyDescent="0.2">
      <c r="A5" s="1369" t="s">
        <v>15</v>
      </c>
      <c r="B5" s="1369"/>
      <c r="C5" s="1369"/>
      <c r="D5" s="1369"/>
      <c r="E5" s="1369"/>
      <c r="F5" s="1369"/>
      <c r="G5" s="1369"/>
      <c r="H5" s="1369"/>
      <c r="I5" s="1369"/>
      <c r="J5" s="1369"/>
    </row>
    <row r="6" spans="1:11" ht="24" customHeight="1" x14ac:dyDescent="0.2">
      <c r="A6" s="1369" t="s">
        <v>16</v>
      </c>
      <c r="B6" s="1369"/>
      <c r="C6" s="1369"/>
      <c r="D6" s="1369"/>
      <c r="E6" s="1369"/>
      <c r="F6" s="1369"/>
      <c r="G6" s="1369"/>
      <c r="H6" s="1369"/>
      <c r="I6" s="1369"/>
      <c r="J6" s="1369"/>
    </row>
    <row r="7" spans="1:11" ht="24" customHeight="1" x14ac:dyDescent="0.2">
      <c r="A7" s="50"/>
      <c r="B7" s="50"/>
      <c r="C7" s="1342" t="s">
        <v>260</v>
      </c>
      <c r="D7" s="1342"/>
      <c r="E7" s="1342"/>
      <c r="F7" s="50">
        <v>2018</v>
      </c>
      <c r="G7" s="50"/>
      <c r="H7" s="50"/>
      <c r="I7" s="50"/>
      <c r="J7" s="50"/>
    </row>
    <row r="8" spans="1:11" ht="24" customHeight="1" x14ac:dyDescent="0.2">
      <c r="A8" s="50"/>
      <c r="B8" s="50" t="s">
        <v>135</v>
      </c>
      <c r="C8" s="1341" t="s">
        <v>427</v>
      </c>
      <c r="D8" s="1341"/>
      <c r="E8" s="1341"/>
      <c r="F8" s="1368" t="s">
        <v>116</v>
      </c>
      <c r="G8" s="1368"/>
      <c r="H8" s="1341">
        <v>936172121</v>
      </c>
      <c r="I8" s="1341"/>
      <c r="J8" s="1341"/>
    </row>
    <row r="9" spans="1:11" ht="24" customHeight="1" x14ac:dyDescent="0.2">
      <c r="A9" s="50"/>
      <c r="B9" s="50" t="s">
        <v>136</v>
      </c>
      <c r="C9" s="1341" t="s">
        <v>428</v>
      </c>
      <c r="D9" s="1341"/>
      <c r="E9" s="1341"/>
      <c r="F9" s="1368" t="s">
        <v>157</v>
      </c>
      <c r="G9" s="1368"/>
      <c r="H9" s="1341" t="s">
        <v>11</v>
      </c>
      <c r="I9" s="1341"/>
      <c r="J9" s="1341"/>
    </row>
    <row r="10" spans="1:11" ht="24" customHeight="1" thickBot="1" x14ac:dyDescent="0.25">
      <c r="B10" s="206" t="s">
        <v>261</v>
      </c>
      <c r="C10" s="1352" t="s">
        <v>541</v>
      </c>
      <c r="D10" s="1352"/>
      <c r="E10" s="1352"/>
      <c r="F10" s="1352"/>
      <c r="G10" s="1352"/>
    </row>
    <row r="11" spans="1:11" ht="24" customHeight="1" thickTop="1" x14ac:dyDescent="0.2">
      <c r="A11" s="1353" t="s">
        <v>131</v>
      </c>
      <c r="B11" s="1354"/>
      <c r="C11" s="1354"/>
      <c r="D11" s="1355"/>
      <c r="E11" s="103" t="s">
        <v>123</v>
      </c>
      <c r="F11" s="1343" t="s">
        <v>126</v>
      </c>
      <c r="G11" s="1343"/>
      <c r="H11" s="1344" t="s">
        <v>130</v>
      </c>
      <c r="I11" s="1345"/>
      <c r="J11" s="1346"/>
    </row>
    <row r="12" spans="1:11" ht="24" customHeight="1" x14ac:dyDescent="0.2">
      <c r="A12" s="1356"/>
      <c r="B12" s="1357"/>
      <c r="C12" s="1357"/>
      <c r="D12" s="1358"/>
      <c r="E12" s="104" t="s">
        <v>124</v>
      </c>
      <c r="F12" s="1350" t="s">
        <v>127</v>
      </c>
      <c r="G12" s="1351"/>
      <c r="H12" s="1347"/>
      <c r="I12" s="1348"/>
      <c r="J12" s="1349"/>
    </row>
    <row r="13" spans="1:11" ht="24" customHeight="1" thickBot="1" x14ac:dyDescent="0.25">
      <c r="A13" s="170" t="s">
        <v>99</v>
      </c>
      <c r="B13" s="169" t="s">
        <v>100</v>
      </c>
      <c r="C13" s="169" t="s">
        <v>101</v>
      </c>
      <c r="D13" s="169" t="s">
        <v>100</v>
      </c>
      <c r="E13" s="104" t="s">
        <v>125</v>
      </c>
      <c r="F13" s="169" t="s">
        <v>128</v>
      </c>
      <c r="G13" s="169" t="s">
        <v>129</v>
      </c>
      <c r="H13" s="1347"/>
      <c r="I13" s="1348"/>
      <c r="J13" s="1349"/>
    </row>
    <row r="14" spans="1:11" ht="24" customHeight="1" x14ac:dyDescent="0.2">
      <c r="A14" s="214" t="s">
        <v>504</v>
      </c>
      <c r="B14" s="215">
        <v>43261</v>
      </c>
      <c r="C14" s="219" t="s">
        <v>414</v>
      </c>
      <c r="D14" s="215">
        <v>43261</v>
      </c>
      <c r="E14" s="1360" t="s">
        <v>137</v>
      </c>
      <c r="F14" s="216"/>
      <c r="G14" s="216">
        <v>1</v>
      </c>
      <c r="H14" s="217"/>
      <c r="I14" s="218"/>
      <c r="J14" s="1363" t="s">
        <v>139</v>
      </c>
      <c r="K14" s="127"/>
    </row>
    <row r="15" spans="1:11" ht="24" customHeight="1" x14ac:dyDescent="0.2">
      <c r="A15" s="55" t="s">
        <v>504</v>
      </c>
      <c r="B15" s="127">
        <v>43262</v>
      </c>
      <c r="C15" s="56" t="s">
        <v>414</v>
      </c>
      <c r="D15" s="127">
        <v>43262</v>
      </c>
      <c r="E15" s="1361"/>
      <c r="F15" s="56"/>
      <c r="G15" s="56">
        <v>1</v>
      </c>
      <c r="H15" s="109"/>
      <c r="I15" s="107"/>
      <c r="J15" s="1364"/>
      <c r="K15" s="127"/>
    </row>
    <row r="16" spans="1:11" ht="24" customHeight="1" x14ac:dyDescent="0.2">
      <c r="A16" s="55" t="s">
        <v>504</v>
      </c>
      <c r="B16" s="127">
        <v>43263</v>
      </c>
      <c r="C16" s="56" t="s">
        <v>414</v>
      </c>
      <c r="D16" s="127">
        <v>43263</v>
      </c>
      <c r="E16" s="1361"/>
      <c r="F16" s="56"/>
      <c r="G16" s="56">
        <v>1</v>
      </c>
      <c r="H16" s="109"/>
      <c r="I16" s="107"/>
      <c r="J16" s="1364"/>
      <c r="K16" s="127"/>
    </row>
    <row r="17" spans="1:11" ht="24" customHeight="1" x14ac:dyDescent="0.2">
      <c r="A17" s="55" t="s">
        <v>504</v>
      </c>
      <c r="B17" s="127">
        <v>43264</v>
      </c>
      <c r="C17" s="56" t="s">
        <v>414</v>
      </c>
      <c r="D17" s="127">
        <v>43264</v>
      </c>
      <c r="E17" s="1361"/>
      <c r="F17" s="56"/>
      <c r="G17" s="56">
        <v>1</v>
      </c>
      <c r="H17" s="109"/>
      <c r="I17" s="107"/>
      <c r="J17" s="1364"/>
      <c r="K17" s="127"/>
    </row>
    <row r="18" spans="1:11" ht="24" customHeight="1" x14ac:dyDescent="0.2">
      <c r="A18" s="55" t="s">
        <v>504</v>
      </c>
      <c r="B18" s="127">
        <v>43269</v>
      </c>
      <c r="C18" s="56" t="s">
        <v>414</v>
      </c>
      <c r="D18" s="127">
        <v>43269</v>
      </c>
      <c r="E18" s="1361"/>
      <c r="F18" s="56"/>
      <c r="G18" s="56">
        <v>1</v>
      </c>
      <c r="H18" s="109"/>
      <c r="I18" s="107"/>
      <c r="J18" s="1364"/>
      <c r="K18" s="127"/>
    </row>
    <row r="19" spans="1:11" ht="24" customHeight="1" x14ac:dyDescent="0.2">
      <c r="A19" s="55" t="s">
        <v>504</v>
      </c>
      <c r="B19" s="127">
        <v>43270</v>
      </c>
      <c r="C19" s="56" t="s">
        <v>414</v>
      </c>
      <c r="D19" s="127">
        <v>43270</v>
      </c>
      <c r="E19" s="1361"/>
      <c r="F19" s="56"/>
      <c r="G19" s="56">
        <v>1</v>
      </c>
      <c r="H19" s="109"/>
      <c r="I19" s="107"/>
      <c r="J19" s="1364"/>
      <c r="K19" s="127"/>
    </row>
    <row r="20" spans="1:11" ht="24" customHeight="1" x14ac:dyDescent="0.2">
      <c r="A20" s="55" t="s">
        <v>504</v>
      </c>
      <c r="B20" s="127">
        <v>43271</v>
      </c>
      <c r="C20" s="56" t="s">
        <v>414</v>
      </c>
      <c r="D20" s="127">
        <v>43271</v>
      </c>
      <c r="E20" s="1361"/>
      <c r="F20" s="56"/>
      <c r="G20" s="56">
        <v>1</v>
      </c>
      <c r="H20" s="109"/>
      <c r="I20" s="107"/>
      <c r="J20" s="1364"/>
      <c r="K20" s="127"/>
    </row>
    <row r="21" spans="1:11" ht="24" customHeight="1" x14ac:dyDescent="0.2">
      <c r="A21" s="55" t="s">
        <v>298</v>
      </c>
      <c r="B21" s="127" t="s">
        <v>386</v>
      </c>
      <c r="C21" s="56" t="s">
        <v>266</v>
      </c>
      <c r="D21" s="127" t="s">
        <v>386</v>
      </c>
      <c r="E21" s="1361"/>
      <c r="F21" s="56"/>
      <c r="G21" s="56">
        <v>1</v>
      </c>
      <c r="H21" s="1365" t="s">
        <v>141</v>
      </c>
      <c r="I21" s="1366" t="s">
        <v>140</v>
      </c>
      <c r="J21" s="1364"/>
      <c r="K21" s="127"/>
    </row>
    <row r="22" spans="1:11" ht="24" customHeight="1" x14ac:dyDescent="0.2">
      <c r="A22" s="55" t="s">
        <v>298</v>
      </c>
      <c r="B22" s="127" t="s">
        <v>387</v>
      </c>
      <c r="C22" s="56" t="s">
        <v>266</v>
      </c>
      <c r="D22" s="127" t="s">
        <v>387</v>
      </c>
      <c r="E22" s="1361"/>
      <c r="F22" s="56"/>
      <c r="G22" s="56">
        <v>1</v>
      </c>
      <c r="H22" s="1365"/>
      <c r="I22" s="1366"/>
      <c r="J22" s="1364"/>
      <c r="K22" s="127"/>
    </row>
    <row r="23" spans="1:11" ht="24" customHeight="1" x14ac:dyDescent="0.2">
      <c r="A23" s="55" t="s">
        <v>298</v>
      </c>
      <c r="B23" s="127" t="s">
        <v>388</v>
      </c>
      <c r="C23" s="56" t="s">
        <v>266</v>
      </c>
      <c r="D23" s="127" t="s">
        <v>388</v>
      </c>
      <c r="E23" s="1361"/>
      <c r="F23" s="56"/>
      <c r="G23" s="56">
        <v>1</v>
      </c>
      <c r="H23" s="1365"/>
      <c r="I23" s="1366"/>
      <c r="J23" s="1364"/>
    </row>
    <row r="24" spans="1:11" ht="24" customHeight="1" x14ac:dyDescent="0.2">
      <c r="A24" s="55" t="s">
        <v>298</v>
      </c>
      <c r="B24" s="127" t="s">
        <v>389</v>
      </c>
      <c r="C24" s="56" t="s">
        <v>266</v>
      </c>
      <c r="D24" s="127" t="s">
        <v>389</v>
      </c>
      <c r="E24" s="1361"/>
      <c r="F24" s="56"/>
      <c r="G24" s="56">
        <v>1</v>
      </c>
      <c r="H24" s="1365"/>
      <c r="I24" s="1366"/>
      <c r="J24" s="1364"/>
    </row>
    <row r="25" spans="1:11" ht="24" customHeight="1" x14ac:dyDescent="0.2">
      <c r="A25" s="55" t="s">
        <v>298</v>
      </c>
      <c r="B25" s="127" t="s">
        <v>390</v>
      </c>
      <c r="C25" s="56" t="s">
        <v>266</v>
      </c>
      <c r="D25" s="127" t="s">
        <v>390</v>
      </c>
      <c r="E25" s="1361"/>
      <c r="F25" s="56"/>
      <c r="G25" s="56">
        <v>1</v>
      </c>
      <c r="H25" s="1367" t="s">
        <v>415</v>
      </c>
      <c r="I25" s="1366">
        <v>2018</v>
      </c>
      <c r="J25" s="1364"/>
    </row>
    <row r="26" spans="1:11" ht="24" customHeight="1" x14ac:dyDescent="0.2">
      <c r="A26" s="55" t="s">
        <v>298</v>
      </c>
      <c r="B26" s="127" t="s">
        <v>391</v>
      </c>
      <c r="C26" s="56" t="s">
        <v>266</v>
      </c>
      <c r="D26" s="127" t="s">
        <v>391</v>
      </c>
      <c r="E26" s="1361"/>
      <c r="F26" s="56"/>
      <c r="G26" s="56">
        <v>1</v>
      </c>
      <c r="H26" s="1367"/>
      <c r="I26" s="1366"/>
      <c r="J26" s="1364"/>
    </row>
    <row r="27" spans="1:11" ht="24" customHeight="1" x14ac:dyDescent="0.2">
      <c r="A27" s="55" t="s">
        <v>298</v>
      </c>
      <c r="B27" s="127" t="s">
        <v>392</v>
      </c>
      <c r="C27" s="56" t="s">
        <v>266</v>
      </c>
      <c r="D27" s="127" t="s">
        <v>392</v>
      </c>
      <c r="E27" s="1361"/>
      <c r="F27" s="56"/>
      <c r="G27" s="56">
        <v>1</v>
      </c>
      <c r="H27" s="1367"/>
      <c r="I27" s="1366"/>
      <c r="J27" s="1364"/>
    </row>
    <row r="28" spans="1:11" ht="24" customHeight="1" x14ac:dyDescent="0.2">
      <c r="A28" s="55" t="s">
        <v>298</v>
      </c>
      <c r="B28" s="127" t="s">
        <v>393</v>
      </c>
      <c r="C28" s="56" t="s">
        <v>266</v>
      </c>
      <c r="D28" s="127" t="s">
        <v>393</v>
      </c>
      <c r="E28" s="1361"/>
      <c r="F28" s="56"/>
      <c r="G28" s="56">
        <v>1</v>
      </c>
      <c r="H28" s="1367"/>
      <c r="I28" s="1366"/>
      <c r="J28" s="1364"/>
    </row>
    <row r="29" spans="1:11" ht="24" customHeight="1" x14ac:dyDescent="0.2">
      <c r="A29" s="55" t="s">
        <v>298</v>
      </c>
      <c r="B29" s="127" t="s">
        <v>394</v>
      </c>
      <c r="C29" s="56" t="s">
        <v>266</v>
      </c>
      <c r="D29" s="127" t="s">
        <v>394</v>
      </c>
      <c r="E29" s="1361"/>
      <c r="F29" s="56"/>
      <c r="G29" s="56">
        <v>1</v>
      </c>
      <c r="H29" s="1367"/>
      <c r="I29" s="1366"/>
      <c r="J29" s="1364"/>
    </row>
    <row r="30" spans="1:11" ht="24" customHeight="1" x14ac:dyDescent="0.2">
      <c r="A30" s="55"/>
      <c r="B30" s="127"/>
      <c r="C30" s="56"/>
      <c r="D30" s="127"/>
      <c r="E30" s="1361"/>
      <c r="F30" s="56"/>
      <c r="G30" s="56"/>
      <c r="H30" s="109"/>
      <c r="I30" s="107"/>
      <c r="J30" s="1364"/>
    </row>
    <row r="31" spans="1:11" ht="24" customHeight="1" x14ac:dyDescent="0.2">
      <c r="A31" s="55"/>
      <c r="B31" s="127"/>
      <c r="C31" s="56"/>
      <c r="D31" s="127"/>
      <c r="E31" s="1361"/>
      <c r="F31" s="56"/>
      <c r="G31" s="56"/>
      <c r="H31" s="109"/>
      <c r="I31" s="107"/>
      <c r="J31" s="1364"/>
    </row>
    <row r="32" spans="1:11" ht="24" customHeight="1" x14ac:dyDescent="0.2">
      <c r="A32" s="55"/>
      <c r="B32" s="127" t="s">
        <v>160</v>
      </c>
      <c r="C32" s="56"/>
      <c r="D32" s="127" t="s">
        <v>160</v>
      </c>
      <c r="E32" s="1361"/>
      <c r="F32" s="56"/>
      <c r="G32" s="56"/>
      <c r="H32" s="109"/>
      <c r="I32" s="107"/>
      <c r="J32" s="1364"/>
    </row>
    <row r="33" spans="1:11" ht="24" customHeight="1" x14ac:dyDescent="0.2">
      <c r="A33" s="55"/>
      <c r="B33" s="127" t="s">
        <v>160</v>
      </c>
      <c r="C33" s="56"/>
      <c r="D33" s="127" t="s">
        <v>160</v>
      </c>
      <c r="E33" s="1361"/>
      <c r="F33" s="56"/>
      <c r="G33" s="56"/>
      <c r="H33" s="109"/>
      <c r="I33" s="107"/>
      <c r="J33" s="1364"/>
    </row>
    <row r="34" spans="1:11" ht="24" customHeight="1" x14ac:dyDescent="0.2">
      <c r="A34" s="55"/>
      <c r="B34" s="127" t="s">
        <v>160</v>
      </c>
      <c r="C34" s="56"/>
      <c r="D34" s="127"/>
      <c r="E34" s="1361"/>
      <c r="F34" s="56"/>
      <c r="G34" s="56"/>
      <c r="H34" s="109"/>
      <c r="I34" s="107"/>
      <c r="J34" s="1364"/>
    </row>
    <row r="35" spans="1:11" ht="24" customHeight="1" x14ac:dyDescent="0.2">
      <c r="A35" s="55"/>
      <c r="B35" s="127" t="s">
        <v>160</v>
      </c>
      <c r="C35" s="56"/>
      <c r="D35" s="127" t="s">
        <v>160</v>
      </c>
      <c r="E35" s="1361"/>
      <c r="F35" s="56"/>
      <c r="G35" s="56"/>
      <c r="H35" s="109"/>
      <c r="I35" s="107"/>
      <c r="J35" s="1364"/>
    </row>
    <row r="36" spans="1:11" ht="24" customHeight="1" x14ac:dyDescent="0.2">
      <c r="A36" s="55"/>
      <c r="B36" s="127" t="s">
        <v>160</v>
      </c>
      <c r="C36" s="56"/>
      <c r="D36" s="127" t="s">
        <v>160</v>
      </c>
      <c r="E36" s="1362"/>
      <c r="F36" s="56"/>
      <c r="G36" s="56"/>
      <c r="H36" s="110"/>
      <c r="I36" s="108"/>
      <c r="J36" s="1364"/>
    </row>
    <row r="37" spans="1:11" ht="24" customHeight="1" thickBot="1" x14ac:dyDescent="0.25">
      <c r="A37" s="55"/>
      <c r="B37" s="127" t="s">
        <v>160</v>
      </c>
      <c r="C37" s="101"/>
      <c r="D37" s="1339" t="s">
        <v>160</v>
      </c>
      <c r="E37" s="1339"/>
      <c r="F37" s="1339"/>
      <c r="G37" s="101">
        <f>SUM(G14:G36)</f>
        <v>16</v>
      </c>
      <c r="H37" s="106"/>
      <c r="I37" s="106"/>
      <c r="J37" s="102"/>
    </row>
    <row r="38" spans="1:11" ht="24" customHeight="1" thickTop="1" x14ac:dyDescent="0.2">
      <c r="A38" s="1340" t="s">
        <v>132</v>
      </c>
      <c r="B38" s="1340"/>
      <c r="C38" s="1340"/>
      <c r="D38" s="1340"/>
      <c r="E38" s="1340"/>
      <c r="F38" s="1340"/>
      <c r="G38" s="1340"/>
      <c r="H38" s="1340"/>
      <c r="I38" s="1340"/>
      <c r="J38" s="1340"/>
    </row>
    <row r="39" spans="1:11" ht="24" customHeight="1" x14ac:dyDescent="0.2">
      <c r="A39" s="1341" t="s">
        <v>133</v>
      </c>
      <c r="B39" s="1341"/>
      <c r="C39" s="1341"/>
      <c r="D39" s="1341"/>
      <c r="E39" s="50"/>
    </row>
    <row r="40" spans="1:11" ht="24" customHeight="1" x14ac:dyDescent="0.2">
      <c r="A40" s="2" t="s">
        <v>22</v>
      </c>
      <c r="B40" s="97">
        <v>43278</v>
      </c>
      <c r="D40" s="1342" t="s">
        <v>134</v>
      </c>
      <c r="E40" s="1342"/>
      <c r="F40" s="1325" t="s">
        <v>108</v>
      </c>
      <c r="G40" s="1325"/>
      <c r="H40" s="1359"/>
      <c r="I40" s="1359"/>
      <c r="J40" s="1359"/>
    </row>
    <row r="41" spans="1:11" ht="24" customHeight="1" x14ac:dyDescent="0.25">
      <c r="A41" s="97"/>
      <c r="B41" s="1338" t="s">
        <v>288</v>
      </c>
      <c r="C41" s="1338"/>
      <c r="D41" s="1338"/>
      <c r="E41" s="220"/>
      <c r="F41" s="220"/>
    </row>
    <row r="42" spans="1:11" ht="24" customHeight="1" x14ac:dyDescent="0.2">
      <c r="A42" s="50"/>
      <c r="B42" s="50" t="s">
        <v>135</v>
      </c>
      <c r="C42" s="1341" t="s">
        <v>429</v>
      </c>
      <c r="D42" s="1341"/>
      <c r="E42" s="1341"/>
      <c r="F42" s="1368" t="s">
        <v>116</v>
      </c>
      <c r="G42" s="1368"/>
      <c r="H42" s="1341">
        <v>850714403</v>
      </c>
      <c r="I42" s="1341"/>
      <c r="J42" s="1341"/>
    </row>
    <row r="43" spans="1:11" ht="24" customHeight="1" x14ac:dyDescent="0.2">
      <c r="A43" s="50"/>
      <c r="B43" s="50" t="s">
        <v>136</v>
      </c>
      <c r="C43" s="1341" t="s">
        <v>430</v>
      </c>
      <c r="D43" s="1341"/>
      <c r="E43" s="1341"/>
      <c r="F43" s="1368" t="s">
        <v>157</v>
      </c>
      <c r="G43" s="1368"/>
      <c r="H43" s="1341" t="s">
        <v>11</v>
      </c>
      <c r="I43" s="1341"/>
      <c r="J43" s="1341"/>
    </row>
    <row r="44" spans="1:11" ht="24" customHeight="1" thickBot="1" x14ac:dyDescent="0.25">
      <c r="B44" s="206" t="s">
        <v>261</v>
      </c>
      <c r="C44" s="1352" t="s">
        <v>542</v>
      </c>
      <c r="D44" s="1352"/>
      <c r="E44" s="1352"/>
      <c r="F44" s="1352"/>
      <c r="G44" s="1352"/>
    </row>
    <row r="45" spans="1:11" ht="24" customHeight="1" thickTop="1" x14ac:dyDescent="0.2">
      <c r="A45" s="1353" t="s">
        <v>131</v>
      </c>
      <c r="B45" s="1354"/>
      <c r="C45" s="1354"/>
      <c r="D45" s="1355"/>
      <c r="E45" s="103" t="s">
        <v>123</v>
      </c>
      <c r="F45" s="1343" t="s">
        <v>126</v>
      </c>
      <c r="G45" s="1343"/>
      <c r="H45" s="1344" t="s">
        <v>130</v>
      </c>
      <c r="I45" s="1345"/>
      <c r="J45" s="1346"/>
    </row>
    <row r="46" spans="1:11" ht="24" customHeight="1" x14ac:dyDescent="0.2">
      <c r="A46" s="1356"/>
      <c r="B46" s="1357"/>
      <c r="C46" s="1357"/>
      <c r="D46" s="1358"/>
      <c r="E46" s="104" t="s">
        <v>124</v>
      </c>
      <c r="F46" s="1350" t="s">
        <v>127</v>
      </c>
      <c r="G46" s="1351"/>
      <c r="H46" s="1347"/>
      <c r="I46" s="1348"/>
      <c r="J46" s="1349"/>
    </row>
    <row r="47" spans="1:11" ht="24" customHeight="1" thickBot="1" x14ac:dyDescent="0.25">
      <c r="A47" s="170" t="s">
        <v>99</v>
      </c>
      <c r="B47" s="169" t="s">
        <v>100</v>
      </c>
      <c r="C47" s="169" t="s">
        <v>101</v>
      </c>
      <c r="D47" s="169" t="s">
        <v>100</v>
      </c>
      <c r="E47" s="104" t="s">
        <v>125</v>
      </c>
      <c r="F47" s="169" t="s">
        <v>128</v>
      </c>
      <c r="G47" s="169" t="s">
        <v>129</v>
      </c>
      <c r="H47" s="1347"/>
      <c r="I47" s="1348"/>
      <c r="J47" s="1349"/>
    </row>
    <row r="48" spans="1:11" ht="24" customHeight="1" x14ac:dyDescent="0.2">
      <c r="A48" s="214" t="s">
        <v>50</v>
      </c>
      <c r="B48" s="215">
        <v>43263</v>
      </c>
      <c r="C48" s="219" t="s">
        <v>414</v>
      </c>
      <c r="D48" s="215">
        <v>43263</v>
      </c>
      <c r="E48" s="1360" t="s">
        <v>137</v>
      </c>
      <c r="F48" s="216"/>
      <c r="G48" s="216">
        <v>1</v>
      </c>
      <c r="H48" s="217"/>
      <c r="I48" s="218"/>
      <c r="J48" s="1363" t="s">
        <v>139</v>
      </c>
      <c r="K48" s="127"/>
    </row>
    <row r="49" spans="1:11" ht="24" customHeight="1" x14ac:dyDescent="0.2">
      <c r="A49" s="55" t="s">
        <v>50</v>
      </c>
      <c r="B49" s="127">
        <v>43264</v>
      </c>
      <c r="C49" s="56" t="s">
        <v>414</v>
      </c>
      <c r="D49" s="127">
        <v>43264</v>
      </c>
      <c r="E49" s="1361"/>
      <c r="F49" s="56"/>
      <c r="G49" s="56">
        <v>1</v>
      </c>
      <c r="H49" s="109"/>
      <c r="I49" s="107"/>
      <c r="J49" s="1364"/>
      <c r="K49" s="127"/>
    </row>
    <row r="50" spans="1:11" ht="24" customHeight="1" x14ac:dyDescent="0.2">
      <c r="A50" s="55" t="s">
        <v>50</v>
      </c>
      <c r="B50" s="127">
        <v>43269</v>
      </c>
      <c r="C50" s="56" t="s">
        <v>414</v>
      </c>
      <c r="D50" s="127">
        <v>43269</v>
      </c>
      <c r="E50" s="1361"/>
      <c r="F50" s="56"/>
      <c r="G50" s="56">
        <v>1</v>
      </c>
      <c r="H50" s="109"/>
      <c r="I50" s="107"/>
      <c r="J50" s="1364"/>
      <c r="K50" s="127"/>
    </row>
    <row r="51" spans="1:11" ht="24" customHeight="1" x14ac:dyDescent="0.2">
      <c r="A51" s="55" t="s">
        <v>50</v>
      </c>
      <c r="B51" s="127">
        <v>43270</v>
      </c>
      <c r="C51" s="56" t="s">
        <v>414</v>
      </c>
      <c r="D51" s="127">
        <v>43270</v>
      </c>
      <c r="E51" s="1361"/>
      <c r="F51" s="56"/>
      <c r="G51" s="56">
        <v>1</v>
      </c>
      <c r="H51" s="109"/>
      <c r="I51" s="107"/>
      <c r="J51" s="1364"/>
      <c r="K51" s="127"/>
    </row>
    <row r="52" spans="1:11" ht="24" customHeight="1" x14ac:dyDescent="0.2">
      <c r="A52" s="55" t="s">
        <v>50</v>
      </c>
      <c r="B52" s="127">
        <v>43271</v>
      </c>
      <c r="C52" s="56" t="s">
        <v>414</v>
      </c>
      <c r="D52" s="127">
        <v>43271</v>
      </c>
      <c r="E52" s="1361"/>
      <c r="F52" s="56"/>
      <c r="G52" s="56">
        <v>1</v>
      </c>
      <c r="H52" s="109"/>
      <c r="I52" s="107"/>
      <c r="J52" s="1364"/>
      <c r="K52" s="127"/>
    </row>
    <row r="53" spans="1:11" ht="24" customHeight="1" x14ac:dyDescent="0.2">
      <c r="A53" s="55" t="s">
        <v>287</v>
      </c>
      <c r="B53" s="127" t="s">
        <v>384</v>
      </c>
      <c r="C53" s="56" t="s">
        <v>266</v>
      </c>
      <c r="D53" s="127" t="s">
        <v>384</v>
      </c>
      <c r="E53" s="1361"/>
      <c r="F53" s="56"/>
      <c r="G53" s="56">
        <v>1</v>
      </c>
      <c r="H53" s="109"/>
      <c r="I53" s="107"/>
      <c r="J53" s="1364"/>
      <c r="K53" s="127"/>
    </row>
    <row r="54" spans="1:11" ht="24" customHeight="1" x14ac:dyDescent="0.2">
      <c r="A54" s="55" t="s">
        <v>287</v>
      </c>
      <c r="B54" s="127" t="s">
        <v>385</v>
      </c>
      <c r="C54" s="56" t="s">
        <v>266</v>
      </c>
      <c r="D54" s="127" t="s">
        <v>385</v>
      </c>
      <c r="E54" s="1361"/>
      <c r="F54" s="56"/>
      <c r="G54" s="56">
        <v>1</v>
      </c>
      <c r="H54" s="109"/>
      <c r="I54" s="107"/>
      <c r="J54" s="1364"/>
      <c r="K54" s="127"/>
    </row>
    <row r="55" spans="1:11" ht="24" customHeight="1" x14ac:dyDescent="0.2">
      <c r="A55" s="55" t="s">
        <v>287</v>
      </c>
      <c r="B55" s="127" t="s">
        <v>386</v>
      </c>
      <c r="C55" s="56" t="s">
        <v>266</v>
      </c>
      <c r="D55" s="127" t="s">
        <v>386</v>
      </c>
      <c r="E55" s="1361"/>
      <c r="F55" s="56"/>
      <c r="G55" s="56">
        <v>1</v>
      </c>
      <c r="H55" s="1365" t="s">
        <v>141</v>
      </c>
      <c r="I55" s="1366" t="s">
        <v>140</v>
      </c>
      <c r="J55" s="1364"/>
      <c r="K55" s="127"/>
    </row>
    <row r="56" spans="1:11" ht="24" customHeight="1" x14ac:dyDescent="0.2">
      <c r="A56" s="55" t="s">
        <v>287</v>
      </c>
      <c r="B56" s="127" t="s">
        <v>387</v>
      </c>
      <c r="C56" s="56" t="s">
        <v>266</v>
      </c>
      <c r="D56" s="127" t="s">
        <v>387</v>
      </c>
      <c r="E56" s="1361"/>
      <c r="F56" s="56"/>
      <c r="G56" s="56">
        <v>1</v>
      </c>
      <c r="H56" s="1365"/>
      <c r="I56" s="1366"/>
      <c r="J56" s="1364"/>
      <c r="K56" s="127"/>
    </row>
    <row r="57" spans="1:11" ht="24" customHeight="1" x14ac:dyDescent="0.2">
      <c r="A57" s="55" t="s">
        <v>287</v>
      </c>
      <c r="B57" s="127" t="s">
        <v>388</v>
      </c>
      <c r="C57" s="56" t="s">
        <v>266</v>
      </c>
      <c r="D57" s="127" t="s">
        <v>388</v>
      </c>
      <c r="E57" s="1361"/>
      <c r="F57" s="56"/>
      <c r="G57" s="56">
        <v>1</v>
      </c>
      <c r="H57" s="1365"/>
      <c r="I57" s="1366"/>
      <c r="J57" s="1364"/>
    </row>
    <row r="58" spans="1:11" ht="24" customHeight="1" x14ac:dyDescent="0.2">
      <c r="A58" s="55" t="s">
        <v>287</v>
      </c>
      <c r="B58" s="127" t="s">
        <v>389</v>
      </c>
      <c r="C58" s="56" t="s">
        <v>266</v>
      </c>
      <c r="D58" s="127" t="s">
        <v>389</v>
      </c>
      <c r="E58" s="1361"/>
      <c r="F58" s="56"/>
      <c r="G58" s="56">
        <v>1</v>
      </c>
      <c r="H58" s="1365"/>
      <c r="I58" s="1366"/>
      <c r="J58" s="1364"/>
    </row>
    <row r="59" spans="1:11" ht="24" customHeight="1" x14ac:dyDescent="0.2">
      <c r="A59" s="55" t="s">
        <v>287</v>
      </c>
      <c r="B59" s="127" t="s">
        <v>390</v>
      </c>
      <c r="C59" s="56" t="s">
        <v>266</v>
      </c>
      <c r="D59" s="127" t="s">
        <v>390</v>
      </c>
      <c r="E59" s="1361"/>
      <c r="F59" s="56"/>
      <c r="G59" s="56">
        <v>1</v>
      </c>
      <c r="H59" s="1367" t="s">
        <v>415</v>
      </c>
      <c r="I59" s="1366">
        <v>2018</v>
      </c>
      <c r="J59" s="1364"/>
    </row>
    <row r="60" spans="1:11" ht="24" customHeight="1" x14ac:dyDescent="0.2">
      <c r="A60" s="55" t="s">
        <v>287</v>
      </c>
      <c r="B60" s="127" t="s">
        <v>391</v>
      </c>
      <c r="C60" s="56" t="s">
        <v>266</v>
      </c>
      <c r="D60" s="127" t="s">
        <v>391</v>
      </c>
      <c r="E60" s="1361"/>
      <c r="F60" s="56"/>
      <c r="G60" s="56">
        <v>1</v>
      </c>
      <c r="H60" s="1367"/>
      <c r="I60" s="1366"/>
      <c r="J60" s="1364"/>
    </row>
    <row r="61" spans="1:11" ht="24" customHeight="1" x14ac:dyDescent="0.2">
      <c r="A61" s="55" t="s">
        <v>287</v>
      </c>
      <c r="B61" s="127" t="s">
        <v>392</v>
      </c>
      <c r="C61" s="56" t="s">
        <v>266</v>
      </c>
      <c r="D61" s="127" t="s">
        <v>392</v>
      </c>
      <c r="E61" s="1361"/>
      <c r="F61" s="56"/>
      <c r="G61" s="56">
        <v>1</v>
      </c>
      <c r="H61" s="1367"/>
      <c r="I61" s="1366"/>
      <c r="J61" s="1364"/>
    </row>
    <row r="62" spans="1:11" ht="24" customHeight="1" x14ac:dyDescent="0.2">
      <c r="A62" s="55" t="s">
        <v>287</v>
      </c>
      <c r="B62" s="127" t="s">
        <v>393</v>
      </c>
      <c r="C62" s="56" t="s">
        <v>266</v>
      </c>
      <c r="D62" s="127" t="s">
        <v>393</v>
      </c>
      <c r="E62" s="1361"/>
      <c r="F62" s="56"/>
      <c r="G62" s="56">
        <v>1</v>
      </c>
      <c r="H62" s="1367"/>
      <c r="I62" s="1366"/>
      <c r="J62" s="1364"/>
    </row>
    <row r="63" spans="1:11" ht="24" customHeight="1" x14ac:dyDescent="0.2">
      <c r="A63" s="55"/>
      <c r="B63" s="127"/>
      <c r="C63" s="56"/>
      <c r="D63" s="127"/>
      <c r="E63" s="1361"/>
      <c r="F63" s="56"/>
      <c r="G63" s="56"/>
      <c r="H63" s="1367"/>
      <c r="I63" s="1366"/>
      <c r="J63" s="1364"/>
    </row>
    <row r="64" spans="1:11" ht="24" customHeight="1" x14ac:dyDescent="0.2">
      <c r="A64" s="55"/>
      <c r="B64" s="127"/>
      <c r="C64" s="56"/>
      <c r="D64" s="127"/>
      <c r="E64" s="1361"/>
      <c r="F64" s="56"/>
      <c r="G64" s="56"/>
      <c r="H64" s="109"/>
      <c r="I64" s="107"/>
      <c r="J64" s="1364"/>
    </row>
    <row r="65" spans="1:10" ht="24" customHeight="1" x14ac:dyDescent="0.2">
      <c r="A65" s="55"/>
      <c r="B65" s="127"/>
      <c r="C65" s="56"/>
      <c r="D65" s="127"/>
      <c r="E65" s="1361"/>
      <c r="F65" s="56"/>
      <c r="G65" s="56"/>
      <c r="H65" s="109"/>
      <c r="I65" s="107"/>
      <c r="J65" s="1364"/>
    </row>
    <row r="66" spans="1:10" ht="24" customHeight="1" x14ac:dyDescent="0.2">
      <c r="A66" s="55"/>
      <c r="B66" s="127" t="s">
        <v>160</v>
      </c>
      <c r="C66" s="56"/>
      <c r="D66" s="127" t="s">
        <v>160</v>
      </c>
      <c r="E66" s="1361"/>
      <c r="F66" s="56"/>
      <c r="G66" s="56"/>
      <c r="H66" s="109"/>
      <c r="I66" s="107"/>
      <c r="J66" s="1364"/>
    </row>
    <row r="67" spans="1:10" ht="24" customHeight="1" x14ac:dyDescent="0.2">
      <c r="A67" s="55"/>
      <c r="B67" s="127" t="s">
        <v>160</v>
      </c>
      <c r="C67" s="56"/>
      <c r="D67" s="127" t="s">
        <v>160</v>
      </c>
      <c r="E67" s="1361"/>
      <c r="F67" s="56"/>
      <c r="G67" s="56"/>
      <c r="H67" s="109"/>
      <c r="I67" s="107"/>
      <c r="J67" s="1364"/>
    </row>
    <row r="68" spans="1:10" ht="24" customHeight="1" x14ac:dyDescent="0.2">
      <c r="A68" s="55"/>
      <c r="B68" s="127" t="s">
        <v>160</v>
      </c>
      <c r="C68" s="56"/>
      <c r="D68" s="127"/>
      <c r="E68" s="1361"/>
      <c r="F68" s="56"/>
      <c r="G68" s="56"/>
      <c r="H68" s="109"/>
      <c r="I68" s="107"/>
      <c r="J68" s="1364"/>
    </row>
    <row r="69" spans="1:10" ht="24" customHeight="1" x14ac:dyDescent="0.2">
      <c r="A69" s="55"/>
      <c r="B69" s="127" t="s">
        <v>160</v>
      </c>
      <c r="C69" s="56"/>
      <c r="D69" s="127" t="s">
        <v>160</v>
      </c>
      <c r="E69" s="1361"/>
      <c r="F69" s="56"/>
      <c r="G69" s="56"/>
      <c r="H69" s="109"/>
      <c r="I69" s="107"/>
      <c r="J69" s="1364"/>
    </row>
    <row r="70" spans="1:10" ht="24" customHeight="1" x14ac:dyDescent="0.2">
      <c r="A70" s="55"/>
      <c r="B70" s="127" t="s">
        <v>160</v>
      </c>
      <c r="C70" s="56"/>
      <c r="D70" s="127" t="s">
        <v>160</v>
      </c>
      <c r="E70" s="1362"/>
      <c r="F70" s="56"/>
      <c r="G70" s="56"/>
      <c r="H70" s="110"/>
      <c r="I70" s="108"/>
      <c r="J70" s="1364"/>
    </row>
    <row r="71" spans="1:10" ht="24" customHeight="1" thickBot="1" x14ac:dyDescent="0.25">
      <c r="A71" s="55"/>
      <c r="B71" s="127" t="s">
        <v>160</v>
      </c>
      <c r="C71" s="101"/>
      <c r="D71" s="1339" t="s">
        <v>160</v>
      </c>
      <c r="E71" s="1339"/>
      <c r="F71" s="1339"/>
      <c r="G71" s="101">
        <f>SUM(G48:G70)</f>
        <v>15</v>
      </c>
      <c r="H71" s="106"/>
      <c r="I71" s="106"/>
      <c r="J71" s="102"/>
    </row>
    <row r="72" spans="1:10" ht="24" customHeight="1" thickTop="1" x14ac:dyDescent="0.2">
      <c r="A72" s="1340" t="s">
        <v>132</v>
      </c>
      <c r="B72" s="1340"/>
      <c r="C72" s="1340"/>
      <c r="D72" s="1340"/>
      <c r="E72" s="1340"/>
      <c r="F72" s="1340"/>
      <c r="G72" s="1340"/>
      <c r="H72" s="1340"/>
      <c r="I72" s="1340"/>
      <c r="J72" s="1340"/>
    </row>
    <row r="73" spans="1:10" ht="24" customHeight="1" x14ac:dyDescent="0.2">
      <c r="A73" s="1341" t="s">
        <v>133</v>
      </c>
      <c r="B73" s="1341"/>
      <c r="C73" s="1341"/>
      <c r="D73" s="1341"/>
      <c r="E73" s="50"/>
    </row>
    <row r="74" spans="1:10" ht="24" customHeight="1" x14ac:dyDescent="0.2">
      <c r="A74" s="2" t="s">
        <v>22</v>
      </c>
      <c r="B74" s="97">
        <v>43278</v>
      </c>
      <c r="D74" s="1342" t="s">
        <v>134</v>
      </c>
      <c r="E74" s="1342"/>
      <c r="F74" s="1325" t="s">
        <v>108</v>
      </c>
      <c r="G74" s="1325"/>
      <c r="H74" s="1359"/>
      <c r="I74" s="1359"/>
      <c r="J74" s="1359"/>
    </row>
    <row r="75" spans="1:10" ht="24" customHeight="1" x14ac:dyDescent="0.25">
      <c r="A75" s="97"/>
      <c r="B75" s="1338" t="s">
        <v>288</v>
      </c>
      <c r="C75" s="1338"/>
      <c r="D75" s="1338"/>
      <c r="E75" s="220"/>
      <c r="F75" s="220"/>
    </row>
    <row r="76" spans="1:10" ht="24" customHeight="1" x14ac:dyDescent="0.2">
      <c r="A76" s="50"/>
      <c r="B76" s="50" t="s">
        <v>135</v>
      </c>
      <c r="C76" s="1341" t="s">
        <v>431</v>
      </c>
      <c r="D76" s="1341"/>
      <c r="E76" s="1341"/>
      <c r="F76" s="1368" t="s">
        <v>116</v>
      </c>
      <c r="G76" s="1368"/>
      <c r="H76" s="1341">
        <v>851178103</v>
      </c>
      <c r="I76" s="1341"/>
      <c r="J76" s="1341"/>
    </row>
    <row r="77" spans="1:10" ht="24" customHeight="1" x14ac:dyDescent="0.2">
      <c r="A77" s="50"/>
      <c r="B77" s="50" t="s">
        <v>136</v>
      </c>
      <c r="C77" s="1341" t="s">
        <v>428</v>
      </c>
      <c r="D77" s="1341"/>
      <c r="E77" s="1341"/>
      <c r="F77" s="1368" t="s">
        <v>157</v>
      </c>
      <c r="G77" s="1368"/>
      <c r="H77" s="1341" t="s">
        <v>11</v>
      </c>
      <c r="I77" s="1341"/>
      <c r="J77" s="1341"/>
    </row>
    <row r="78" spans="1:10" ht="24" customHeight="1" thickBot="1" x14ac:dyDescent="0.25">
      <c r="B78" s="206" t="s">
        <v>261</v>
      </c>
      <c r="C78" s="1352" t="s">
        <v>543</v>
      </c>
      <c r="D78" s="1352"/>
      <c r="E78" s="1352"/>
      <c r="F78" s="1352"/>
      <c r="G78" s="1352"/>
    </row>
    <row r="79" spans="1:10" ht="24" customHeight="1" thickTop="1" x14ac:dyDescent="0.2">
      <c r="A79" s="1353" t="s">
        <v>131</v>
      </c>
      <c r="B79" s="1354"/>
      <c r="C79" s="1354"/>
      <c r="D79" s="1355"/>
      <c r="E79" s="103" t="s">
        <v>123</v>
      </c>
      <c r="F79" s="1343" t="s">
        <v>126</v>
      </c>
      <c r="G79" s="1343"/>
      <c r="H79" s="1344" t="s">
        <v>130</v>
      </c>
      <c r="I79" s="1345"/>
      <c r="J79" s="1346"/>
    </row>
    <row r="80" spans="1:10" ht="24" customHeight="1" x14ac:dyDescent="0.2">
      <c r="A80" s="1356"/>
      <c r="B80" s="1357"/>
      <c r="C80" s="1357"/>
      <c r="D80" s="1358"/>
      <c r="E80" s="104" t="s">
        <v>124</v>
      </c>
      <c r="F80" s="1350" t="s">
        <v>127</v>
      </c>
      <c r="G80" s="1351"/>
      <c r="H80" s="1347"/>
      <c r="I80" s="1348"/>
      <c r="J80" s="1349"/>
    </row>
    <row r="81" spans="1:11" ht="24" customHeight="1" thickBot="1" x14ac:dyDescent="0.25">
      <c r="A81" s="170" t="s">
        <v>99</v>
      </c>
      <c r="B81" s="169" t="s">
        <v>100</v>
      </c>
      <c r="C81" s="169" t="s">
        <v>101</v>
      </c>
      <c r="D81" s="169" t="s">
        <v>100</v>
      </c>
      <c r="E81" s="104" t="s">
        <v>125</v>
      </c>
      <c r="F81" s="169" t="s">
        <v>128</v>
      </c>
      <c r="G81" s="169" t="s">
        <v>129</v>
      </c>
      <c r="H81" s="1347"/>
      <c r="I81" s="1348"/>
      <c r="J81" s="1349"/>
    </row>
    <row r="82" spans="1:11" ht="24" customHeight="1" x14ac:dyDescent="0.2">
      <c r="A82" s="214" t="s">
        <v>505</v>
      </c>
      <c r="B82" s="215">
        <v>43261</v>
      </c>
      <c r="C82" s="219" t="s">
        <v>414</v>
      </c>
      <c r="D82" s="215">
        <v>43261</v>
      </c>
      <c r="E82" s="1360" t="s">
        <v>137</v>
      </c>
      <c r="F82" s="216"/>
      <c r="G82" s="216">
        <v>1</v>
      </c>
      <c r="H82" s="217"/>
      <c r="I82" s="218"/>
      <c r="J82" s="1363" t="s">
        <v>139</v>
      </c>
      <c r="K82" s="127"/>
    </row>
    <row r="83" spans="1:11" ht="24" customHeight="1" x14ac:dyDescent="0.2">
      <c r="A83" s="55" t="s">
        <v>505</v>
      </c>
      <c r="B83" s="127">
        <v>43262</v>
      </c>
      <c r="C83" s="56" t="s">
        <v>414</v>
      </c>
      <c r="D83" s="127">
        <v>43262</v>
      </c>
      <c r="E83" s="1361"/>
      <c r="F83" s="56"/>
      <c r="G83" s="56">
        <v>1</v>
      </c>
      <c r="H83" s="109"/>
      <c r="I83" s="107"/>
      <c r="J83" s="1364"/>
      <c r="K83" s="127"/>
    </row>
    <row r="84" spans="1:11" ht="24" customHeight="1" x14ac:dyDescent="0.2">
      <c r="A84" s="55" t="s">
        <v>505</v>
      </c>
      <c r="B84" s="127">
        <v>43263</v>
      </c>
      <c r="C84" s="56" t="s">
        <v>414</v>
      </c>
      <c r="D84" s="127">
        <v>43263</v>
      </c>
      <c r="E84" s="1361"/>
      <c r="F84" s="56"/>
      <c r="G84" s="56">
        <v>1</v>
      </c>
      <c r="H84" s="109"/>
      <c r="I84" s="107"/>
      <c r="J84" s="1364"/>
      <c r="K84" s="127"/>
    </row>
    <row r="85" spans="1:11" ht="24" customHeight="1" x14ac:dyDescent="0.2">
      <c r="A85" s="55" t="s">
        <v>505</v>
      </c>
      <c r="B85" s="127">
        <v>43264</v>
      </c>
      <c r="C85" s="56" t="s">
        <v>414</v>
      </c>
      <c r="D85" s="127">
        <v>43264</v>
      </c>
      <c r="E85" s="1361"/>
      <c r="F85" s="56"/>
      <c r="G85" s="56">
        <v>1</v>
      </c>
      <c r="H85" s="109"/>
      <c r="I85" s="107"/>
      <c r="J85" s="1364"/>
      <c r="K85" s="127"/>
    </row>
    <row r="86" spans="1:11" ht="24" customHeight="1" x14ac:dyDescent="0.2">
      <c r="A86" s="55" t="s">
        <v>505</v>
      </c>
      <c r="B86" s="127">
        <v>43269</v>
      </c>
      <c r="C86" s="56" t="s">
        <v>414</v>
      </c>
      <c r="D86" s="127">
        <v>43269</v>
      </c>
      <c r="E86" s="1361"/>
      <c r="F86" s="56"/>
      <c r="G86" s="56">
        <v>1</v>
      </c>
      <c r="H86" s="109"/>
      <c r="I86" s="107"/>
      <c r="J86" s="1364"/>
      <c r="K86" s="127"/>
    </row>
    <row r="87" spans="1:11" ht="24" customHeight="1" x14ac:dyDescent="0.2">
      <c r="A87" s="55" t="s">
        <v>505</v>
      </c>
      <c r="B87" s="127">
        <v>43270</v>
      </c>
      <c r="C87" s="56" t="s">
        <v>414</v>
      </c>
      <c r="D87" s="127">
        <v>43270</v>
      </c>
      <c r="E87" s="1361"/>
      <c r="F87" s="56"/>
      <c r="G87" s="56">
        <v>1</v>
      </c>
      <c r="H87" s="109"/>
      <c r="I87" s="107"/>
      <c r="J87" s="1364"/>
      <c r="K87" s="127"/>
    </row>
    <row r="88" spans="1:11" ht="24" customHeight="1" x14ac:dyDescent="0.2">
      <c r="A88" s="55" t="s">
        <v>505</v>
      </c>
      <c r="B88" s="127">
        <v>43271</v>
      </c>
      <c r="C88" s="56" t="s">
        <v>414</v>
      </c>
      <c r="D88" s="127">
        <v>43271</v>
      </c>
      <c r="E88" s="1361"/>
      <c r="F88" s="56"/>
      <c r="G88" s="56">
        <v>1</v>
      </c>
      <c r="H88" s="109"/>
      <c r="I88" s="107"/>
      <c r="J88" s="1364"/>
      <c r="K88" s="127"/>
    </row>
    <row r="89" spans="1:11" ht="24" customHeight="1" x14ac:dyDescent="0.2">
      <c r="A89" s="55" t="s">
        <v>297</v>
      </c>
      <c r="B89" s="127" t="s">
        <v>386</v>
      </c>
      <c r="C89" s="56" t="s">
        <v>266</v>
      </c>
      <c r="D89" s="127" t="s">
        <v>386</v>
      </c>
      <c r="E89" s="1361"/>
      <c r="F89" s="56"/>
      <c r="G89" s="56">
        <v>1</v>
      </c>
      <c r="H89" s="1365" t="s">
        <v>141</v>
      </c>
      <c r="I89" s="1366" t="s">
        <v>140</v>
      </c>
      <c r="J89" s="1364"/>
      <c r="K89" s="127"/>
    </row>
    <row r="90" spans="1:11" ht="24" customHeight="1" x14ac:dyDescent="0.2">
      <c r="A90" s="55" t="s">
        <v>297</v>
      </c>
      <c r="B90" s="127" t="s">
        <v>387</v>
      </c>
      <c r="C90" s="56" t="s">
        <v>266</v>
      </c>
      <c r="D90" s="127" t="s">
        <v>387</v>
      </c>
      <c r="E90" s="1361"/>
      <c r="F90" s="56"/>
      <c r="G90" s="56">
        <v>1</v>
      </c>
      <c r="H90" s="1365"/>
      <c r="I90" s="1366"/>
      <c r="J90" s="1364"/>
      <c r="K90" s="127"/>
    </row>
    <row r="91" spans="1:11" ht="24" customHeight="1" x14ac:dyDescent="0.2">
      <c r="A91" s="55" t="s">
        <v>297</v>
      </c>
      <c r="B91" s="127" t="s">
        <v>388</v>
      </c>
      <c r="C91" s="56" t="s">
        <v>266</v>
      </c>
      <c r="D91" s="127" t="s">
        <v>388</v>
      </c>
      <c r="E91" s="1361"/>
      <c r="F91" s="56"/>
      <c r="G91" s="56">
        <v>1</v>
      </c>
      <c r="H91" s="1365"/>
      <c r="I91" s="1366"/>
      <c r="J91" s="1364"/>
    </row>
    <row r="92" spans="1:11" ht="24" customHeight="1" x14ac:dyDescent="0.2">
      <c r="A92" s="55" t="s">
        <v>297</v>
      </c>
      <c r="B92" s="127" t="s">
        <v>389</v>
      </c>
      <c r="C92" s="56" t="s">
        <v>266</v>
      </c>
      <c r="D92" s="127" t="s">
        <v>389</v>
      </c>
      <c r="E92" s="1361"/>
      <c r="F92" s="56"/>
      <c r="G92" s="56">
        <v>1</v>
      </c>
      <c r="H92" s="1365"/>
      <c r="I92" s="1366"/>
      <c r="J92" s="1364"/>
    </row>
    <row r="93" spans="1:11" ht="24" customHeight="1" x14ac:dyDescent="0.2">
      <c r="A93" s="55" t="s">
        <v>297</v>
      </c>
      <c r="B93" s="127" t="s">
        <v>390</v>
      </c>
      <c r="C93" s="56" t="s">
        <v>266</v>
      </c>
      <c r="D93" s="127" t="s">
        <v>390</v>
      </c>
      <c r="E93" s="1361"/>
      <c r="F93" s="56"/>
      <c r="G93" s="56">
        <v>1</v>
      </c>
      <c r="H93" s="1367" t="s">
        <v>415</v>
      </c>
      <c r="I93" s="1366">
        <v>2018</v>
      </c>
      <c r="J93" s="1364"/>
    </row>
    <row r="94" spans="1:11" ht="24" customHeight="1" x14ac:dyDescent="0.2">
      <c r="A94" s="55" t="s">
        <v>297</v>
      </c>
      <c r="B94" s="127" t="s">
        <v>391</v>
      </c>
      <c r="C94" s="56" t="s">
        <v>266</v>
      </c>
      <c r="D94" s="127" t="s">
        <v>391</v>
      </c>
      <c r="E94" s="1361"/>
      <c r="F94" s="56"/>
      <c r="G94" s="56">
        <v>1</v>
      </c>
      <c r="H94" s="1367"/>
      <c r="I94" s="1366"/>
      <c r="J94" s="1364"/>
    </row>
    <row r="95" spans="1:11" ht="24" customHeight="1" x14ac:dyDescent="0.2">
      <c r="A95" s="55" t="s">
        <v>297</v>
      </c>
      <c r="B95" s="127" t="s">
        <v>392</v>
      </c>
      <c r="C95" s="56" t="s">
        <v>266</v>
      </c>
      <c r="D95" s="127" t="s">
        <v>392</v>
      </c>
      <c r="E95" s="1361"/>
      <c r="F95" s="56"/>
      <c r="G95" s="56">
        <v>1</v>
      </c>
      <c r="H95" s="1367"/>
      <c r="I95" s="1366"/>
      <c r="J95" s="1364"/>
    </row>
    <row r="96" spans="1:11" ht="24" customHeight="1" x14ac:dyDescent="0.2">
      <c r="A96" s="55" t="s">
        <v>297</v>
      </c>
      <c r="B96" s="127" t="s">
        <v>393</v>
      </c>
      <c r="C96" s="56" t="s">
        <v>266</v>
      </c>
      <c r="D96" s="127" t="s">
        <v>393</v>
      </c>
      <c r="E96" s="1361"/>
      <c r="F96" s="56"/>
      <c r="G96" s="56">
        <v>1</v>
      </c>
      <c r="H96" s="1367"/>
      <c r="I96" s="1366"/>
      <c r="J96" s="1364"/>
    </row>
    <row r="97" spans="1:10" ht="24" customHeight="1" x14ac:dyDescent="0.2">
      <c r="A97" s="55"/>
      <c r="B97" s="127"/>
      <c r="C97" s="56"/>
      <c r="D97" s="127"/>
      <c r="E97" s="1361"/>
      <c r="F97" s="56"/>
      <c r="G97" s="56"/>
      <c r="H97" s="1367"/>
      <c r="I97" s="1366"/>
      <c r="J97" s="1364"/>
    </row>
    <row r="98" spans="1:10" ht="24" customHeight="1" x14ac:dyDescent="0.2">
      <c r="A98" s="55"/>
      <c r="B98" s="127" t="s">
        <v>160</v>
      </c>
      <c r="C98" s="56"/>
      <c r="D98" s="127"/>
      <c r="E98" s="1361"/>
      <c r="F98" s="56"/>
      <c r="G98" s="56"/>
      <c r="H98" s="109"/>
      <c r="I98" s="107"/>
      <c r="J98" s="1364"/>
    </row>
    <row r="99" spans="1:10" ht="24" customHeight="1" x14ac:dyDescent="0.2">
      <c r="A99" s="55"/>
      <c r="B99" s="127" t="s">
        <v>160</v>
      </c>
      <c r="C99" s="56"/>
      <c r="D99" s="127"/>
      <c r="E99" s="1361"/>
      <c r="F99" s="56"/>
      <c r="G99" s="56"/>
      <c r="H99" s="109"/>
      <c r="I99" s="107"/>
      <c r="J99" s="1364"/>
    </row>
    <row r="100" spans="1:10" ht="24" customHeight="1" x14ac:dyDescent="0.2">
      <c r="A100" s="55"/>
      <c r="B100" s="127" t="s">
        <v>160</v>
      </c>
      <c r="C100" s="56"/>
      <c r="D100" s="127" t="s">
        <v>160</v>
      </c>
      <c r="E100" s="1361"/>
      <c r="F100" s="56"/>
      <c r="G100" s="56"/>
      <c r="H100" s="109"/>
      <c r="I100" s="107"/>
      <c r="J100" s="1364"/>
    </row>
    <row r="101" spans="1:10" ht="24" customHeight="1" x14ac:dyDescent="0.2">
      <c r="A101" s="55"/>
      <c r="B101" s="127" t="s">
        <v>160</v>
      </c>
      <c r="C101" s="56"/>
      <c r="D101" s="127" t="s">
        <v>160</v>
      </c>
      <c r="E101" s="1361"/>
      <c r="F101" s="56"/>
      <c r="G101" s="56"/>
      <c r="H101" s="109"/>
      <c r="I101" s="107"/>
      <c r="J101" s="1364"/>
    </row>
    <row r="102" spans="1:10" ht="24" customHeight="1" x14ac:dyDescent="0.2">
      <c r="A102" s="55"/>
      <c r="B102" s="127" t="s">
        <v>160</v>
      </c>
      <c r="C102" s="56"/>
      <c r="D102" s="127"/>
      <c r="E102" s="1361"/>
      <c r="F102" s="56"/>
      <c r="G102" s="56"/>
      <c r="H102" s="109"/>
      <c r="I102" s="107"/>
      <c r="J102" s="1364"/>
    </row>
    <row r="103" spans="1:10" ht="24" customHeight="1" x14ac:dyDescent="0.2">
      <c r="A103" s="55"/>
      <c r="B103" s="127" t="s">
        <v>160</v>
      </c>
      <c r="C103" s="56"/>
      <c r="D103" s="127" t="s">
        <v>160</v>
      </c>
      <c r="E103" s="1361"/>
      <c r="F103" s="56"/>
      <c r="G103" s="56"/>
      <c r="H103" s="109"/>
      <c r="I103" s="107"/>
      <c r="J103" s="1364"/>
    </row>
    <row r="104" spans="1:10" ht="24" customHeight="1" x14ac:dyDescent="0.2">
      <c r="A104" s="55"/>
      <c r="B104" s="127" t="s">
        <v>160</v>
      </c>
      <c r="C104" s="56"/>
      <c r="D104" s="127" t="s">
        <v>160</v>
      </c>
      <c r="E104" s="1362"/>
      <c r="F104" s="56"/>
      <c r="G104" s="56"/>
      <c r="H104" s="110"/>
      <c r="I104" s="108"/>
      <c r="J104" s="1364"/>
    </row>
    <row r="105" spans="1:10" ht="24" customHeight="1" thickBot="1" x14ac:dyDescent="0.25">
      <c r="A105" s="55"/>
      <c r="B105" s="127" t="s">
        <v>160</v>
      </c>
      <c r="C105" s="101"/>
      <c r="D105" s="1339" t="s">
        <v>160</v>
      </c>
      <c r="E105" s="1339"/>
      <c r="F105" s="1339"/>
      <c r="G105" s="101">
        <f>SUM(G82:G104)</f>
        <v>15</v>
      </c>
      <c r="H105" s="106"/>
      <c r="I105" s="106"/>
      <c r="J105" s="102"/>
    </row>
    <row r="106" spans="1:10" ht="24" customHeight="1" thickTop="1" x14ac:dyDescent="0.2">
      <c r="A106" s="1340" t="s">
        <v>132</v>
      </c>
      <c r="B106" s="1340"/>
      <c r="C106" s="1340"/>
      <c r="D106" s="1340"/>
      <c r="E106" s="1340"/>
      <c r="F106" s="1340"/>
      <c r="G106" s="1340"/>
      <c r="H106" s="1340"/>
      <c r="I106" s="1340"/>
      <c r="J106" s="1340"/>
    </row>
    <row r="107" spans="1:10" ht="24" customHeight="1" x14ac:dyDescent="0.2">
      <c r="A107" s="1341" t="s">
        <v>133</v>
      </c>
      <c r="B107" s="1341"/>
      <c r="C107" s="1341"/>
      <c r="D107" s="1341"/>
      <c r="E107" s="50"/>
    </row>
    <row r="108" spans="1:10" ht="24" customHeight="1" x14ac:dyDescent="0.2">
      <c r="A108" s="2" t="s">
        <v>22</v>
      </c>
      <c r="B108" s="97">
        <v>43278</v>
      </c>
      <c r="D108" s="1342" t="s">
        <v>134</v>
      </c>
      <c r="E108" s="1342"/>
      <c r="F108" s="1325" t="s">
        <v>108</v>
      </c>
      <c r="G108" s="1325"/>
      <c r="H108" s="1359"/>
      <c r="I108" s="1359"/>
      <c r="J108" s="1359"/>
    </row>
    <row r="109" spans="1:10" ht="24" customHeight="1" x14ac:dyDescent="0.25">
      <c r="A109" s="97"/>
      <c r="B109" s="1338" t="s">
        <v>288</v>
      </c>
      <c r="C109" s="1338"/>
      <c r="D109" s="1338"/>
      <c r="E109" s="220"/>
      <c r="F109" s="220"/>
    </row>
    <row r="110" spans="1:10" ht="24" customHeight="1" x14ac:dyDescent="0.2">
      <c r="A110" s="50"/>
      <c r="B110" s="50" t="s">
        <v>135</v>
      </c>
      <c r="C110" s="1341" t="s">
        <v>432</v>
      </c>
      <c r="D110" s="1341"/>
      <c r="E110" s="1341"/>
      <c r="F110" s="1368" t="s">
        <v>116</v>
      </c>
      <c r="G110" s="1368"/>
      <c r="H110" s="1341">
        <v>907123509</v>
      </c>
      <c r="I110" s="1341"/>
      <c r="J110" s="1341"/>
    </row>
    <row r="111" spans="1:10" ht="24" customHeight="1" x14ac:dyDescent="0.2">
      <c r="A111" s="50"/>
      <c r="B111" s="50" t="s">
        <v>136</v>
      </c>
      <c r="C111" s="1341" t="s">
        <v>440</v>
      </c>
      <c r="D111" s="1341"/>
      <c r="E111" s="1341"/>
      <c r="F111" s="1368" t="s">
        <v>157</v>
      </c>
      <c r="G111" s="1368"/>
      <c r="H111" s="1341" t="s">
        <v>11</v>
      </c>
      <c r="I111" s="1341"/>
      <c r="J111" s="1341"/>
    </row>
    <row r="112" spans="1:10" ht="24" customHeight="1" thickBot="1" x14ac:dyDescent="0.25">
      <c r="B112" s="206" t="s">
        <v>261</v>
      </c>
      <c r="C112" s="1352" t="s">
        <v>544</v>
      </c>
      <c r="D112" s="1352"/>
      <c r="E112" s="1352"/>
      <c r="F112" s="1352"/>
      <c r="G112" s="1352"/>
    </row>
    <row r="113" spans="1:11" ht="24" customHeight="1" thickTop="1" x14ac:dyDescent="0.2">
      <c r="A113" s="1353" t="s">
        <v>131</v>
      </c>
      <c r="B113" s="1354"/>
      <c r="C113" s="1354"/>
      <c r="D113" s="1355"/>
      <c r="E113" s="103" t="s">
        <v>123</v>
      </c>
      <c r="F113" s="1343" t="s">
        <v>126</v>
      </c>
      <c r="G113" s="1343"/>
      <c r="H113" s="1344" t="s">
        <v>130</v>
      </c>
      <c r="I113" s="1345"/>
      <c r="J113" s="1346"/>
    </row>
    <row r="114" spans="1:11" ht="24" customHeight="1" x14ac:dyDescent="0.2">
      <c r="A114" s="1356"/>
      <c r="B114" s="1357"/>
      <c r="C114" s="1357"/>
      <c r="D114" s="1358"/>
      <c r="E114" s="104" t="s">
        <v>124</v>
      </c>
      <c r="F114" s="1350" t="s">
        <v>127</v>
      </c>
      <c r="G114" s="1351"/>
      <c r="H114" s="1347"/>
      <c r="I114" s="1348"/>
      <c r="J114" s="1349"/>
    </row>
    <row r="115" spans="1:11" ht="24" customHeight="1" thickBot="1" x14ac:dyDescent="0.25">
      <c r="A115" s="170" t="s">
        <v>99</v>
      </c>
      <c r="B115" s="169" t="s">
        <v>100</v>
      </c>
      <c r="C115" s="169" t="s">
        <v>101</v>
      </c>
      <c r="D115" s="169" t="s">
        <v>100</v>
      </c>
      <c r="E115" s="104" t="s">
        <v>125</v>
      </c>
      <c r="F115" s="169" t="s">
        <v>128</v>
      </c>
      <c r="G115" s="169" t="s">
        <v>129</v>
      </c>
      <c r="H115" s="1347"/>
      <c r="I115" s="1348"/>
      <c r="J115" s="1349"/>
    </row>
    <row r="116" spans="1:11" ht="24" customHeight="1" x14ac:dyDescent="0.2">
      <c r="A116" s="214" t="s">
        <v>506</v>
      </c>
      <c r="B116" s="215">
        <v>43263</v>
      </c>
      <c r="C116" s="219" t="s">
        <v>414</v>
      </c>
      <c r="D116" s="215">
        <v>43263</v>
      </c>
      <c r="E116" s="1360" t="s">
        <v>137</v>
      </c>
      <c r="F116" s="216"/>
      <c r="G116" s="216">
        <v>1</v>
      </c>
      <c r="H116" s="217"/>
      <c r="I116" s="218"/>
      <c r="J116" s="1363" t="s">
        <v>139</v>
      </c>
      <c r="K116" s="127"/>
    </row>
    <row r="117" spans="1:11" ht="24" customHeight="1" x14ac:dyDescent="0.2">
      <c r="A117" s="55" t="s">
        <v>506</v>
      </c>
      <c r="B117" s="127">
        <v>43264</v>
      </c>
      <c r="C117" s="56" t="s">
        <v>414</v>
      </c>
      <c r="D117" s="127">
        <v>43264</v>
      </c>
      <c r="E117" s="1361"/>
      <c r="F117" s="56"/>
      <c r="G117" s="56">
        <v>1</v>
      </c>
      <c r="H117" s="109"/>
      <c r="I117" s="107"/>
      <c r="J117" s="1364"/>
      <c r="K117" s="127"/>
    </row>
    <row r="118" spans="1:11" ht="24" customHeight="1" x14ac:dyDescent="0.2">
      <c r="A118" s="55" t="s">
        <v>506</v>
      </c>
      <c r="B118" s="127">
        <v>43269</v>
      </c>
      <c r="C118" s="56" t="s">
        <v>414</v>
      </c>
      <c r="D118" s="127">
        <v>43269</v>
      </c>
      <c r="E118" s="1361"/>
      <c r="F118" s="56"/>
      <c r="G118" s="56">
        <v>1</v>
      </c>
      <c r="H118" s="109"/>
      <c r="I118" s="107"/>
      <c r="J118" s="1364"/>
      <c r="K118" s="127"/>
    </row>
    <row r="119" spans="1:11" ht="24" customHeight="1" x14ac:dyDescent="0.2">
      <c r="A119" s="55" t="s">
        <v>506</v>
      </c>
      <c r="B119" s="127">
        <v>43270</v>
      </c>
      <c r="C119" s="56" t="s">
        <v>414</v>
      </c>
      <c r="D119" s="127">
        <v>43270</v>
      </c>
      <c r="E119" s="1361"/>
      <c r="F119" s="56"/>
      <c r="G119" s="56">
        <v>1</v>
      </c>
      <c r="H119" s="109"/>
      <c r="I119" s="107"/>
      <c r="J119" s="1364"/>
      <c r="K119" s="127"/>
    </row>
    <row r="120" spans="1:11" ht="24" customHeight="1" x14ac:dyDescent="0.2">
      <c r="A120" s="55" t="s">
        <v>506</v>
      </c>
      <c r="B120" s="127">
        <v>43271</v>
      </c>
      <c r="C120" s="56" t="s">
        <v>414</v>
      </c>
      <c r="D120" s="127">
        <v>43271</v>
      </c>
      <c r="E120" s="1361"/>
      <c r="F120" s="56"/>
      <c r="G120" s="56">
        <v>1</v>
      </c>
      <c r="H120" s="109"/>
      <c r="I120" s="107"/>
      <c r="J120" s="1364"/>
      <c r="K120" s="127"/>
    </row>
    <row r="121" spans="1:11" ht="24" customHeight="1" x14ac:dyDescent="0.2">
      <c r="A121" s="55" t="s">
        <v>299</v>
      </c>
      <c r="B121" s="127" t="s">
        <v>384</v>
      </c>
      <c r="C121" s="56" t="s">
        <v>266</v>
      </c>
      <c r="D121" s="127" t="s">
        <v>384</v>
      </c>
      <c r="E121" s="1361"/>
      <c r="F121" s="56"/>
      <c r="G121" s="56">
        <v>1</v>
      </c>
      <c r="H121" s="109"/>
      <c r="I121" s="107"/>
      <c r="J121" s="1364"/>
      <c r="K121" s="127"/>
    </row>
    <row r="122" spans="1:11" ht="24" customHeight="1" x14ac:dyDescent="0.2">
      <c r="A122" s="55" t="s">
        <v>299</v>
      </c>
      <c r="B122" s="127" t="s">
        <v>385</v>
      </c>
      <c r="C122" s="56" t="s">
        <v>266</v>
      </c>
      <c r="D122" s="127" t="s">
        <v>385</v>
      </c>
      <c r="E122" s="1361"/>
      <c r="F122" s="56"/>
      <c r="G122" s="56">
        <v>1</v>
      </c>
      <c r="H122" s="109"/>
      <c r="I122" s="107"/>
      <c r="J122" s="1364"/>
      <c r="K122" s="127"/>
    </row>
    <row r="123" spans="1:11" ht="24" customHeight="1" x14ac:dyDescent="0.2">
      <c r="A123" s="55" t="s">
        <v>299</v>
      </c>
      <c r="B123" s="127" t="s">
        <v>386</v>
      </c>
      <c r="C123" s="56" t="s">
        <v>266</v>
      </c>
      <c r="D123" s="127" t="s">
        <v>386</v>
      </c>
      <c r="E123" s="1361"/>
      <c r="F123" s="56"/>
      <c r="G123" s="56">
        <v>1</v>
      </c>
      <c r="H123" s="1365" t="s">
        <v>141</v>
      </c>
      <c r="I123" s="1366" t="s">
        <v>140</v>
      </c>
      <c r="J123" s="1364"/>
      <c r="K123" s="127"/>
    </row>
    <row r="124" spans="1:11" ht="24" customHeight="1" x14ac:dyDescent="0.2">
      <c r="A124" s="55" t="s">
        <v>299</v>
      </c>
      <c r="B124" s="127" t="s">
        <v>387</v>
      </c>
      <c r="C124" s="56" t="s">
        <v>266</v>
      </c>
      <c r="D124" s="127" t="s">
        <v>387</v>
      </c>
      <c r="E124" s="1361"/>
      <c r="F124" s="56"/>
      <c r="G124" s="56">
        <v>1</v>
      </c>
      <c r="H124" s="1365"/>
      <c r="I124" s="1366"/>
      <c r="J124" s="1364"/>
      <c r="K124" s="127"/>
    </row>
    <row r="125" spans="1:11" ht="24" customHeight="1" x14ac:dyDescent="0.2">
      <c r="A125" s="55" t="s">
        <v>299</v>
      </c>
      <c r="B125" s="127" t="s">
        <v>388</v>
      </c>
      <c r="C125" s="56" t="s">
        <v>266</v>
      </c>
      <c r="D125" s="127" t="s">
        <v>388</v>
      </c>
      <c r="E125" s="1361"/>
      <c r="F125" s="56"/>
      <c r="G125" s="56">
        <v>1</v>
      </c>
      <c r="H125" s="1365"/>
      <c r="I125" s="1366"/>
      <c r="J125" s="1364"/>
    </row>
    <row r="126" spans="1:11" ht="24" customHeight="1" x14ac:dyDescent="0.2">
      <c r="A126" s="55" t="s">
        <v>299</v>
      </c>
      <c r="B126" s="127" t="s">
        <v>389</v>
      </c>
      <c r="C126" s="56" t="s">
        <v>266</v>
      </c>
      <c r="D126" s="127" t="s">
        <v>389</v>
      </c>
      <c r="E126" s="1361"/>
      <c r="F126" s="56"/>
      <c r="G126" s="56">
        <v>1</v>
      </c>
      <c r="H126" s="1365"/>
      <c r="I126" s="1366"/>
      <c r="J126" s="1364"/>
    </row>
    <row r="127" spans="1:11" ht="24" customHeight="1" x14ac:dyDescent="0.2">
      <c r="A127" s="55" t="s">
        <v>299</v>
      </c>
      <c r="B127" s="127" t="s">
        <v>390</v>
      </c>
      <c r="C127" s="56" t="s">
        <v>266</v>
      </c>
      <c r="D127" s="127" t="s">
        <v>390</v>
      </c>
      <c r="E127" s="1361"/>
      <c r="F127" s="56"/>
      <c r="G127" s="56">
        <v>1</v>
      </c>
      <c r="H127" s="1367" t="s">
        <v>415</v>
      </c>
      <c r="I127" s="1366">
        <v>2018</v>
      </c>
      <c r="J127" s="1364"/>
    </row>
    <row r="128" spans="1:11" ht="24" customHeight="1" x14ac:dyDescent="0.2">
      <c r="A128" s="55" t="s">
        <v>299</v>
      </c>
      <c r="B128" s="127" t="s">
        <v>391</v>
      </c>
      <c r="C128" s="56" t="s">
        <v>266</v>
      </c>
      <c r="D128" s="127" t="s">
        <v>391</v>
      </c>
      <c r="E128" s="1361"/>
      <c r="F128" s="56"/>
      <c r="G128" s="56">
        <v>1</v>
      </c>
      <c r="H128" s="1367"/>
      <c r="I128" s="1366"/>
      <c r="J128" s="1364"/>
    </row>
    <row r="129" spans="1:10" ht="24" customHeight="1" x14ac:dyDescent="0.2">
      <c r="A129" s="55" t="s">
        <v>299</v>
      </c>
      <c r="B129" s="127" t="s">
        <v>392</v>
      </c>
      <c r="C129" s="56" t="s">
        <v>266</v>
      </c>
      <c r="D129" s="127" t="s">
        <v>392</v>
      </c>
      <c r="E129" s="1361"/>
      <c r="F129" s="56"/>
      <c r="G129" s="56">
        <v>1</v>
      </c>
      <c r="H129" s="1367"/>
      <c r="I129" s="1366"/>
      <c r="J129" s="1364"/>
    </row>
    <row r="130" spans="1:10" ht="24" customHeight="1" x14ac:dyDescent="0.2">
      <c r="A130" s="55" t="s">
        <v>299</v>
      </c>
      <c r="B130" s="127" t="s">
        <v>393</v>
      </c>
      <c r="C130" s="56" t="s">
        <v>266</v>
      </c>
      <c r="D130" s="127" t="s">
        <v>393</v>
      </c>
      <c r="E130" s="1361"/>
      <c r="F130" s="56"/>
      <c r="G130" s="56">
        <v>1</v>
      </c>
      <c r="H130" s="1367"/>
      <c r="I130" s="1366"/>
      <c r="J130" s="1364"/>
    </row>
    <row r="131" spans="1:10" ht="24" customHeight="1" x14ac:dyDescent="0.2">
      <c r="A131" s="55"/>
      <c r="B131" s="127"/>
      <c r="C131" s="56"/>
      <c r="D131" s="127"/>
      <c r="E131" s="1361"/>
      <c r="F131" s="56"/>
      <c r="G131" s="56"/>
      <c r="H131" s="1367"/>
      <c r="I131" s="1366"/>
      <c r="J131" s="1364"/>
    </row>
    <row r="132" spans="1:10" ht="24" customHeight="1" x14ac:dyDescent="0.2">
      <c r="A132" s="55"/>
      <c r="B132" s="127"/>
      <c r="C132" s="56"/>
      <c r="D132" s="127"/>
      <c r="E132" s="1361"/>
      <c r="F132" s="56"/>
      <c r="G132" s="56"/>
      <c r="H132" s="109"/>
      <c r="I132" s="107"/>
      <c r="J132" s="1364"/>
    </row>
    <row r="133" spans="1:10" ht="24" customHeight="1" x14ac:dyDescent="0.2">
      <c r="A133" s="55"/>
      <c r="B133" s="127"/>
      <c r="C133" s="56"/>
      <c r="D133" s="127"/>
      <c r="E133" s="1361"/>
      <c r="F133" s="56"/>
      <c r="G133" s="56"/>
      <c r="H133" s="109"/>
      <c r="I133" s="107"/>
      <c r="J133" s="1364"/>
    </row>
    <row r="134" spans="1:10" ht="24" customHeight="1" x14ac:dyDescent="0.2">
      <c r="A134" s="55"/>
      <c r="B134" s="127"/>
      <c r="C134" s="56"/>
      <c r="D134" s="127"/>
      <c r="E134" s="1361"/>
      <c r="F134" s="56"/>
      <c r="G134" s="56"/>
      <c r="H134" s="109"/>
      <c r="I134" s="107"/>
      <c r="J134" s="1364"/>
    </row>
    <row r="135" spans="1:10" ht="24" customHeight="1" x14ac:dyDescent="0.2">
      <c r="A135" s="55"/>
      <c r="B135" s="127" t="s">
        <v>160</v>
      </c>
      <c r="C135" s="56"/>
      <c r="D135" s="127" t="s">
        <v>160</v>
      </c>
      <c r="E135" s="1361"/>
      <c r="F135" s="56"/>
      <c r="G135" s="56"/>
      <c r="H135" s="109"/>
      <c r="I135" s="107"/>
      <c r="J135" s="1364"/>
    </row>
    <row r="136" spans="1:10" ht="24" customHeight="1" x14ac:dyDescent="0.2">
      <c r="A136" s="55"/>
      <c r="B136" s="127" t="s">
        <v>160</v>
      </c>
      <c r="C136" s="56"/>
      <c r="D136" s="127"/>
      <c r="E136" s="1361"/>
      <c r="F136" s="56"/>
      <c r="G136" s="56"/>
      <c r="H136" s="109"/>
      <c r="I136" s="107"/>
      <c r="J136" s="1364"/>
    </row>
    <row r="137" spans="1:10" ht="24" customHeight="1" x14ac:dyDescent="0.2">
      <c r="A137" s="55"/>
      <c r="B137" s="127" t="s">
        <v>160</v>
      </c>
      <c r="C137" s="56"/>
      <c r="D137" s="127" t="s">
        <v>160</v>
      </c>
      <c r="E137" s="1361"/>
      <c r="F137" s="56"/>
      <c r="G137" s="56"/>
      <c r="H137" s="109"/>
      <c r="I137" s="107"/>
      <c r="J137" s="1364"/>
    </row>
    <row r="138" spans="1:10" ht="24" customHeight="1" x14ac:dyDescent="0.2">
      <c r="A138" s="55"/>
      <c r="B138" s="127" t="s">
        <v>160</v>
      </c>
      <c r="C138" s="56"/>
      <c r="D138" s="127" t="s">
        <v>160</v>
      </c>
      <c r="E138" s="1362"/>
      <c r="F138" s="56"/>
      <c r="G138" s="56"/>
      <c r="H138" s="110"/>
      <c r="I138" s="108"/>
      <c r="J138" s="1364"/>
    </row>
    <row r="139" spans="1:10" ht="24" customHeight="1" thickBot="1" x14ac:dyDescent="0.25">
      <c r="A139" s="55"/>
      <c r="B139" s="127" t="s">
        <v>160</v>
      </c>
      <c r="C139" s="101"/>
      <c r="D139" s="1339" t="s">
        <v>160</v>
      </c>
      <c r="E139" s="1339"/>
      <c r="F139" s="1339"/>
      <c r="G139" s="101">
        <f>SUM(G116:G138)</f>
        <v>15</v>
      </c>
      <c r="H139" s="106"/>
      <c r="I139" s="106"/>
      <c r="J139" s="102"/>
    </row>
    <row r="140" spans="1:10" ht="24" customHeight="1" thickTop="1" x14ac:dyDescent="0.2">
      <c r="A140" s="1340" t="s">
        <v>132</v>
      </c>
      <c r="B140" s="1340"/>
      <c r="C140" s="1340"/>
      <c r="D140" s="1340"/>
      <c r="E140" s="1340"/>
      <c r="F140" s="1340"/>
      <c r="G140" s="1340"/>
      <c r="H140" s="1340"/>
      <c r="I140" s="1340"/>
      <c r="J140" s="1340"/>
    </row>
    <row r="141" spans="1:10" ht="24" customHeight="1" x14ac:dyDescent="0.2">
      <c r="A141" s="1341" t="s">
        <v>133</v>
      </c>
      <c r="B141" s="1341"/>
      <c r="C141" s="1341"/>
      <c r="D141" s="1341"/>
      <c r="E141" s="50"/>
    </row>
    <row r="142" spans="1:10" ht="24" customHeight="1" x14ac:dyDescent="0.2">
      <c r="A142" s="2" t="s">
        <v>22</v>
      </c>
      <c r="B142" s="97">
        <v>43278</v>
      </c>
      <c r="D142" s="1342" t="s">
        <v>134</v>
      </c>
      <c r="E142" s="1342"/>
      <c r="F142" s="1325" t="s">
        <v>108</v>
      </c>
      <c r="G142" s="1325"/>
      <c r="H142" s="1359"/>
      <c r="I142" s="1359"/>
      <c r="J142" s="1359"/>
    </row>
    <row r="143" spans="1:10" ht="24" customHeight="1" x14ac:dyDescent="0.25">
      <c r="A143" s="97"/>
      <c r="B143" s="1338" t="s">
        <v>288</v>
      </c>
      <c r="C143" s="1338"/>
      <c r="D143" s="1338"/>
      <c r="E143" s="220"/>
      <c r="F143" s="220"/>
    </row>
    <row r="144" spans="1:10" ht="24" customHeight="1" x14ac:dyDescent="0.2">
      <c r="A144" s="50"/>
      <c r="B144" s="50" t="s">
        <v>135</v>
      </c>
      <c r="C144" s="1341" t="s">
        <v>433</v>
      </c>
      <c r="D144" s="1341"/>
      <c r="E144" s="1341"/>
      <c r="F144" s="1368" t="s">
        <v>116</v>
      </c>
      <c r="G144" s="1368"/>
      <c r="H144" s="1341">
        <v>936169259</v>
      </c>
      <c r="I144" s="1341"/>
      <c r="J144" s="1341"/>
    </row>
    <row r="145" spans="1:11" ht="24" customHeight="1" x14ac:dyDescent="0.2">
      <c r="A145" s="50"/>
      <c r="B145" s="50" t="s">
        <v>136</v>
      </c>
      <c r="C145" s="1341" t="s">
        <v>434</v>
      </c>
      <c r="D145" s="1341"/>
      <c r="E145" s="1341"/>
      <c r="F145" s="1368" t="s">
        <v>157</v>
      </c>
      <c r="G145" s="1368"/>
      <c r="H145" s="1341" t="s">
        <v>11</v>
      </c>
      <c r="I145" s="1341"/>
      <c r="J145" s="1341"/>
    </row>
    <row r="146" spans="1:11" ht="24" customHeight="1" thickBot="1" x14ac:dyDescent="0.25">
      <c r="B146" s="206" t="s">
        <v>261</v>
      </c>
      <c r="C146" s="1352" t="s">
        <v>542</v>
      </c>
      <c r="D146" s="1352"/>
      <c r="E146" s="1352"/>
      <c r="F146" s="1352"/>
      <c r="G146" s="1352"/>
    </row>
    <row r="147" spans="1:11" ht="24" customHeight="1" thickTop="1" x14ac:dyDescent="0.2">
      <c r="A147" s="1353" t="s">
        <v>131</v>
      </c>
      <c r="B147" s="1354"/>
      <c r="C147" s="1354"/>
      <c r="D147" s="1355"/>
      <c r="E147" s="103" t="s">
        <v>123</v>
      </c>
      <c r="F147" s="1343" t="s">
        <v>126</v>
      </c>
      <c r="G147" s="1343"/>
      <c r="H147" s="1344" t="s">
        <v>130</v>
      </c>
      <c r="I147" s="1345"/>
      <c r="J147" s="1346"/>
    </row>
    <row r="148" spans="1:11" ht="24" customHeight="1" x14ac:dyDescent="0.2">
      <c r="A148" s="1356"/>
      <c r="B148" s="1357"/>
      <c r="C148" s="1357"/>
      <c r="D148" s="1358"/>
      <c r="E148" s="104" t="s">
        <v>124</v>
      </c>
      <c r="F148" s="1350" t="s">
        <v>127</v>
      </c>
      <c r="G148" s="1351"/>
      <c r="H148" s="1347"/>
      <c r="I148" s="1348"/>
      <c r="J148" s="1349"/>
    </row>
    <row r="149" spans="1:11" ht="24" customHeight="1" thickBot="1" x14ac:dyDescent="0.25">
      <c r="A149" s="170" t="s">
        <v>99</v>
      </c>
      <c r="B149" s="169" t="s">
        <v>100</v>
      </c>
      <c r="C149" s="169" t="s">
        <v>101</v>
      </c>
      <c r="D149" s="169" t="s">
        <v>100</v>
      </c>
      <c r="E149" s="104" t="s">
        <v>125</v>
      </c>
      <c r="F149" s="169" t="s">
        <v>128</v>
      </c>
      <c r="G149" s="169" t="s">
        <v>129</v>
      </c>
      <c r="H149" s="1347"/>
      <c r="I149" s="1348"/>
      <c r="J149" s="1349"/>
    </row>
    <row r="150" spans="1:11" ht="24" customHeight="1" x14ac:dyDescent="0.2">
      <c r="A150" s="214" t="s">
        <v>50</v>
      </c>
      <c r="B150" s="215">
        <v>43261</v>
      </c>
      <c r="C150" s="219" t="s">
        <v>414</v>
      </c>
      <c r="D150" s="215">
        <v>43261</v>
      </c>
      <c r="E150" s="1360" t="s">
        <v>137</v>
      </c>
      <c r="F150" s="216"/>
      <c r="G150" s="216">
        <v>1</v>
      </c>
      <c r="H150" s="217"/>
      <c r="I150" s="218"/>
      <c r="J150" s="1363" t="s">
        <v>139</v>
      </c>
      <c r="K150" s="127"/>
    </row>
    <row r="151" spans="1:11" ht="24" customHeight="1" x14ac:dyDescent="0.2">
      <c r="A151" s="55" t="s">
        <v>50</v>
      </c>
      <c r="B151" s="127">
        <v>43262</v>
      </c>
      <c r="C151" s="56" t="s">
        <v>414</v>
      </c>
      <c r="D151" s="127">
        <v>43262</v>
      </c>
      <c r="E151" s="1361"/>
      <c r="F151" s="56"/>
      <c r="G151" s="56">
        <v>1</v>
      </c>
      <c r="H151" s="109"/>
      <c r="I151" s="107"/>
      <c r="J151" s="1364"/>
      <c r="K151" s="127"/>
    </row>
    <row r="152" spans="1:11" ht="24" customHeight="1" x14ac:dyDescent="0.2">
      <c r="A152" s="55" t="s">
        <v>50</v>
      </c>
      <c r="B152" s="127">
        <v>43263</v>
      </c>
      <c r="C152" s="56" t="s">
        <v>414</v>
      </c>
      <c r="D152" s="127">
        <v>43263</v>
      </c>
      <c r="E152" s="1361"/>
      <c r="F152" s="56"/>
      <c r="G152" s="56">
        <v>1</v>
      </c>
      <c r="H152" s="109"/>
      <c r="I152" s="107"/>
      <c r="J152" s="1364"/>
      <c r="K152" s="127"/>
    </row>
    <row r="153" spans="1:11" ht="24" customHeight="1" x14ac:dyDescent="0.2">
      <c r="A153" s="55" t="s">
        <v>50</v>
      </c>
      <c r="B153" s="127">
        <v>43264</v>
      </c>
      <c r="C153" s="56" t="s">
        <v>414</v>
      </c>
      <c r="D153" s="127">
        <v>43264</v>
      </c>
      <c r="E153" s="1361"/>
      <c r="F153" s="56"/>
      <c r="G153" s="56">
        <v>1</v>
      </c>
      <c r="H153" s="109"/>
      <c r="I153" s="107"/>
      <c r="J153" s="1364"/>
      <c r="K153" s="127"/>
    </row>
    <row r="154" spans="1:11" ht="24" customHeight="1" x14ac:dyDescent="0.2">
      <c r="A154" s="55" t="s">
        <v>50</v>
      </c>
      <c r="B154" s="127">
        <v>43269</v>
      </c>
      <c r="C154" s="56" t="s">
        <v>414</v>
      </c>
      <c r="D154" s="127">
        <v>43269</v>
      </c>
      <c r="E154" s="1361"/>
      <c r="F154" s="56"/>
      <c r="G154" s="56">
        <v>1</v>
      </c>
      <c r="H154" s="109"/>
      <c r="I154" s="107"/>
      <c r="J154" s="1364"/>
      <c r="K154" s="127"/>
    </row>
    <row r="155" spans="1:11" ht="24" customHeight="1" x14ac:dyDescent="0.2">
      <c r="A155" s="55" t="s">
        <v>50</v>
      </c>
      <c r="B155" s="127">
        <v>43270</v>
      </c>
      <c r="C155" s="56" t="s">
        <v>414</v>
      </c>
      <c r="D155" s="127">
        <v>43270</v>
      </c>
      <c r="E155" s="1361"/>
      <c r="F155" s="56"/>
      <c r="G155" s="56">
        <v>1</v>
      </c>
      <c r="H155" s="109"/>
      <c r="I155" s="107"/>
      <c r="J155" s="1364"/>
      <c r="K155" s="127"/>
    </row>
    <row r="156" spans="1:11" ht="24" customHeight="1" x14ac:dyDescent="0.2">
      <c r="A156" s="55" t="s">
        <v>50</v>
      </c>
      <c r="B156" s="127">
        <v>43271</v>
      </c>
      <c r="C156" s="56" t="s">
        <v>414</v>
      </c>
      <c r="D156" s="127">
        <v>43271</v>
      </c>
      <c r="E156" s="1361"/>
      <c r="F156" s="56"/>
      <c r="G156" s="56">
        <v>1</v>
      </c>
      <c r="H156" s="109"/>
      <c r="I156" s="107"/>
      <c r="J156" s="1364"/>
      <c r="K156" s="127"/>
    </row>
    <row r="157" spans="1:11" ht="24" customHeight="1" x14ac:dyDescent="0.2">
      <c r="A157" s="55" t="s">
        <v>296</v>
      </c>
      <c r="B157" s="127" t="s">
        <v>386</v>
      </c>
      <c r="C157" s="56" t="s">
        <v>266</v>
      </c>
      <c r="D157" s="127" t="s">
        <v>386</v>
      </c>
      <c r="E157" s="1361"/>
      <c r="F157" s="56"/>
      <c r="G157" s="56">
        <v>1</v>
      </c>
      <c r="H157" s="1365" t="s">
        <v>141</v>
      </c>
      <c r="I157" s="1366" t="s">
        <v>140</v>
      </c>
      <c r="J157" s="1364"/>
      <c r="K157" s="127"/>
    </row>
    <row r="158" spans="1:11" ht="24" customHeight="1" x14ac:dyDescent="0.2">
      <c r="A158" s="55" t="s">
        <v>296</v>
      </c>
      <c r="B158" s="127" t="s">
        <v>387</v>
      </c>
      <c r="C158" s="56" t="s">
        <v>266</v>
      </c>
      <c r="D158" s="127" t="s">
        <v>387</v>
      </c>
      <c r="E158" s="1361"/>
      <c r="F158" s="56"/>
      <c r="G158" s="56">
        <v>1</v>
      </c>
      <c r="H158" s="1365"/>
      <c r="I158" s="1366"/>
      <c r="J158" s="1364"/>
      <c r="K158" s="127"/>
    </row>
    <row r="159" spans="1:11" ht="24" customHeight="1" x14ac:dyDescent="0.2">
      <c r="A159" s="55" t="s">
        <v>296</v>
      </c>
      <c r="B159" s="127" t="s">
        <v>388</v>
      </c>
      <c r="C159" s="56" t="s">
        <v>266</v>
      </c>
      <c r="D159" s="127" t="s">
        <v>388</v>
      </c>
      <c r="E159" s="1361"/>
      <c r="F159" s="56"/>
      <c r="G159" s="56">
        <v>1</v>
      </c>
      <c r="H159" s="1365"/>
      <c r="I159" s="1366"/>
      <c r="J159" s="1364"/>
    </row>
    <row r="160" spans="1:11" ht="24" customHeight="1" x14ac:dyDescent="0.2">
      <c r="A160" s="55" t="s">
        <v>296</v>
      </c>
      <c r="B160" s="127" t="s">
        <v>389</v>
      </c>
      <c r="C160" s="56" t="s">
        <v>266</v>
      </c>
      <c r="D160" s="127" t="s">
        <v>389</v>
      </c>
      <c r="E160" s="1361"/>
      <c r="F160" s="56"/>
      <c r="G160" s="56">
        <v>1</v>
      </c>
      <c r="H160" s="1365"/>
      <c r="I160" s="1366"/>
      <c r="J160" s="1364"/>
    </row>
    <row r="161" spans="1:10" ht="24" customHeight="1" x14ac:dyDescent="0.2">
      <c r="A161" s="55" t="s">
        <v>296</v>
      </c>
      <c r="B161" s="127" t="s">
        <v>390</v>
      </c>
      <c r="C161" s="56" t="s">
        <v>266</v>
      </c>
      <c r="D161" s="127" t="s">
        <v>390</v>
      </c>
      <c r="E161" s="1361"/>
      <c r="F161" s="56"/>
      <c r="G161" s="56">
        <v>1</v>
      </c>
      <c r="H161" s="1367" t="s">
        <v>415</v>
      </c>
      <c r="I161" s="1366">
        <v>2018</v>
      </c>
      <c r="J161" s="1364"/>
    </row>
    <row r="162" spans="1:10" ht="24" customHeight="1" x14ac:dyDescent="0.2">
      <c r="A162" s="55" t="s">
        <v>296</v>
      </c>
      <c r="B162" s="127" t="s">
        <v>391</v>
      </c>
      <c r="C162" s="56" t="s">
        <v>266</v>
      </c>
      <c r="D162" s="127" t="s">
        <v>391</v>
      </c>
      <c r="E162" s="1361"/>
      <c r="F162" s="56"/>
      <c r="G162" s="56">
        <v>1</v>
      </c>
      <c r="H162" s="1367"/>
      <c r="I162" s="1366"/>
      <c r="J162" s="1364"/>
    </row>
    <row r="163" spans="1:10" ht="24" customHeight="1" x14ac:dyDescent="0.2">
      <c r="A163" s="55" t="s">
        <v>296</v>
      </c>
      <c r="B163" s="127" t="s">
        <v>392</v>
      </c>
      <c r="C163" s="56" t="s">
        <v>266</v>
      </c>
      <c r="D163" s="127" t="s">
        <v>392</v>
      </c>
      <c r="E163" s="1361"/>
      <c r="F163" s="56"/>
      <c r="G163" s="56">
        <v>1</v>
      </c>
      <c r="H163" s="1367"/>
      <c r="I163" s="1366"/>
      <c r="J163" s="1364"/>
    </row>
    <row r="164" spans="1:10" ht="24" customHeight="1" x14ac:dyDescent="0.2">
      <c r="A164" s="55" t="s">
        <v>296</v>
      </c>
      <c r="B164" s="127" t="s">
        <v>393</v>
      </c>
      <c r="C164" s="56" t="s">
        <v>266</v>
      </c>
      <c r="D164" s="127" t="s">
        <v>393</v>
      </c>
      <c r="E164" s="1361"/>
      <c r="F164" s="56"/>
      <c r="G164" s="56">
        <v>1</v>
      </c>
      <c r="H164" s="1367"/>
      <c r="I164" s="1366"/>
      <c r="J164" s="1364"/>
    </row>
    <row r="165" spans="1:10" ht="24" customHeight="1" x14ac:dyDescent="0.2">
      <c r="A165" s="55" t="s">
        <v>296</v>
      </c>
      <c r="B165" s="127" t="s">
        <v>394</v>
      </c>
      <c r="C165" s="56" t="s">
        <v>266</v>
      </c>
      <c r="D165" s="127" t="s">
        <v>394</v>
      </c>
      <c r="E165" s="1361"/>
      <c r="F165" s="56"/>
      <c r="G165" s="56">
        <v>1</v>
      </c>
      <c r="H165" s="1367"/>
      <c r="I165" s="1366"/>
      <c r="J165" s="1364"/>
    </row>
    <row r="166" spans="1:10" ht="24" customHeight="1" x14ac:dyDescent="0.2">
      <c r="A166" s="55"/>
      <c r="B166" s="127"/>
      <c r="C166" s="56"/>
      <c r="D166" s="127"/>
      <c r="E166" s="1361"/>
      <c r="F166" s="56"/>
      <c r="G166" s="56"/>
      <c r="H166" s="109"/>
      <c r="I166" s="107"/>
      <c r="J166" s="1364"/>
    </row>
    <row r="167" spans="1:10" ht="24" customHeight="1" x14ac:dyDescent="0.2">
      <c r="A167" s="55"/>
      <c r="B167" s="127"/>
      <c r="C167" s="56"/>
      <c r="D167" s="127"/>
      <c r="E167" s="1361"/>
      <c r="F167" s="56"/>
      <c r="G167" s="56"/>
      <c r="H167" s="109"/>
      <c r="I167" s="107"/>
      <c r="J167" s="1364"/>
    </row>
    <row r="168" spans="1:10" ht="24" customHeight="1" x14ac:dyDescent="0.2">
      <c r="A168" s="55"/>
      <c r="B168" s="127" t="s">
        <v>160</v>
      </c>
      <c r="C168" s="56"/>
      <c r="D168" s="127" t="s">
        <v>160</v>
      </c>
      <c r="E168" s="1361"/>
      <c r="F168" s="56"/>
      <c r="G168" s="56"/>
      <c r="H168" s="109"/>
      <c r="I168" s="107"/>
      <c r="J168" s="1364"/>
    </row>
    <row r="169" spans="1:10" ht="24" customHeight="1" x14ac:dyDescent="0.2">
      <c r="A169" s="55"/>
      <c r="B169" s="127" t="s">
        <v>160</v>
      </c>
      <c r="C169" s="56"/>
      <c r="D169" s="127" t="s">
        <v>160</v>
      </c>
      <c r="E169" s="1361"/>
      <c r="F169" s="56"/>
      <c r="G169" s="56"/>
      <c r="H169" s="109"/>
      <c r="I169" s="107"/>
      <c r="J169" s="1364"/>
    </row>
    <row r="170" spans="1:10" ht="24" customHeight="1" x14ac:dyDescent="0.2">
      <c r="A170" s="55"/>
      <c r="B170" s="127" t="s">
        <v>160</v>
      </c>
      <c r="C170" s="56"/>
      <c r="D170" s="127"/>
      <c r="E170" s="1361"/>
      <c r="F170" s="56"/>
      <c r="G170" s="56"/>
      <c r="H170" s="109"/>
      <c r="I170" s="107"/>
      <c r="J170" s="1364"/>
    </row>
    <row r="171" spans="1:10" ht="24" customHeight="1" x14ac:dyDescent="0.2">
      <c r="A171" s="55"/>
      <c r="B171" s="127" t="s">
        <v>160</v>
      </c>
      <c r="C171" s="56"/>
      <c r="D171" s="127" t="s">
        <v>160</v>
      </c>
      <c r="E171" s="1361"/>
      <c r="F171" s="56"/>
      <c r="G171" s="56"/>
      <c r="H171" s="109"/>
      <c r="I171" s="107"/>
      <c r="J171" s="1364"/>
    </row>
    <row r="172" spans="1:10" ht="24" customHeight="1" x14ac:dyDescent="0.2">
      <c r="A172" s="55"/>
      <c r="B172" s="127" t="s">
        <v>160</v>
      </c>
      <c r="C172" s="56"/>
      <c r="D172" s="127" t="s">
        <v>160</v>
      </c>
      <c r="E172" s="1362"/>
      <c r="F172" s="56"/>
      <c r="G172" s="56"/>
      <c r="H172" s="110"/>
      <c r="I172" s="108"/>
      <c r="J172" s="1364"/>
    </row>
    <row r="173" spans="1:10" ht="24" customHeight="1" thickBot="1" x14ac:dyDescent="0.25">
      <c r="A173" s="55"/>
      <c r="B173" s="127" t="s">
        <v>160</v>
      </c>
      <c r="C173" s="101"/>
      <c r="D173" s="1339" t="s">
        <v>160</v>
      </c>
      <c r="E173" s="1339"/>
      <c r="F173" s="1339"/>
      <c r="G173" s="101">
        <f>SUM(G150:G172)</f>
        <v>16</v>
      </c>
      <c r="H173" s="106"/>
      <c r="I173" s="106"/>
      <c r="J173" s="102"/>
    </row>
    <row r="174" spans="1:10" ht="24" customHeight="1" thickTop="1" x14ac:dyDescent="0.2">
      <c r="A174" s="1340" t="s">
        <v>132</v>
      </c>
      <c r="B174" s="1340"/>
      <c r="C174" s="1340"/>
      <c r="D174" s="1340"/>
      <c r="E174" s="1340"/>
      <c r="F174" s="1340"/>
      <c r="G174" s="1340"/>
      <c r="H174" s="1340"/>
      <c r="I174" s="1340"/>
      <c r="J174" s="1340"/>
    </row>
    <row r="175" spans="1:10" ht="24" customHeight="1" x14ac:dyDescent="0.2">
      <c r="A175" s="1341" t="s">
        <v>133</v>
      </c>
      <c r="B175" s="1341"/>
      <c r="C175" s="1341"/>
      <c r="D175" s="1341"/>
      <c r="E175" s="50"/>
    </row>
    <row r="176" spans="1:10" ht="24" customHeight="1" x14ac:dyDescent="0.2">
      <c r="A176" s="2" t="s">
        <v>22</v>
      </c>
      <c r="B176" s="97">
        <v>43278</v>
      </c>
      <c r="D176" s="1342" t="s">
        <v>134</v>
      </c>
      <c r="E176" s="1342"/>
      <c r="F176" s="1325" t="s">
        <v>108</v>
      </c>
      <c r="G176" s="1325"/>
      <c r="H176" s="1359"/>
      <c r="I176" s="1359"/>
      <c r="J176" s="1359"/>
    </row>
    <row r="177" spans="1:11" ht="24" customHeight="1" x14ac:dyDescent="0.25">
      <c r="A177" s="97"/>
      <c r="B177" s="1338" t="s">
        <v>288</v>
      </c>
      <c r="C177" s="1338"/>
      <c r="D177" s="1338"/>
      <c r="E177" s="220"/>
      <c r="F177" s="220"/>
    </row>
    <row r="178" spans="1:11" ht="24" customHeight="1" x14ac:dyDescent="0.2">
      <c r="A178" s="50"/>
      <c r="B178" s="50" t="s">
        <v>135</v>
      </c>
      <c r="C178" s="1341" t="s">
        <v>435</v>
      </c>
      <c r="D178" s="1341"/>
      <c r="E178" s="1341"/>
      <c r="F178" s="1368" t="s">
        <v>116</v>
      </c>
      <c r="G178" s="1368"/>
      <c r="H178" s="1341">
        <v>850096660</v>
      </c>
      <c r="I178" s="1341"/>
      <c r="J178" s="1341"/>
    </row>
    <row r="179" spans="1:11" ht="24" customHeight="1" x14ac:dyDescent="0.2">
      <c r="A179" s="50"/>
      <c r="B179" s="50" t="s">
        <v>136</v>
      </c>
      <c r="C179" s="1341" t="s">
        <v>436</v>
      </c>
      <c r="D179" s="1341"/>
      <c r="E179" s="1341"/>
      <c r="F179" s="1368" t="s">
        <v>157</v>
      </c>
      <c r="G179" s="1368"/>
      <c r="H179" s="1341" t="s">
        <v>11</v>
      </c>
      <c r="I179" s="1341"/>
      <c r="J179" s="1341"/>
    </row>
    <row r="180" spans="1:11" ht="24" customHeight="1" thickBot="1" x14ac:dyDescent="0.25">
      <c r="B180" s="206" t="s">
        <v>261</v>
      </c>
      <c r="C180" s="1352" t="s">
        <v>545</v>
      </c>
      <c r="D180" s="1352"/>
      <c r="E180" s="1352"/>
      <c r="F180" s="1352"/>
      <c r="G180" s="1352"/>
    </row>
    <row r="181" spans="1:11" ht="24" customHeight="1" thickTop="1" x14ac:dyDescent="0.2">
      <c r="A181" s="1353" t="s">
        <v>131</v>
      </c>
      <c r="B181" s="1354"/>
      <c r="C181" s="1354"/>
      <c r="D181" s="1355"/>
      <c r="E181" s="103" t="s">
        <v>123</v>
      </c>
      <c r="F181" s="1343" t="s">
        <v>126</v>
      </c>
      <c r="G181" s="1343"/>
      <c r="H181" s="1344" t="s">
        <v>130</v>
      </c>
      <c r="I181" s="1345"/>
      <c r="J181" s="1346"/>
    </row>
    <row r="182" spans="1:11" ht="24" customHeight="1" x14ac:dyDescent="0.2">
      <c r="A182" s="1356"/>
      <c r="B182" s="1357"/>
      <c r="C182" s="1357"/>
      <c r="D182" s="1358"/>
      <c r="E182" s="104" t="s">
        <v>124</v>
      </c>
      <c r="F182" s="1350" t="s">
        <v>127</v>
      </c>
      <c r="G182" s="1351"/>
      <c r="H182" s="1347"/>
      <c r="I182" s="1348"/>
      <c r="J182" s="1349"/>
    </row>
    <row r="183" spans="1:11" ht="24" customHeight="1" thickBot="1" x14ac:dyDescent="0.25">
      <c r="A183" s="170" t="s">
        <v>99</v>
      </c>
      <c r="B183" s="169" t="s">
        <v>100</v>
      </c>
      <c r="C183" s="169" t="s">
        <v>101</v>
      </c>
      <c r="D183" s="169" t="s">
        <v>100</v>
      </c>
      <c r="E183" s="104" t="s">
        <v>125</v>
      </c>
      <c r="F183" s="169" t="s">
        <v>128</v>
      </c>
      <c r="G183" s="169" t="s">
        <v>129</v>
      </c>
      <c r="H183" s="1347"/>
      <c r="I183" s="1348"/>
      <c r="J183" s="1349"/>
    </row>
    <row r="184" spans="1:11" ht="24" customHeight="1" x14ac:dyDescent="0.2">
      <c r="A184" s="214" t="s">
        <v>507</v>
      </c>
      <c r="B184" s="215">
        <v>43263</v>
      </c>
      <c r="C184" s="219" t="s">
        <v>414</v>
      </c>
      <c r="D184" s="215">
        <v>43263</v>
      </c>
      <c r="E184" s="1360" t="s">
        <v>137</v>
      </c>
      <c r="F184" s="216"/>
      <c r="G184" s="216">
        <v>1</v>
      </c>
      <c r="H184" s="217"/>
      <c r="I184" s="218"/>
      <c r="J184" s="1363" t="s">
        <v>139</v>
      </c>
      <c r="K184" s="127"/>
    </row>
    <row r="185" spans="1:11" ht="24" customHeight="1" x14ac:dyDescent="0.2">
      <c r="A185" s="55" t="s">
        <v>507</v>
      </c>
      <c r="B185" s="127">
        <v>43264</v>
      </c>
      <c r="C185" s="56" t="s">
        <v>414</v>
      </c>
      <c r="D185" s="127">
        <v>43264</v>
      </c>
      <c r="E185" s="1361"/>
      <c r="F185" s="56"/>
      <c r="G185" s="56">
        <v>1</v>
      </c>
      <c r="H185" s="109"/>
      <c r="I185" s="107"/>
      <c r="J185" s="1364"/>
      <c r="K185" s="127"/>
    </row>
    <row r="186" spans="1:11" ht="24" customHeight="1" x14ac:dyDescent="0.2">
      <c r="A186" s="55" t="s">
        <v>507</v>
      </c>
      <c r="B186" s="127">
        <v>43269</v>
      </c>
      <c r="C186" s="56" t="s">
        <v>414</v>
      </c>
      <c r="D186" s="127">
        <v>43269</v>
      </c>
      <c r="E186" s="1361"/>
      <c r="F186" s="56"/>
      <c r="G186" s="56">
        <v>1</v>
      </c>
      <c r="H186" s="109"/>
      <c r="I186" s="107"/>
      <c r="J186" s="1364"/>
      <c r="K186" s="127"/>
    </row>
    <row r="187" spans="1:11" ht="24" customHeight="1" x14ac:dyDescent="0.2">
      <c r="A187" s="55" t="s">
        <v>507</v>
      </c>
      <c r="B187" s="127">
        <v>43270</v>
      </c>
      <c r="C187" s="56" t="s">
        <v>414</v>
      </c>
      <c r="D187" s="127">
        <v>43270</v>
      </c>
      <c r="E187" s="1361"/>
      <c r="F187" s="56"/>
      <c r="G187" s="56">
        <v>1</v>
      </c>
      <c r="H187" s="109"/>
      <c r="I187" s="107"/>
      <c r="J187" s="1364"/>
      <c r="K187" s="127"/>
    </row>
    <row r="188" spans="1:11" ht="24" customHeight="1" x14ac:dyDescent="0.2">
      <c r="A188" s="55" t="s">
        <v>507</v>
      </c>
      <c r="B188" s="127">
        <v>43271</v>
      </c>
      <c r="C188" s="56" t="s">
        <v>414</v>
      </c>
      <c r="D188" s="127">
        <v>43271</v>
      </c>
      <c r="E188" s="1361"/>
      <c r="F188" s="56"/>
      <c r="G188" s="56">
        <v>1</v>
      </c>
      <c r="H188" s="109"/>
      <c r="I188" s="107"/>
      <c r="J188" s="1364"/>
      <c r="K188" s="127"/>
    </row>
    <row r="189" spans="1:11" ht="24" customHeight="1" x14ac:dyDescent="0.2">
      <c r="A189" s="55" t="s">
        <v>300</v>
      </c>
      <c r="B189" s="127" t="s">
        <v>384</v>
      </c>
      <c r="C189" s="56" t="s">
        <v>266</v>
      </c>
      <c r="D189" s="127" t="s">
        <v>384</v>
      </c>
      <c r="E189" s="1361"/>
      <c r="F189" s="56"/>
      <c r="G189" s="56">
        <v>1</v>
      </c>
      <c r="H189" s="109"/>
      <c r="I189" s="107"/>
      <c r="J189" s="1364"/>
      <c r="K189" s="127"/>
    </row>
    <row r="190" spans="1:11" ht="24" customHeight="1" x14ac:dyDescent="0.2">
      <c r="A190" s="55" t="s">
        <v>300</v>
      </c>
      <c r="B190" s="127" t="s">
        <v>385</v>
      </c>
      <c r="C190" s="56" t="s">
        <v>266</v>
      </c>
      <c r="D190" s="127" t="s">
        <v>385</v>
      </c>
      <c r="E190" s="1361"/>
      <c r="F190" s="56"/>
      <c r="G190" s="56">
        <v>1</v>
      </c>
      <c r="H190" s="109"/>
      <c r="I190" s="107"/>
      <c r="J190" s="1364"/>
      <c r="K190" s="127"/>
    </row>
    <row r="191" spans="1:11" ht="24" customHeight="1" x14ac:dyDescent="0.2">
      <c r="A191" s="55" t="s">
        <v>300</v>
      </c>
      <c r="B191" s="127" t="s">
        <v>386</v>
      </c>
      <c r="C191" s="56" t="s">
        <v>266</v>
      </c>
      <c r="D191" s="127" t="s">
        <v>386</v>
      </c>
      <c r="E191" s="1361"/>
      <c r="F191" s="56"/>
      <c r="G191" s="56">
        <v>1</v>
      </c>
      <c r="H191" s="1365" t="s">
        <v>141</v>
      </c>
      <c r="I191" s="1366" t="s">
        <v>140</v>
      </c>
      <c r="J191" s="1364"/>
      <c r="K191" s="127"/>
    </row>
    <row r="192" spans="1:11" ht="24" customHeight="1" x14ac:dyDescent="0.2">
      <c r="A192" s="55" t="s">
        <v>300</v>
      </c>
      <c r="B192" s="127" t="s">
        <v>387</v>
      </c>
      <c r="C192" s="56" t="s">
        <v>266</v>
      </c>
      <c r="D192" s="127" t="s">
        <v>387</v>
      </c>
      <c r="E192" s="1361"/>
      <c r="F192" s="56"/>
      <c r="G192" s="56">
        <v>1</v>
      </c>
      <c r="H192" s="1365"/>
      <c r="I192" s="1366"/>
      <c r="J192" s="1364"/>
      <c r="K192" s="127"/>
    </row>
    <row r="193" spans="1:10" ht="24" customHeight="1" x14ac:dyDescent="0.2">
      <c r="A193" s="55" t="s">
        <v>300</v>
      </c>
      <c r="B193" s="127" t="s">
        <v>388</v>
      </c>
      <c r="C193" s="56" t="s">
        <v>266</v>
      </c>
      <c r="D193" s="127" t="s">
        <v>388</v>
      </c>
      <c r="E193" s="1361"/>
      <c r="F193" s="56"/>
      <c r="G193" s="56">
        <v>1</v>
      </c>
      <c r="H193" s="1365"/>
      <c r="I193" s="1366"/>
      <c r="J193" s="1364"/>
    </row>
    <row r="194" spans="1:10" ht="24" customHeight="1" x14ac:dyDescent="0.2">
      <c r="A194" s="55" t="s">
        <v>300</v>
      </c>
      <c r="B194" s="127" t="s">
        <v>389</v>
      </c>
      <c r="C194" s="56" t="s">
        <v>266</v>
      </c>
      <c r="D194" s="127" t="s">
        <v>389</v>
      </c>
      <c r="E194" s="1361"/>
      <c r="F194" s="56"/>
      <c r="G194" s="56">
        <v>1</v>
      </c>
      <c r="H194" s="1365"/>
      <c r="I194" s="1366"/>
      <c r="J194" s="1364"/>
    </row>
    <row r="195" spans="1:10" ht="24" customHeight="1" x14ac:dyDescent="0.2">
      <c r="A195" s="55" t="s">
        <v>300</v>
      </c>
      <c r="B195" s="127" t="s">
        <v>390</v>
      </c>
      <c r="C195" s="56" t="s">
        <v>266</v>
      </c>
      <c r="D195" s="127" t="s">
        <v>390</v>
      </c>
      <c r="E195" s="1361"/>
      <c r="F195" s="56"/>
      <c r="G195" s="56">
        <v>1</v>
      </c>
      <c r="H195" s="1367" t="s">
        <v>415</v>
      </c>
      <c r="I195" s="1366">
        <v>2018</v>
      </c>
      <c r="J195" s="1364"/>
    </row>
    <row r="196" spans="1:10" ht="24" customHeight="1" x14ac:dyDescent="0.2">
      <c r="A196" s="55" t="s">
        <v>300</v>
      </c>
      <c r="B196" s="127" t="s">
        <v>391</v>
      </c>
      <c r="C196" s="56" t="s">
        <v>266</v>
      </c>
      <c r="D196" s="127" t="s">
        <v>391</v>
      </c>
      <c r="E196" s="1361"/>
      <c r="F196" s="56"/>
      <c r="G196" s="56">
        <v>1</v>
      </c>
      <c r="H196" s="1367"/>
      <c r="I196" s="1366"/>
      <c r="J196" s="1364"/>
    </row>
    <row r="197" spans="1:10" ht="24" customHeight="1" x14ac:dyDescent="0.2">
      <c r="A197" s="55" t="s">
        <v>300</v>
      </c>
      <c r="B197" s="127" t="s">
        <v>392</v>
      </c>
      <c r="C197" s="56" t="s">
        <v>266</v>
      </c>
      <c r="D197" s="127" t="s">
        <v>392</v>
      </c>
      <c r="E197" s="1361"/>
      <c r="F197" s="56"/>
      <c r="G197" s="56">
        <v>1</v>
      </c>
      <c r="H197" s="1367"/>
      <c r="I197" s="1366"/>
      <c r="J197" s="1364"/>
    </row>
    <row r="198" spans="1:10" ht="24" customHeight="1" x14ac:dyDescent="0.2">
      <c r="A198" s="55" t="s">
        <v>300</v>
      </c>
      <c r="B198" s="127" t="s">
        <v>393</v>
      </c>
      <c r="C198" s="56" t="s">
        <v>266</v>
      </c>
      <c r="D198" s="127" t="s">
        <v>393</v>
      </c>
      <c r="E198" s="1361"/>
      <c r="F198" s="56"/>
      <c r="G198" s="56">
        <v>1</v>
      </c>
      <c r="H198" s="1367"/>
      <c r="I198" s="1366"/>
      <c r="J198" s="1364"/>
    </row>
    <row r="199" spans="1:10" ht="24" customHeight="1" x14ac:dyDescent="0.2">
      <c r="A199" s="55"/>
      <c r="B199" s="127"/>
      <c r="C199" s="56"/>
      <c r="D199" s="127"/>
      <c r="E199" s="1361"/>
      <c r="F199" s="56"/>
      <c r="G199" s="56"/>
      <c r="H199" s="1367"/>
      <c r="I199" s="1366"/>
      <c r="J199" s="1364"/>
    </row>
    <row r="200" spans="1:10" ht="24" customHeight="1" x14ac:dyDescent="0.2">
      <c r="A200" s="55"/>
      <c r="B200" s="127"/>
      <c r="C200" s="56"/>
      <c r="D200" s="127"/>
      <c r="E200" s="1361"/>
      <c r="F200" s="56"/>
      <c r="G200" s="56"/>
      <c r="H200" s="109"/>
      <c r="I200" s="107"/>
      <c r="J200" s="1364"/>
    </row>
    <row r="201" spans="1:10" ht="24" customHeight="1" x14ac:dyDescent="0.2">
      <c r="A201" s="55"/>
      <c r="B201" s="127"/>
      <c r="C201" s="56"/>
      <c r="D201" s="127"/>
      <c r="E201" s="1361"/>
      <c r="F201" s="56"/>
      <c r="G201" s="56"/>
      <c r="H201" s="109"/>
      <c r="I201" s="107"/>
      <c r="J201" s="1364"/>
    </row>
    <row r="202" spans="1:10" ht="24" customHeight="1" x14ac:dyDescent="0.2">
      <c r="A202" s="55"/>
      <c r="B202" s="127"/>
      <c r="C202" s="56"/>
      <c r="D202" s="127"/>
      <c r="E202" s="1361"/>
      <c r="F202" s="56"/>
      <c r="G202" s="56"/>
      <c r="H202" s="109"/>
      <c r="I202" s="107"/>
      <c r="J202" s="1364"/>
    </row>
    <row r="203" spans="1:10" ht="24" customHeight="1" x14ac:dyDescent="0.2">
      <c r="A203" s="55"/>
      <c r="B203" s="127" t="s">
        <v>160</v>
      </c>
      <c r="C203" s="56"/>
      <c r="D203" s="127" t="s">
        <v>160</v>
      </c>
      <c r="E203" s="1361"/>
      <c r="F203" s="56"/>
      <c r="G203" s="56"/>
      <c r="H203" s="109"/>
      <c r="I203" s="107"/>
      <c r="J203" s="1364"/>
    </row>
    <row r="204" spans="1:10" ht="24" customHeight="1" x14ac:dyDescent="0.2">
      <c r="A204" s="55"/>
      <c r="B204" s="127" t="s">
        <v>160</v>
      </c>
      <c r="C204" s="56"/>
      <c r="D204" s="127"/>
      <c r="E204" s="1361"/>
      <c r="F204" s="56"/>
      <c r="G204" s="56"/>
      <c r="H204" s="109"/>
      <c r="I204" s="107"/>
      <c r="J204" s="1364"/>
    </row>
    <row r="205" spans="1:10" ht="24" customHeight="1" x14ac:dyDescent="0.2">
      <c r="A205" s="55"/>
      <c r="B205" s="127" t="s">
        <v>160</v>
      </c>
      <c r="C205" s="56"/>
      <c r="D205" s="127" t="s">
        <v>160</v>
      </c>
      <c r="E205" s="1361"/>
      <c r="F205" s="56"/>
      <c r="G205" s="56"/>
      <c r="H205" s="109"/>
      <c r="I205" s="107"/>
      <c r="J205" s="1364"/>
    </row>
    <row r="206" spans="1:10" ht="24" customHeight="1" x14ac:dyDescent="0.2">
      <c r="A206" s="55"/>
      <c r="B206" s="127" t="s">
        <v>160</v>
      </c>
      <c r="C206" s="56"/>
      <c r="D206" s="127" t="s">
        <v>160</v>
      </c>
      <c r="E206" s="1362"/>
      <c r="F206" s="56"/>
      <c r="G206" s="56"/>
      <c r="H206" s="110"/>
      <c r="I206" s="108"/>
      <c r="J206" s="1364"/>
    </row>
    <row r="207" spans="1:10" ht="24" customHeight="1" thickBot="1" x14ac:dyDescent="0.25">
      <c r="A207" s="55"/>
      <c r="B207" s="127" t="s">
        <v>160</v>
      </c>
      <c r="C207" s="101"/>
      <c r="D207" s="1339" t="s">
        <v>160</v>
      </c>
      <c r="E207" s="1339"/>
      <c r="F207" s="1339"/>
      <c r="G207" s="101">
        <f>SUM(G184:G206)</f>
        <v>15</v>
      </c>
      <c r="H207" s="106"/>
      <c r="I207" s="106"/>
      <c r="J207" s="102"/>
    </row>
    <row r="208" spans="1:10" ht="24" customHeight="1" thickTop="1" x14ac:dyDescent="0.2">
      <c r="A208" s="1340" t="s">
        <v>132</v>
      </c>
      <c r="B208" s="1340"/>
      <c r="C208" s="1340"/>
      <c r="D208" s="1340"/>
      <c r="E208" s="1340"/>
      <c r="F208" s="1340"/>
      <c r="G208" s="1340"/>
      <c r="H208" s="1340"/>
      <c r="I208" s="1340"/>
      <c r="J208" s="1340"/>
    </row>
    <row r="209" spans="1:11" ht="24" customHeight="1" x14ac:dyDescent="0.2">
      <c r="A209" s="1341" t="s">
        <v>133</v>
      </c>
      <c r="B209" s="1341"/>
      <c r="C209" s="1341"/>
      <c r="D209" s="1341"/>
      <c r="E209" s="50"/>
    </row>
    <row r="210" spans="1:11" ht="24" customHeight="1" x14ac:dyDescent="0.2">
      <c r="A210" s="2" t="s">
        <v>22</v>
      </c>
      <c r="B210" s="97">
        <v>43278</v>
      </c>
      <c r="D210" s="1342" t="s">
        <v>134</v>
      </c>
      <c r="E210" s="1342"/>
      <c r="F210" s="1325" t="s">
        <v>108</v>
      </c>
      <c r="G210" s="1325"/>
      <c r="H210" s="1359"/>
      <c r="I210" s="1359"/>
      <c r="J210" s="1359"/>
    </row>
    <row r="211" spans="1:11" ht="24" customHeight="1" x14ac:dyDescent="0.25">
      <c r="A211" s="97"/>
      <c r="B211" s="1338" t="s">
        <v>288</v>
      </c>
      <c r="C211" s="1338"/>
      <c r="D211" s="1338"/>
      <c r="E211" s="220"/>
      <c r="F211" s="220"/>
    </row>
    <row r="212" spans="1:11" ht="24" customHeight="1" x14ac:dyDescent="0.2">
      <c r="A212" s="50"/>
      <c r="B212" s="50" t="s">
        <v>135</v>
      </c>
      <c r="C212" s="1341" t="s">
        <v>437</v>
      </c>
      <c r="D212" s="1341"/>
      <c r="E212" s="1341"/>
      <c r="F212" s="1368" t="s">
        <v>116</v>
      </c>
      <c r="G212" s="1368"/>
      <c r="H212" s="1341">
        <v>910364140</v>
      </c>
      <c r="I212" s="1341"/>
      <c r="J212" s="1341"/>
    </row>
    <row r="213" spans="1:11" ht="24" customHeight="1" x14ac:dyDescent="0.2">
      <c r="A213" s="50"/>
      <c r="B213" s="50" t="s">
        <v>136</v>
      </c>
      <c r="C213" s="1341" t="s">
        <v>438</v>
      </c>
      <c r="D213" s="1341"/>
      <c r="E213" s="1341"/>
      <c r="F213" s="1368" t="s">
        <v>157</v>
      </c>
      <c r="G213" s="1368"/>
      <c r="H213" s="1341" t="s">
        <v>11</v>
      </c>
      <c r="I213" s="1341"/>
      <c r="J213" s="1341"/>
    </row>
    <row r="214" spans="1:11" ht="24" customHeight="1" thickBot="1" x14ac:dyDescent="0.25">
      <c r="B214" s="206" t="s">
        <v>261</v>
      </c>
      <c r="C214" s="1352" t="s">
        <v>542</v>
      </c>
      <c r="D214" s="1352"/>
      <c r="E214" s="1352"/>
      <c r="F214" s="1352"/>
      <c r="G214" s="1352"/>
    </row>
    <row r="215" spans="1:11" ht="24" customHeight="1" thickTop="1" x14ac:dyDescent="0.2">
      <c r="A215" s="1353" t="s">
        <v>131</v>
      </c>
      <c r="B215" s="1354"/>
      <c r="C215" s="1354"/>
      <c r="D215" s="1355"/>
      <c r="E215" s="103" t="s">
        <v>123</v>
      </c>
      <c r="F215" s="1343" t="s">
        <v>126</v>
      </c>
      <c r="G215" s="1343"/>
      <c r="H215" s="1344" t="s">
        <v>130</v>
      </c>
      <c r="I215" s="1345"/>
      <c r="J215" s="1346"/>
    </row>
    <row r="216" spans="1:11" ht="24" customHeight="1" x14ac:dyDescent="0.2">
      <c r="A216" s="1356"/>
      <c r="B216" s="1357"/>
      <c r="C216" s="1357"/>
      <c r="D216" s="1358"/>
      <c r="E216" s="104" t="s">
        <v>124</v>
      </c>
      <c r="F216" s="1350" t="s">
        <v>127</v>
      </c>
      <c r="G216" s="1351"/>
      <c r="H216" s="1347"/>
      <c r="I216" s="1348"/>
      <c r="J216" s="1349"/>
    </row>
    <row r="217" spans="1:11" ht="24" customHeight="1" thickBot="1" x14ac:dyDescent="0.25">
      <c r="A217" s="170" t="s">
        <v>99</v>
      </c>
      <c r="B217" s="169" t="s">
        <v>100</v>
      </c>
      <c r="C217" s="169" t="s">
        <v>101</v>
      </c>
      <c r="D217" s="169" t="s">
        <v>100</v>
      </c>
      <c r="E217" s="104" t="s">
        <v>125</v>
      </c>
      <c r="F217" s="169" t="s">
        <v>128</v>
      </c>
      <c r="G217" s="169" t="s">
        <v>129</v>
      </c>
      <c r="H217" s="1347"/>
      <c r="I217" s="1348"/>
      <c r="J217" s="1349"/>
    </row>
    <row r="218" spans="1:11" ht="24" customHeight="1" x14ac:dyDescent="0.2">
      <c r="A218" s="214" t="s">
        <v>50</v>
      </c>
      <c r="B218" s="215">
        <v>43261</v>
      </c>
      <c r="C218" s="219" t="s">
        <v>414</v>
      </c>
      <c r="D218" s="215">
        <v>43261</v>
      </c>
      <c r="E218" s="1360" t="s">
        <v>137</v>
      </c>
      <c r="F218" s="216"/>
      <c r="G218" s="216">
        <v>1</v>
      </c>
      <c r="H218" s="217"/>
      <c r="I218" s="218"/>
      <c r="J218" s="1363" t="s">
        <v>139</v>
      </c>
      <c r="K218" s="127"/>
    </row>
    <row r="219" spans="1:11" ht="24" customHeight="1" x14ac:dyDescent="0.2">
      <c r="A219" s="55" t="s">
        <v>50</v>
      </c>
      <c r="B219" s="127">
        <v>43262</v>
      </c>
      <c r="C219" s="56" t="s">
        <v>414</v>
      </c>
      <c r="D219" s="127">
        <v>43262</v>
      </c>
      <c r="E219" s="1361"/>
      <c r="F219" s="56"/>
      <c r="G219" s="56">
        <v>1</v>
      </c>
      <c r="H219" s="109"/>
      <c r="I219" s="107"/>
      <c r="J219" s="1364"/>
      <c r="K219" s="127"/>
    </row>
    <row r="220" spans="1:11" ht="24" customHeight="1" x14ac:dyDescent="0.2">
      <c r="A220" s="55" t="s">
        <v>50</v>
      </c>
      <c r="B220" s="127">
        <v>43263</v>
      </c>
      <c r="C220" s="56" t="s">
        <v>414</v>
      </c>
      <c r="D220" s="127">
        <v>43263</v>
      </c>
      <c r="E220" s="1361"/>
      <c r="F220" s="56"/>
      <c r="G220" s="56">
        <v>1</v>
      </c>
      <c r="H220" s="109"/>
      <c r="I220" s="107"/>
      <c r="J220" s="1364"/>
      <c r="K220" s="127"/>
    </row>
    <row r="221" spans="1:11" ht="24" customHeight="1" x14ac:dyDescent="0.2">
      <c r="A221" s="55" t="s">
        <v>50</v>
      </c>
      <c r="B221" s="127">
        <v>43264</v>
      </c>
      <c r="C221" s="56" t="s">
        <v>414</v>
      </c>
      <c r="D221" s="127">
        <v>43264</v>
      </c>
      <c r="E221" s="1361"/>
      <c r="F221" s="56"/>
      <c r="G221" s="56">
        <v>1</v>
      </c>
      <c r="H221" s="109"/>
      <c r="I221" s="107"/>
      <c r="J221" s="1364"/>
      <c r="K221" s="127"/>
    </row>
    <row r="222" spans="1:11" ht="24" customHeight="1" x14ac:dyDescent="0.2">
      <c r="A222" s="55" t="s">
        <v>50</v>
      </c>
      <c r="B222" s="127">
        <v>43269</v>
      </c>
      <c r="C222" s="56" t="s">
        <v>414</v>
      </c>
      <c r="D222" s="127">
        <v>43269</v>
      </c>
      <c r="E222" s="1361"/>
      <c r="F222" s="56"/>
      <c r="G222" s="56">
        <v>1</v>
      </c>
      <c r="H222" s="109"/>
      <c r="I222" s="107"/>
      <c r="J222" s="1364"/>
      <c r="K222" s="127"/>
    </row>
    <row r="223" spans="1:11" ht="24" customHeight="1" x14ac:dyDescent="0.2">
      <c r="A223" s="55" t="s">
        <v>50</v>
      </c>
      <c r="B223" s="127">
        <v>43270</v>
      </c>
      <c r="C223" s="56" t="s">
        <v>414</v>
      </c>
      <c r="D223" s="127">
        <v>43270</v>
      </c>
      <c r="E223" s="1361"/>
      <c r="F223" s="56"/>
      <c r="G223" s="56">
        <v>1</v>
      </c>
      <c r="H223" s="109"/>
      <c r="I223" s="107"/>
      <c r="J223" s="1364"/>
      <c r="K223" s="127"/>
    </row>
    <row r="224" spans="1:11" ht="24" customHeight="1" x14ac:dyDescent="0.2">
      <c r="A224" s="55" t="s">
        <v>50</v>
      </c>
      <c r="B224" s="127">
        <v>43271</v>
      </c>
      <c r="C224" s="56" t="s">
        <v>414</v>
      </c>
      <c r="D224" s="127">
        <v>43271</v>
      </c>
      <c r="E224" s="1361"/>
      <c r="F224" s="56"/>
      <c r="G224" s="56">
        <v>1</v>
      </c>
      <c r="H224" s="109"/>
      <c r="I224" s="107"/>
      <c r="J224" s="1364"/>
      <c r="K224" s="127"/>
    </row>
    <row r="225" spans="1:11" ht="24" customHeight="1" x14ac:dyDescent="0.2">
      <c r="A225" s="55" t="s">
        <v>300</v>
      </c>
      <c r="B225" s="127" t="s">
        <v>386</v>
      </c>
      <c r="C225" s="56" t="s">
        <v>266</v>
      </c>
      <c r="D225" s="127" t="s">
        <v>386</v>
      </c>
      <c r="E225" s="1361"/>
      <c r="F225" s="56"/>
      <c r="G225" s="56">
        <v>1</v>
      </c>
      <c r="H225" s="1365" t="s">
        <v>141</v>
      </c>
      <c r="I225" s="1366" t="s">
        <v>140</v>
      </c>
      <c r="J225" s="1364"/>
      <c r="K225" s="127"/>
    </row>
    <row r="226" spans="1:11" ht="24" customHeight="1" x14ac:dyDescent="0.2">
      <c r="A226" s="55" t="s">
        <v>300</v>
      </c>
      <c r="B226" s="127" t="s">
        <v>387</v>
      </c>
      <c r="C226" s="56" t="s">
        <v>266</v>
      </c>
      <c r="D226" s="127" t="s">
        <v>387</v>
      </c>
      <c r="E226" s="1361"/>
      <c r="F226" s="56"/>
      <c r="G226" s="56">
        <v>1</v>
      </c>
      <c r="H226" s="1365"/>
      <c r="I226" s="1366"/>
      <c r="J226" s="1364"/>
      <c r="K226" s="127"/>
    </row>
    <row r="227" spans="1:11" ht="24" customHeight="1" x14ac:dyDescent="0.2">
      <c r="A227" s="55" t="s">
        <v>300</v>
      </c>
      <c r="B227" s="127" t="s">
        <v>388</v>
      </c>
      <c r="C227" s="56" t="s">
        <v>266</v>
      </c>
      <c r="D227" s="127" t="s">
        <v>388</v>
      </c>
      <c r="E227" s="1361"/>
      <c r="F227" s="56"/>
      <c r="G227" s="56">
        <v>1</v>
      </c>
      <c r="H227" s="1365"/>
      <c r="I227" s="1366"/>
      <c r="J227" s="1364"/>
    </row>
    <row r="228" spans="1:11" ht="24" customHeight="1" x14ac:dyDescent="0.2">
      <c r="A228" s="55" t="s">
        <v>300</v>
      </c>
      <c r="B228" s="127" t="s">
        <v>389</v>
      </c>
      <c r="C228" s="56" t="s">
        <v>266</v>
      </c>
      <c r="D228" s="127" t="s">
        <v>389</v>
      </c>
      <c r="E228" s="1361"/>
      <c r="F228" s="56"/>
      <c r="G228" s="56">
        <v>1</v>
      </c>
      <c r="H228" s="1365"/>
      <c r="I228" s="1366"/>
      <c r="J228" s="1364"/>
    </row>
    <row r="229" spans="1:11" ht="24" customHeight="1" x14ac:dyDescent="0.2">
      <c r="A229" s="55" t="s">
        <v>300</v>
      </c>
      <c r="B229" s="127" t="s">
        <v>390</v>
      </c>
      <c r="C229" s="56" t="s">
        <v>266</v>
      </c>
      <c r="D229" s="127" t="s">
        <v>390</v>
      </c>
      <c r="E229" s="1361"/>
      <c r="F229" s="56"/>
      <c r="G229" s="56">
        <v>1</v>
      </c>
      <c r="H229" s="1367" t="s">
        <v>415</v>
      </c>
      <c r="I229" s="1366">
        <v>2018</v>
      </c>
      <c r="J229" s="1364"/>
    </row>
    <row r="230" spans="1:11" ht="24" customHeight="1" x14ac:dyDescent="0.2">
      <c r="A230" s="55" t="s">
        <v>300</v>
      </c>
      <c r="B230" s="127" t="s">
        <v>391</v>
      </c>
      <c r="C230" s="56" t="s">
        <v>266</v>
      </c>
      <c r="D230" s="127" t="s">
        <v>391</v>
      </c>
      <c r="E230" s="1361"/>
      <c r="F230" s="56"/>
      <c r="G230" s="56">
        <v>1</v>
      </c>
      <c r="H230" s="1367"/>
      <c r="I230" s="1366"/>
      <c r="J230" s="1364"/>
    </row>
    <row r="231" spans="1:11" ht="24" customHeight="1" x14ac:dyDescent="0.2">
      <c r="A231" s="55" t="s">
        <v>300</v>
      </c>
      <c r="B231" s="127" t="s">
        <v>392</v>
      </c>
      <c r="C231" s="56" t="s">
        <v>266</v>
      </c>
      <c r="D231" s="127" t="s">
        <v>392</v>
      </c>
      <c r="E231" s="1361"/>
      <c r="F231" s="56"/>
      <c r="G231" s="56">
        <v>1</v>
      </c>
      <c r="H231" s="1367"/>
      <c r="I231" s="1366"/>
      <c r="J231" s="1364"/>
    </row>
    <row r="232" spans="1:11" ht="24" customHeight="1" x14ac:dyDescent="0.2">
      <c r="A232" s="55" t="s">
        <v>300</v>
      </c>
      <c r="B232" s="127" t="s">
        <v>393</v>
      </c>
      <c r="C232" s="56" t="s">
        <v>266</v>
      </c>
      <c r="D232" s="127" t="s">
        <v>393</v>
      </c>
      <c r="E232" s="1361"/>
      <c r="F232" s="56"/>
      <c r="G232" s="56">
        <v>1</v>
      </c>
      <c r="H232" s="1367"/>
      <c r="I232" s="1366"/>
      <c r="J232" s="1364"/>
    </row>
    <row r="233" spans="1:11" ht="24" customHeight="1" x14ac:dyDescent="0.2">
      <c r="A233" s="55" t="s">
        <v>300</v>
      </c>
      <c r="B233" s="127" t="s">
        <v>394</v>
      </c>
      <c r="C233" s="56" t="s">
        <v>266</v>
      </c>
      <c r="D233" s="127" t="s">
        <v>394</v>
      </c>
      <c r="E233" s="1361"/>
      <c r="F233" s="56"/>
      <c r="G233" s="56">
        <v>1</v>
      </c>
      <c r="H233" s="1367"/>
      <c r="I233" s="1366"/>
      <c r="J233" s="1364"/>
    </row>
    <row r="234" spans="1:11" ht="24" customHeight="1" x14ac:dyDescent="0.2">
      <c r="A234" s="55"/>
      <c r="B234" s="127"/>
      <c r="C234" s="56"/>
      <c r="D234" s="127"/>
      <c r="E234" s="1361"/>
      <c r="F234" s="56"/>
      <c r="G234" s="56"/>
      <c r="H234" s="109"/>
      <c r="I234" s="107"/>
      <c r="J234" s="1364"/>
    </row>
    <row r="235" spans="1:11" ht="24" customHeight="1" x14ac:dyDescent="0.2">
      <c r="A235" s="55"/>
      <c r="B235" s="127" t="s">
        <v>160</v>
      </c>
      <c r="C235" s="56"/>
      <c r="D235" s="127"/>
      <c r="E235" s="1361"/>
      <c r="F235" s="56"/>
      <c r="G235" s="56"/>
      <c r="H235" s="109"/>
      <c r="I235" s="107"/>
      <c r="J235" s="1364"/>
    </row>
    <row r="236" spans="1:11" ht="24" customHeight="1" x14ac:dyDescent="0.2">
      <c r="A236" s="55"/>
      <c r="B236" s="127" t="s">
        <v>160</v>
      </c>
      <c r="C236" s="56"/>
      <c r="D236" s="127" t="s">
        <v>160</v>
      </c>
      <c r="E236" s="1361"/>
      <c r="F236" s="56"/>
      <c r="G236" s="56"/>
      <c r="H236" s="109"/>
      <c r="I236" s="107"/>
      <c r="J236" s="1364"/>
    </row>
    <row r="237" spans="1:11" ht="24" customHeight="1" x14ac:dyDescent="0.2">
      <c r="A237" s="55"/>
      <c r="B237" s="127" t="s">
        <v>160</v>
      </c>
      <c r="C237" s="56"/>
      <c r="D237" s="127" t="s">
        <v>160</v>
      </c>
      <c r="E237" s="1361"/>
      <c r="F237" s="56"/>
      <c r="G237" s="56"/>
      <c r="H237" s="109"/>
      <c r="I237" s="107"/>
      <c r="J237" s="1364"/>
    </row>
    <row r="238" spans="1:11" ht="24" customHeight="1" x14ac:dyDescent="0.2">
      <c r="A238" s="55"/>
      <c r="B238" s="127" t="s">
        <v>160</v>
      </c>
      <c r="C238" s="56"/>
      <c r="D238" s="127"/>
      <c r="E238" s="1361"/>
      <c r="F238" s="56"/>
      <c r="G238" s="56"/>
      <c r="H238" s="109"/>
      <c r="I238" s="107"/>
      <c r="J238" s="1364"/>
    </row>
    <row r="239" spans="1:11" ht="24" customHeight="1" x14ac:dyDescent="0.2">
      <c r="A239" s="55"/>
      <c r="B239" s="127" t="s">
        <v>160</v>
      </c>
      <c r="C239" s="56"/>
      <c r="D239" s="127" t="s">
        <v>160</v>
      </c>
      <c r="E239" s="1361"/>
      <c r="F239" s="56"/>
      <c r="G239" s="56"/>
      <c r="H239" s="109"/>
      <c r="I239" s="107"/>
      <c r="J239" s="1364"/>
    </row>
    <row r="240" spans="1:11" ht="24" customHeight="1" x14ac:dyDescent="0.2">
      <c r="A240" s="55"/>
      <c r="B240" s="127" t="s">
        <v>160</v>
      </c>
      <c r="C240" s="56"/>
      <c r="D240" s="127" t="s">
        <v>160</v>
      </c>
      <c r="E240" s="1362"/>
      <c r="F240" s="56"/>
      <c r="G240" s="56"/>
      <c r="H240" s="110"/>
      <c r="I240" s="108"/>
      <c r="J240" s="1364"/>
    </row>
    <row r="241" spans="1:11" ht="24" customHeight="1" thickBot="1" x14ac:dyDescent="0.25">
      <c r="A241" s="55"/>
      <c r="B241" s="127" t="s">
        <v>160</v>
      </c>
      <c r="C241" s="101"/>
      <c r="D241" s="1339" t="s">
        <v>160</v>
      </c>
      <c r="E241" s="1339"/>
      <c r="F241" s="1339"/>
      <c r="G241" s="101">
        <f>SUM(G218:G240)</f>
        <v>16</v>
      </c>
      <c r="H241" s="106"/>
      <c r="I241" s="106"/>
      <c r="J241" s="102"/>
    </row>
    <row r="242" spans="1:11" ht="24" customHeight="1" thickTop="1" x14ac:dyDescent="0.2">
      <c r="A242" s="1340" t="s">
        <v>132</v>
      </c>
      <c r="B242" s="1340"/>
      <c r="C242" s="1340"/>
      <c r="D242" s="1340"/>
      <c r="E242" s="1340"/>
      <c r="F242" s="1340"/>
      <c r="G242" s="1340"/>
      <c r="H242" s="1340"/>
      <c r="I242" s="1340"/>
      <c r="J242" s="1340"/>
    </row>
    <row r="243" spans="1:11" ht="24" customHeight="1" x14ac:dyDescent="0.2">
      <c r="A243" s="1341" t="s">
        <v>133</v>
      </c>
      <c r="B243" s="1341"/>
      <c r="C243" s="1341"/>
      <c r="D243" s="1341"/>
      <c r="E243" s="50"/>
    </row>
    <row r="244" spans="1:11" ht="24" customHeight="1" x14ac:dyDescent="0.2">
      <c r="A244" s="2" t="s">
        <v>22</v>
      </c>
      <c r="B244" s="97">
        <v>43278</v>
      </c>
      <c r="D244" s="1342" t="s">
        <v>134</v>
      </c>
      <c r="E244" s="1342"/>
      <c r="F244" s="1325" t="s">
        <v>108</v>
      </c>
      <c r="G244" s="1325"/>
      <c r="H244" s="1359"/>
      <c r="I244" s="1359"/>
      <c r="J244" s="1359"/>
    </row>
    <row r="245" spans="1:11" ht="24" customHeight="1" x14ac:dyDescent="0.25">
      <c r="A245" s="97"/>
      <c r="B245" s="1338" t="s">
        <v>288</v>
      </c>
      <c r="C245" s="1338"/>
      <c r="D245" s="1338"/>
      <c r="E245" s="220"/>
      <c r="F245" s="220"/>
    </row>
    <row r="246" spans="1:11" ht="24" customHeight="1" x14ac:dyDescent="0.2">
      <c r="A246" s="50"/>
      <c r="B246" s="50" t="s">
        <v>135</v>
      </c>
      <c r="C246" s="1341" t="s">
        <v>439</v>
      </c>
      <c r="D246" s="1341"/>
      <c r="E246" s="1341"/>
      <c r="F246" s="1368" t="s">
        <v>116</v>
      </c>
      <c r="G246" s="1368"/>
      <c r="H246" s="1341">
        <v>852682434</v>
      </c>
      <c r="I246" s="1341"/>
      <c r="J246" s="1341"/>
    </row>
    <row r="247" spans="1:11" ht="24" customHeight="1" x14ac:dyDescent="0.2">
      <c r="A247" s="50"/>
      <c r="B247" s="50" t="s">
        <v>136</v>
      </c>
      <c r="C247" s="1341" t="s">
        <v>440</v>
      </c>
      <c r="D247" s="1341"/>
      <c r="E247" s="1341"/>
      <c r="F247" s="1368" t="s">
        <v>157</v>
      </c>
      <c r="G247" s="1368"/>
      <c r="H247" s="1341" t="s">
        <v>11</v>
      </c>
      <c r="I247" s="1341"/>
      <c r="J247" s="1341"/>
    </row>
    <row r="248" spans="1:11" ht="24" customHeight="1" thickBot="1" x14ac:dyDescent="0.25">
      <c r="B248" s="206" t="s">
        <v>261</v>
      </c>
      <c r="C248" s="1352" t="s">
        <v>542</v>
      </c>
      <c r="D248" s="1352"/>
      <c r="E248" s="1352"/>
      <c r="F248" s="1352"/>
      <c r="G248" s="1352"/>
    </row>
    <row r="249" spans="1:11" ht="24" customHeight="1" thickTop="1" x14ac:dyDescent="0.2">
      <c r="A249" s="1353" t="s">
        <v>131</v>
      </c>
      <c r="B249" s="1354"/>
      <c r="C249" s="1354"/>
      <c r="D249" s="1355"/>
      <c r="E249" s="103" t="s">
        <v>123</v>
      </c>
      <c r="F249" s="1343" t="s">
        <v>126</v>
      </c>
      <c r="G249" s="1343"/>
      <c r="H249" s="1344" t="s">
        <v>130</v>
      </c>
      <c r="I249" s="1345"/>
      <c r="J249" s="1346"/>
    </row>
    <row r="250" spans="1:11" ht="24" customHeight="1" x14ac:dyDescent="0.2">
      <c r="A250" s="1356"/>
      <c r="B250" s="1357"/>
      <c r="C250" s="1357"/>
      <c r="D250" s="1358"/>
      <c r="E250" s="104" t="s">
        <v>124</v>
      </c>
      <c r="F250" s="1350" t="s">
        <v>127</v>
      </c>
      <c r="G250" s="1351"/>
      <c r="H250" s="1347"/>
      <c r="I250" s="1348"/>
      <c r="J250" s="1349"/>
    </row>
    <row r="251" spans="1:11" ht="24" customHeight="1" thickBot="1" x14ac:dyDescent="0.25">
      <c r="A251" s="170" t="s">
        <v>99</v>
      </c>
      <c r="B251" s="169" t="s">
        <v>100</v>
      </c>
      <c r="C251" s="169" t="s">
        <v>101</v>
      </c>
      <c r="D251" s="169" t="s">
        <v>100</v>
      </c>
      <c r="E251" s="104" t="s">
        <v>125</v>
      </c>
      <c r="F251" s="169" t="s">
        <v>128</v>
      </c>
      <c r="G251" s="169" t="s">
        <v>129</v>
      </c>
      <c r="H251" s="1347"/>
      <c r="I251" s="1348"/>
      <c r="J251" s="1349"/>
    </row>
    <row r="252" spans="1:11" ht="24" customHeight="1" x14ac:dyDescent="0.2">
      <c r="A252" s="214" t="s">
        <v>50</v>
      </c>
      <c r="B252" s="215">
        <v>43261</v>
      </c>
      <c r="C252" s="219" t="s">
        <v>414</v>
      </c>
      <c r="D252" s="215">
        <v>43261</v>
      </c>
      <c r="E252" s="1360" t="s">
        <v>137</v>
      </c>
      <c r="F252" s="216"/>
      <c r="G252" s="216">
        <v>1</v>
      </c>
      <c r="H252" s="217"/>
      <c r="I252" s="218"/>
      <c r="J252" s="1363" t="s">
        <v>139</v>
      </c>
      <c r="K252" s="127"/>
    </row>
    <row r="253" spans="1:11" ht="24" customHeight="1" x14ac:dyDescent="0.2">
      <c r="A253" s="55" t="s">
        <v>50</v>
      </c>
      <c r="B253" s="127">
        <v>43262</v>
      </c>
      <c r="C253" s="56" t="s">
        <v>414</v>
      </c>
      <c r="D253" s="127">
        <v>43262</v>
      </c>
      <c r="E253" s="1361"/>
      <c r="F253" s="56"/>
      <c r="G253" s="56">
        <v>1</v>
      </c>
      <c r="H253" s="109"/>
      <c r="I253" s="107"/>
      <c r="J253" s="1364"/>
      <c r="K253" s="127"/>
    </row>
    <row r="254" spans="1:11" ht="24" customHeight="1" x14ac:dyDescent="0.2">
      <c r="A254" s="55" t="s">
        <v>50</v>
      </c>
      <c r="B254" s="127">
        <v>43263</v>
      </c>
      <c r="C254" s="56" t="s">
        <v>414</v>
      </c>
      <c r="D254" s="127">
        <v>43263</v>
      </c>
      <c r="E254" s="1361"/>
      <c r="F254" s="56"/>
      <c r="G254" s="56">
        <v>1</v>
      </c>
      <c r="H254" s="109"/>
      <c r="I254" s="107"/>
      <c r="J254" s="1364"/>
      <c r="K254" s="127"/>
    </row>
    <row r="255" spans="1:11" ht="24" customHeight="1" x14ac:dyDescent="0.2">
      <c r="A255" s="55" t="s">
        <v>50</v>
      </c>
      <c r="B255" s="127">
        <v>43264</v>
      </c>
      <c r="C255" s="56" t="s">
        <v>414</v>
      </c>
      <c r="D255" s="127">
        <v>43264</v>
      </c>
      <c r="E255" s="1361"/>
      <c r="F255" s="56"/>
      <c r="G255" s="56">
        <v>1</v>
      </c>
      <c r="H255" s="109"/>
      <c r="I255" s="107"/>
      <c r="J255" s="1364"/>
      <c r="K255" s="127"/>
    </row>
    <row r="256" spans="1:11" ht="24" customHeight="1" x14ac:dyDescent="0.2">
      <c r="A256" s="55" t="s">
        <v>50</v>
      </c>
      <c r="B256" s="127">
        <v>43269</v>
      </c>
      <c r="C256" s="56" t="s">
        <v>414</v>
      </c>
      <c r="D256" s="127">
        <v>43269</v>
      </c>
      <c r="E256" s="1361"/>
      <c r="F256" s="56"/>
      <c r="G256" s="56">
        <v>1</v>
      </c>
      <c r="H256" s="109"/>
      <c r="I256" s="107"/>
      <c r="J256" s="1364"/>
      <c r="K256" s="127"/>
    </row>
    <row r="257" spans="1:11" ht="24" customHeight="1" x14ac:dyDescent="0.2">
      <c r="A257" s="55" t="s">
        <v>50</v>
      </c>
      <c r="B257" s="127">
        <v>43270</v>
      </c>
      <c r="C257" s="56" t="s">
        <v>414</v>
      </c>
      <c r="D257" s="127">
        <v>43270</v>
      </c>
      <c r="E257" s="1361"/>
      <c r="F257" s="56"/>
      <c r="G257" s="56">
        <v>1</v>
      </c>
      <c r="H257" s="109"/>
      <c r="I257" s="107"/>
      <c r="J257" s="1364"/>
      <c r="K257" s="127"/>
    </row>
    <row r="258" spans="1:11" ht="24" customHeight="1" x14ac:dyDescent="0.2">
      <c r="A258" s="55" t="s">
        <v>50</v>
      </c>
      <c r="B258" s="127">
        <v>43271</v>
      </c>
      <c r="C258" s="56" t="s">
        <v>414</v>
      </c>
      <c r="D258" s="127">
        <v>43271</v>
      </c>
      <c r="E258" s="1361"/>
      <c r="F258" s="56"/>
      <c r="G258" s="56">
        <v>1</v>
      </c>
      <c r="H258" s="109"/>
      <c r="I258" s="107"/>
      <c r="J258" s="1364"/>
      <c r="K258" s="127"/>
    </row>
    <row r="259" spans="1:11" ht="24" customHeight="1" x14ac:dyDescent="0.2">
      <c r="A259" s="55" t="s">
        <v>379</v>
      </c>
      <c r="B259" s="127" t="s">
        <v>386</v>
      </c>
      <c r="C259" s="56" t="s">
        <v>266</v>
      </c>
      <c r="D259" s="127" t="s">
        <v>386</v>
      </c>
      <c r="E259" s="1361"/>
      <c r="F259" s="56"/>
      <c r="G259" s="56">
        <v>1</v>
      </c>
      <c r="H259" s="1365" t="s">
        <v>141</v>
      </c>
      <c r="I259" s="1366" t="s">
        <v>140</v>
      </c>
      <c r="J259" s="1364"/>
      <c r="K259" s="127"/>
    </row>
    <row r="260" spans="1:11" ht="24" customHeight="1" x14ac:dyDescent="0.2">
      <c r="A260" s="55" t="s">
        <v>379</v>
      </c>
      <c r="B260" s="127" t="s">
        <v>387</v>
      </c>
      <c r="C260" s="56" t="s">
        <v>266</v>
      </c>
      <c r="D260" s="127" t="s">
        <v>387</v>
      </c>
      <c r="E260" s="1361"/>
      <c r="F260" s="56"/>
      <c r="G260" s="56">
        <v>1</v>
      </c>
      <c r="H260" s="1365"/>
      <c r="I260" s="1366"/>
      <c r="J260" s="1364"/>
      <c r="K260" s="127"/>
    </row>
    <row r="261" spans="1:11" ht="24" customHeight="1" x14ac:dyDescent="0.2">
      <c r="A261" s="55" t="s">
        <v>379</v>
      </c>
      <c r="B261" s="127" t="s">
        <v>388</v>
      </c>
      <c r="C261" s="56" t="s">
        <v>266</v>
      </c>
      <c r="D261" s="127" t="s">
        <v>388</v>
      </c>
      <c r="E261" s="1361"/>
      <c r="F261" s="56"/>
      <c r="G261" s="56">
        <v>1</v>
      </c>
      <c r="H261" s="1365"/>
      <c r="I261" s="1366"/>
      <c r="J261" s="1364"/>
    </row>
    <row r="262" spans="1:11" ht="24" customHeight="1" x14ac:dyDescent="0.2">
      <c r="A262" s="55" t="s">
        <v>379</v>
      </c>
      <c r="B262" s="127" t="s">
        <v>389</v>
      </c>
      <c r="C262" s="56" t="s">
        <v>266</v>
      </c>
      <c r="D262" s="127" t="s">
        <v>389</v>
      </c>
      <c r="E262" s="1361"/>
      <c r="F262" s="56"/>
      <c r="G262" s="56">
        <v>1</v>
      </c>
      <c r="H262" s="1365"/>
      <c r="I262" s="1366"/>
      <c r="J262" s="1364"/>
    </row>
    <row r="263" spans="1:11" ht="24" customHeight="1" x14ac:dyDescent="0.2">
      <c r="A263" s="55" t="s">
        <v>379</v>
      </c>
      <c r="B263" s="127" t="s">
        <v>390</v>
      </c>
      <c r="C263" s="56" t="s">
        <v>266</v>
      </c>
      <c r="D263" s="127" t="s">
        <v>390</v>
      </c>
      <c r="E263" s="1361"/>
      <c r="F263" s="56"/>
      <c r="G263" s="56">
        <v>1</v>
      </c>
      <c r="H263" s="1367" t="s">
        <v>415</v>
      </c>
      <c r="I263" s="1366">
        <v>2018</v>
      </c>
      <c r="J263" s="1364"/>
    </row>
    <row r="264" spans="1:11" ht="24" customHeight="1" x14ac:dyDescent="0.2">
      <c r="A264" s="55" t="s">
        <v>379</v>
      </c>
      <c r="B264" s="127" t="s">
        <v>391</v>
      </c>
      <c r="C264" s="56" t="s">
        <v>266</v>
      </c>
      <c r="D264" s="127" t="s">
        <v>391</v>
      </c>
      <c r="E264" s="1361"/>
      <c r="F264" s="56"/>
      <c r="G264" s="56">
        <v>1</v>
      </c>
      <c r="H264" s="1367"/>
      <c r="I264" s="1366"/>
      <c r="J264" s="1364"/>
    </row>
    <row r="265" spans="1:11" ht="24" customHeight="1" x14ac:dyDescent="0.2">
      <c r="A265" s="55" t="s">
        <v>379</v>
      </c>
      <c r="B265" s="127" t="s">
        <v>392</v>
      </c>
      <c r="C265" s="56" t="s">
        <v>266</v>
      </c>
      <c r="D265" s="127" t="s">
        <v>392</v>
      </c>
      <c r="E265" s="1361"/>
      <c r="F265" s="56"/>
      <c r="G265" s="56">
        <v>1</v>
      </c>
      <c r="H265" s="1367"/>
      <c r="I265" s="1366"/>
      <c r="J265" s="1364"/>
    </row>
    <row r="266" spans="1:11" ht="24" customHeight="1" x14ac:dyDescent="0.2">
      <c r="A266" s="55" t="s">
        <v>379</v>
      </c>
      <c r="B266" s="127" t="s">
        <v>393</v>
      </c>
      <c r="C266" s="56" t="s">
        <v>266</v>
      </c>
      <c r="D266" s="127" t="s">
        <v>393</v>
      </c>
      <c r="E266" s="1361"/>
      <c r="F266" s="56"/>
      <c r="G266" s="56">
        <v>1</v>
      </c>
      <c r="H266" s="1367"/>
      <c r="I266" s="1366"/>
      <c r="J266" s="1364"/>
    </row>
    <row r="267" spans="1:11" ht="24" customHeight="1" x14ac:dyDescent="0.2">
      <c r="A267" s="55"/>
      <c r="B267" s="127"/>
      <c r="C267" s="56"/>
      <c r="D267" s="127"/>
      <c r="E267" s="1361"/>
      <c r="F267" s="56"/>
      <c r="G267" s="56"/>
      <c r="H267" s="1367"/>
      <c r="I267" s="1366"/>
      <c r="J267" s="1364"/>
    </row>
    <row r="268" spans="1:11" ht="24" customHeight="1" x14ac:dyDescent="0.2">
      <c r="A268" s="55"/>
      <c r="B268" s="127"/>
      <c r="C268" s="56"/>
      <c r="D268" s="127"/>
      <c r="E268" s="1361"/>
      <c r="F268" s="56"/>
      <c r="G268" s="56"/>
      <c r="H268" s="109"/>
      <c r="I268" s="107"/>
      <c r="J268" s="1364"/>
    </row>
    <row r="269" spans="1:11" ht="24" customHeight="1" x14ac:dyDescent="0.2">
      <c r="A269" s="55"/>
      <c r="B269" s="127"/>
      <c r="C269" s="56"/>
      <c r="D269" s="127"/>
      <c r="E269" s="1361"/>
      <c r="F269" s="56"/>
      <c r="G269" s="56"/>
      <c r="H269" s="109"/>
      <c r="I269" s="107"/>
      <c r="J269" s="1364"/>
    </row>
    <row r="270" spans="1:11" ht="24" customHeight="1" x14ac:dyDescent="0.2">
      <c r="A270" s="55"/>
      <c r="B270" s="127"/>
      <c r="C270" s="56"/>
      <c r="D270" s="127"/>
      <c r="E270" s="1361"/>
      <c r="F270" s="56"/>
      <c r="G270" s="56"/>
      <c r="H270" s="109"/>
      <c r="I270" s="107"/>
      <c r="J270" s="1364"/>
    </row>
    <row r="271" spans="1:11" ht="24" customHeight="1" x14ac:dyDescent="0.2">
      <c r="A271" s="55"/>
      <c r="B271" s="127" t="s">
        <v>160</v>
      </c>
      <c r="C271" s="56"/>
      <c r="D271" s="127" t="s">
        <v>160</v>
      </c>
      <c r="E271" s="1361"/>
      <c r="F271" s="56"/>
      <c r="G271" s="56"/>
      <c r="H271" s="109"/>
      <c r="I271" s="107"/>
      <c r="J271" s="1364"/>
    </row>
    <row r="272" spans="1:11" ht="24" customHeight="1" x14ac:dyDescent="0.2">
      <c r="A272" s="55"/>
      <c r="B272" s="127" t="s">
        <v>160</v>
      </c>
      <c r="C272" s="56"/>
      <c r="D272" s="127"/>
      <c r="E272" s="1361"/>
      <c r="F272" s="56"/>
      <c r="G272" s="56"/>
      <c r="H272" s="109"/>
      <c r="I272" s="107"/>
      <c r="J272" s="1364"/>
    </row>
    <row r="273" spans="1:11" ht="24" customHeight="1" x14ac:dyDescent="0.2">
      <c r="A273" s="55"/>
      <c r="B273" s="127" t="s">
        <v>160</v>
      </c>
      <c r="C273" s="56"/>
      <c r="D273" s="127" t="s">
        <v>160</v>
      </c>
      <c r="E273" s="1361"/>
      <c r="F273" s="56"/>
      <c r="G273" s="56"/>
      <c r="H273" s="109"/>
      <c r="I273" s="107"/>
      <c r="J273" s="1364"/>
    </row>
    <row r="274" spans="1:11" ht="24" customHeight="1" x14ac:dyDescent="0.2">
      <c r="A274" s="55"/>
      <c r="B274" s="127" t="s">
        <v>160</v>
      </c>
      <c r="C274" s="56"/>
      <c r="D274" s="127" t="s">
        <v>160</v>
      </c>
      <c r="E274" s="1362"/>
      <c r="F274" s="56"/>
      <c r="G274" s="56"/>
      <c r="H274" s="110"/>
      <c r="I274" s="108"/>
      <c r="J274" s="1364"/>
    </row>
    <row r="275" spans="1:11" ht="24" customHeight="1" thickBot="1" x14ac:dyDescent="0.25">
      <c r="A275" s="55"/>
      <c r="B275" s="127" t="s">
        <v>160</v>
      </c>
      <c r="C275" s="101"/>
      <c r="D275" s="1339" t="s">
        <v>160</v>
      </c>
      <c r="E275" s="1339"/>
      <c r="F275" s="1339"/>
      <c r="G275" s="101">
        <f>SUM(G252:G274)</f>
        <v>15</v>
      </c>
      <c r="H275" s="106"/>
      <c r="I275" s="106"/>
      <c r="J275" s="102"/>
    </row>
    <row r="276" spans="1:11" ht="24" customHeight="1" thickTop="1" x14ac:dyDescent="0.2">
      <c r="A276" s="1340" t="s">
        <v>132</v>
      </c>
      <c r="B276" s="1340"/>
      <c r="C276" s="1340"/>
      <c r="D276" s="1340"/>
      <c r="E276" s="1340"/>
      <c r="F276" s="1340"/>
      <c r="G276" s="1340"/>
      <c r="H276" s="1340"/>
      <c r="I276" s="1340"/>
      <c r="J276" s="1340"/>
    </row>
    <row r="277" spans="1:11" ht="24" customHeight="1" x14ac:dyDescent="0.2">
      <c r="A277" s="1341" t="s">
        <v>133</v>
      </c>
      <c r="B277" s="1341"/>
      <c r="C277" s="1341"/>
      <c r="D277" s="1341"/>
      <c r="E277" s="50"/>
    </row>
    <row r="278" spans="1:11" ht="24" customHeight="1" x14ac:dyDescent="0.2">
      <c r="A278" s="2" t="s">
        <v>22</v>
      </c>
      <c r="B278" s="97">
        <v>43278</v>
      </c>
      <c r="D278" s="1342" t="s">
        <v>134</v>
      </c>
      <c r="E278" s="1342"/>
      <c r="F278" s="1325" t="s">
        <v>108</v>
      </c>
      <c r="G278" s="1325"/>
      <c r="H278" s="1359"/>
      <c r="I278" s="1359"/>
      <c r="J278" s="1359"/>
    </row>
    <row r="279" spans="1:11" ht="24" customHeight="1" x14ac:dyDescent="0.25">
      <c r="A279" s="97"/>
      <c r="B279" s="1338" t="s">
        <v>288</v>
      </c>
      <c r="C279" s="1338"/>
      <c r="D279" s="1338"/>
      <c r="E279" s="220"/>
      <c r="F279" s="220"/>
    </row>
    <row r="280" spans="1:11" ht="24" customHeight="1" x14ac:dyDescent="0.2">
      <c r="A280" s="50"/>
      <c r="B280" s="50" t="s">
        <v>135</v>
      </c>
      <c r="C280" s="1341" t="s">
        <v>441</v>
      </c>
      <c r="D280" s="1341"/>
      <c r="E280" s="1341"/>
      <c r="F280" s="1368" t="s">
        <v>116</v>
      </c>
      <c r="G280" s="1368"/>
      <c r="H280" s="1341">
        <v>907343974</v>
      </c>
      <c r="I280" s="1341"/>
      <c r="J280" s="1341"/>
    </row>
    <row r="281" spans="1:11" ht="24" customHeight="1" x14ac:dyDescent="0.2">
      <c r="A281" s="50"/>
      <c r="B281" s="50" t="s">
        <v>136</v>
      </c>
      <c r="C281" s="1341" t="s">
        <v>500</v>
      </c>
      <c r="D281" s="1341"/>
      <c r="E281" s="1341"/>
      <c r="F281" s="1368" t="s">
        <v>157</v>
      </c>
      <c r="G281" s="1368"/>
      <c r="H281" s="1341" t="s">
        <v>11</v>
      </c>
      <c r="I281" s="1341"/>
      <c r="J281" s="1341"/>
    </row>
    <row r="282" spans="1:11" ht="24" customHeight="1" thickBot="1" x14ac:dyDescent="0.25">
      <c r="B282" s="206" t="s">
        <v>261</v>
      </c>
      <c r="C282" s="1352" t="s">
        <v>546</v>
      </c>
      <c r="D282" s="1352"/>
      <c r="E282" s="1352"/>
      <c r="F282" s="1352"/>
      <c r="G282" s="1352"/>
    </row>
    <row r="283" spans="1:11" ht="24" customHeight="1" thickTop="1" x14ac:dyDescent="0.2">
      <c r="A283" s="1353" t="s">
        <v>131</v>
      </c>
      <c r="B283" s="1354"/>
      <c r="C283" s="1354"/>
      <c r="D283" s="1355"/>
      <c r="E283" s="103" t="s">
        <v>123</v>
      </c>
      <c r="F283" s="1343" t="s">
        <v>126</v>
      </c>
      <c r="G283" s="1343"/>
      <c r="H283" s="1344" t="s">
        <v>130</v>
      </c>
      <c r="I283" s="1345"/>
      <c r="J283" s="1346"/>
    </row>
    <row r="284" spans="1:11" ht="24" customHeight="1" x14ac:dyDescent="0.2">
      <c r="A284" s="1356"/>
      <c r="B284" s="1357"/>
      <c r="C284" s="1357"/>
      <c r="D284" s="1358"/>
      <c r="E284" s="104" t="s">
        <v>124</v>
      </c>
      <c r="F284" s="1350" t="s">
        <v>127</v>
      </c>
      <c r="G284" s="1351"/>
      <c r="H284" s="1347"/>
      <c r="I284" s="1348"/>
      <c r="J284" s="1349"/>
    </row>
    <row r="285" spans="1:11" ht="24" customHeight="1" thickBot="1" x14ac:dyDescent="0.25">
      <c r="A285" s="170" t="s">
        <v>99</v>
      </c>
      <c r="B285" s="169" t="s">
        <v>100</v>
      </c>
      <c r="C285" s="169" t="s">
        <v>101</v>
      </c>
      <c r="D285" s="169" t="s">
        <v>100</v>
      </c>
      <c r="E285" s="104" t="s">
        <v>125</v>
      </c>
      <c r="F285" s="169" t="s">
        <v>128</v>
      </c>
      <c r="G285" s="169" t="s">
        <v>129</v>
      </c>
      <c r="H285" s="1347"/>
      <c r="I285" s="1348"/>
      <c r="J285" s="1349"/>
    </row>
    <row r="286" spans="1:11" ht="24" customHeight="1" x14ac:dyDescent="0.2">
      <c r="A286" s="214" t="s">
        <v>287</v>
      </c>
      <c r="B286" s="215">
        <v>43263</v>
      </c>
      <c r="C286" s="219" t="s">
        <v>414</v>
      </c>
      <c r="D286" s="215">
        <v>43263</v>
      </c>
      <c r="E286" s="1360" t="s">
        <v>137</v>
      </c>
      <c r="F286" s="216"/>
      <c r="G286" s="216">
        <v>1</v>
      </c>
      <c r="H286" s="217"/>
      <c r="I286" s="218"/>
      <c r="J286" s="1363" t="s">
        <v>139</v>
      </c>
      <c r="K286" s="127"/>
    </row>
    <row r="287" spans="1:11" ht="24" customHeight="1" x14ac:dyDescent="0.2">
      <c r="A287" s="55" t="s">
        <v>287</v>
      </c>
      <c r="B287" s="127">
        <v>43264</v>
      </c>
      <c r="C287" s="56" t="s">
        <v>414</v>
      </c>
      <c r="D287" s="127">
        <v>43264</v>
      </c>
      <c r="E287" s="1361"/>
      <c r="F287" s="56"/>
      <c r="G287" s="56">
        <v>1</v>
      </c>
      <c r="H287" s="109"/>
      <c r="I287" s="107"/>
      <c r="J287" s="1364"/>
      <c r="K287" s="127"/>
    </row>
    <row r="288" spans="1:11" ht="24" customHeight="1" x14ac:dyDescent="0.2">
      <c r="A288" s="55" t="s">
        <v>287</v>
      </c>
      <c r="B288" s="127">
        <v>43269</v>
      </c>
      <c r="C288" s="56" t="s">
        <v>414</v>
      </c>
      <c r="D288" s="127">
        <v>43269</v>
      </c>
      <c r="E288" s="1361"/>
      <c r="F288" s="56"/>
      <c r="G288" s="56">
        <v>1</v>
      </c>
      <c r="H288" s="109"/>
      <c r="I288" s="107"/>
      <c r="J288" s="1364"/>
      <c r="K288" s="127"/>
    </row>
    <row r="289" spans="1:11" ht="24" customHeight="1" x14ac:dyDescent="0.2">
      <c r="A289" s="55" t="s">
        <v>287</v>
      </c>
      <c r="B289" s="127">
        <v>43270</v>
      </c>
      <c r="C289" s="56" t="s">
        <v>414</v>
      </c>
      <c r="D289" s="127">
        <v>43270</v>
      </c>
      <c r="E289" s="1361"/>
      <c r="F289" s="56"/>
      <c r="G289" s="56">
        <v>1</v>
      </c>
      <c r="H289" s="109"/>
      <c r="I289" s="107"/>
      <c r="J289" s="1364"/>
      <c r="K289" s="127"/>
    </row>
    <row r="290" spans="1:11" ht="24" customHeight="1" x14ac:dyDescent="0.2">
      <c r="A290" s="55" t="s">
        <v>287</v>
      </c>
      <c r="B290" s="127">
        <v>43271</v>
      </c>
      <c r="C290" s="56" t="s">
        <v>414</v>
      </c>
      <c r="D290" s="127">
        <v>43271</v>
      </c>
      <c r="E290" s="1361"/>
      <c r="F290" s="56"/>
      <c r="G290" s="56">
        <v>1</v>
      </c>
      <c r="H290" s="109"/>
      <c r="I290" s="107"/>
      <c r="J290" s="1364"/>
      <c r="K290" s="127"/>
    </row>
    <row r="291" spans="1:11" ht="24" customHeight="1" x14ac:dyDescent="0.2">
      <c r="A291" s="55" t="s">
        <v>300</v>
      </c>
      <c r="B291" s="127" t="s">
        <v>384</v>
      </c>
      <c r="C291" s="56" t="s">
        <v>266</v>
      </c>
      <c r="D291" s="127" t="s">
        <v>384</v>
      </c>
      <c r="E291" s="1361"/>
      <c r="F291" s="56"/>
      <c r="G291" s="56">
        <v>1</v>
      </c>
      <c r="H291" s="109"/>
      <c r="I291" s="107"/>
      <c r="J291" s="1364"/>
      <c r="K291" s="127"/>
    </row>
    <row r="292" spans="1:11" ht="24" customHeight="1" x14ac:dyDescent="0.2">
      <c r="A292" s="55" t="s">
        <v>300</v>
      </c>
      <c r="B292" s="127" t="s">
        <v>385</v>
      </c>
      <c r="C292" s="56" t="s">
        <v>266</v>
      </c>
      <c r="D292" s="127" t="s">
        <v>385</v>
      </c>
      <c r="E292" s="1361"/>
      <c r="F292" s="56"/>
      <c r="G292" s="56">
        <v>1</v>
      </c>
      <c r="H292" s="109"/>
      <c r="I292" s="107"/>
      <c r="J292" s="1364"/>
      <c r="K292" s="127"/>
    </row>
    <row r="293" spans="1:11" ht="24" customHeight="1" x14ac:dyDescent="0.2">
      <c r="A293" s="55" t="s">
        <v>300</v>
      </c>
      <c r="B293" s="127" t="s">
        <v>386</v>
      </c>
      <c r="C293" s="56" t="s">
        <v>266</v>
      </c>
      <c r="D293" s="127" t="s">
        <v>386</v>
      </c>
      <c r="E293" s="1361"/>
      <c r="F293" s="56"/>
      <c r="G293" s="56">
        <v>1</v>
      </c>
      <c r="H293" s="1365" t="s">
        <v>141</v>
      </c>
      <c r="I293" s="1366" t="s">
        <v>140</v>
      </c>
      <c r="J293" s="1364"/>
      <c r="K293" s="127"/>
    </row>
    <row r="294" spans="1:11" ht="24" customHeight="1" x14ac:dyDescent="0.2">
      <c r="A294" s="55" t="s">
        <v>300</v>
      </c>
      <c r="B294" s="127" t="s">
        <v>387</v>
      </c>
      <c r="C294" s="56" t="s">
        <v>266</v>
      </c>
      <c r="D294" s="127" t="s">
        <v>387</v>
      </c>
      <c r="E294" s="1361"/>
      <c r="F294" s="56"/>
      <c r="G294" s="56">
        <v>1</v>
      </c>
      <c r="H294" s="1365"/>
      <c r="I294" s="1366"/>
      <c r="J294" s="1364"/>
      <c r="K294" s="127"/>
    </row>
    <row r="295" spans="1:11" ht="24" customHeight="1" x14ac:dyDescent="0.2">
      <c r="A295" s="55" t="s">
        <v>300</v>
      </c>
      <c r="B295" s="127" t="s">
        <v>388</v>
      </c>
      <c r="C295" s="56" t="s">
        <v>266</v>
      </c>
      <c r="D295" s="127" t="s">
        <v>388</v>
      </c>
      <c r="E295" s="1361"/>
      <c r="F295" s="56"/>
      <c r="G295" s="56">
        <v>1</v>
      </c>
      <c r="H295" s="1365"/>
      <c r="I295" s="1366"/>
      <c r="J295" s="1364"/>
    </row>
    <row r="296" spans="1:11" ht="24" customHeight="1" x14ac:dyDescent="0.2">
      <c r="A296" s="55" t="s">
        <v>300</v>
      </c>
      <c r="B296" s="127" t="s">
        <v>389</v>
      </c>
      <c r="C296" s="56" t="s">
        <v>266</v>
      </c>
      <c r="D296" s="127" t="s">
        <v>389</v>
      </c>
      <c r="E296" s="1361"/>
      <c r="F296" s="56"/>
      <c r="G296" s="56">
        <v>1</v>
      </c>
      <c r="H296" s="1365"/>
      <c r="I296" s="1366"/>
      <c r="J296" s="1364"/>
    </row>
    <row r="297" spans="1:11" ht="24" customHeight="1" x14ac:dyDescent="0.2">
      <c r="A297" s="55" t="s">
        <v>300</v>
      </c>
      <c r="B297" s="127" t="s">
        <v>390</v>
      </c>
      <c r="C297" s="56" t="s">
        <v>266</v>
      </c>
      <c r="D297" s="127" t="s">
        <v>390</v>
      </c>
      <c r="E297" s="1361"/>
      <c r="F297" s="56"/>
      <c r="G297" s="56">
        <v>1</v>
      </c>
      <c r="H297" s="1367" t="s">
        <v>415</v>
      </c>
      <c r="I297" s="1366">
        <v>2018</v>
      </c>
      <c r="J297" s="1364"/>
    </row>
    <row r="298" spans="1:11" ht="24" customHeight="1" x14ac:dyDescent="0.2">
      <c r="A298" s="55" t="s">
        <v>300</v>
      </c>
      <c r="B298" s="127" t="s">
        <v>391</v>
      </c>
      <c r="C298" s="56" t="s">
        <v>266</v>
      </c>
      <c r="D298" s="127" t="s">
        <v>391</v>
      </c>
      <c r="E298" s="1361"/>
      <c r="F298" s="56"/>
      <c r="G298" s="56">
        <v>1</v>
      </c>
      <c r="H298" s="1367"/>
      <c r="I298" s="1366"/>
      <c r="J298" s="1364"/>
    </row>
    <row r="299" spans="1:11" ht="24" customHeight="1" x14ac:dyDescent="0.2">
      <c r="A299" s="55" t="s">
        <v>300</v>
      </c>
      <c r="B299" s="127" t="s">
        <v>392</v>
      </c>
      <c r="C299" s="56" t="s">
        <v>266</v>
      </c>
      <c r="D299" s="127" t="s">
        <v>392</v>
      </c>
      <c r="E299" s="1361"/>
      <c r="F299" s="56"/>
      <c r="G299" s="56">
        <v>1</v>
      </c>
      <c r="H299" s="1367"/>
      <c r="I299" s="1366"/>
      <c r="J299" s="1364"/>
    </row>
    <row r="300" spans="1:11" ht="24" customHeight="1" x14ac:dyDescent="0.2">
      <c r="A300" s="55" t="s">
        <v>300</v>
      </c>
      <c r="B300" s="127" t="s">
        <v>393</v>
      </c>
      <c r="C300" s="56" t="s">
        <v>266</v>
      </c>
      <c r="D300" s="127" t="s">
        <v>393</v>
      </c>
      <c r="E300" s="1361"/>
      <c r="F300" s="56"/>
      <c r="G300" s="56">
        <v>1</v>
      </c>
      <c r="H300" s="1367"/>
      <c r="I300" s="1366"/>
      <c r="J300" s="1364"/>
    </row>
    <row r="301" spans="1:11" ht="24" customHeight="1" x14ac:dyDescent="0.2">
      <c r="A301" s="55" t="s">
        <v>300</v>
      </c>
      <c r="B301" s="127" t="s">
        <v>394</v>
      </c>
      <c r="C301" s="56" t="s">
        <v>266</v>
      </c>
      <c r="D301" s="127" t="s">
        <v>394</v>
      </c>
      <c r="E301" s="1361"/>
      <c r="F301" s="56"/>
      <c r="G301" s="56">
        <v>1</v>
      </c>
      <c r="H301" s="1367"/>
      <c r="I301" s="1366"/>
      <c r="J301" s="1364"/>
    </row>
    <row r="302" spans="1:11" ht="24" customHeight="1" x14ac:dyDescent="0.2">
      <c r="A302" s="55"/>
      <c r="B302" s="127"/>
      <c r="C302" s="56"/>
      <c r="D302" s="127"/>
      <c r="E302" s="1361"/>
      <c r="F302" s="56"/>
      <c r="G302" s="56"/>
      <c r="H302" s="109"/>
      <c r="I302" s="107"/>
      <c r="J302" s="1364"/>
    </row>
    <row r="303" spans="1:11" ht="24" customHeight="1" x14ac:dyDescent="0.2">
      <c r="A303" s="55"/>
      <c r="B303" s="127"/>
      <c r="C303" s="56"/>
      <c r="D303" s="127"/>
      <c r="E303" s="1361"/>
      <c r="F303" s="56"/>
      <c r="G303" s="56"/>
      <c r="H303" s="109"/>
      <c r="I303" s="107"/>
      <c r="J303" s="1364"/>
    </row>
    <row r="304" spans="1:11" ht="24" customHeight="1" x14ac:dyDescent="0.2">
      <c r="A304" s="55"/>
      <c r="B304" s="127" t="s">
        <v>160</v>
      </c>
      <c r="C304" s="56"/>
      <c r="D304" s="127" t="s">
        <v>160</v>
      </c>
      <c r="E304" s="1361"/>
      <c r="F304" s="56"/>
      <c r="G304" s="56"/>
      <c r="H304" s="109"/>
      <c r="I304" s="107"/>
      <c r="J304" s="1364"/>
    </row>
    <row r="305" spans="1:11" ht="24" customHeight="1" x14ac:dyDescent="0.2">
      <c r="A305" s="55"/>
      <c r="B305" s="127" t="s">
        <v>160</v>
      </c>
      <c r="C305" s="56"/>
      <c r="D305" s="127" t="s">
        <v>160</v>
      </c>
      <c r="E305" s="1361"/>
      <c r="F305" s="56"/>
      <c r="G305" s="56"/>
      <c r="H305" s="109"/>
      <c r="I305" s="107"/>
      <c r="J305" s="1364"/>
    </row>
    <row r="306" spans="1:11" ht="24" customHeight="1" x14ac:dyDescent="0.2">
      <c r="A306" s="55"/>
      <c r="B306" s="127" t="s">
        <v>160</v>
      </c>
      <c r="C306" s="56"/>
      <c r="D306" s="127"/>
      <c r="E306" s="1361"/>
      <c r="F306" s="56"/>
      <c r="G306" s="56"/>
      <c r="H306" s="109"/>
      <c r="I306" s="107"/>
      <c r="J306" s="1364"/>
    </row>
    <row r="307" spans="1:11" ht="24" customHeight="1" x14ac:dyDescent="0.2">
      <c r="A307" s="55"/>
      <c r="B307" s="127" t="s">
        <v>160</v>
      </c>
      <c r="C307" s="56"/>
      <c r="D307" s="127" t="s">
        <v>160</v>
      </c>
      <c r="E307" s="1361"/>
      <c r="F307" s="56"/>
      <c r="G307" s="56"/>
      <c r="H307" s="109"/>
      <c r="I307" s="107"/>
      <c r="J307" s="1364"/>
    </row>
    <row r="308" spans="1:11" ht="24" customHeight="1" x14ac:dyDescent="0.2">
      <c r="A308" s="55"/>
      <c r="B308" s="127" t="s">
        <v>160</v>
      </c>
      <c r="C308" s="56"/>
      <c r="D308" s="127" t="s">
        <v>160</v>
      </c>
      <c r="E308" s="1362"/>
      <c r="F308" s="56"/>
      <c r="G308" s="56"/>
      <c r="H308" s="110"/>
      <c r="I308" s="108"/>
      <c r="J308" s="1364"/>
    </row>
    <row r="309" spans="1:11" ht="24" customHeight="1" thickBot="1" x14ac:dyDescent="0.25">
      <c r="A309" s="55"/>
      <c r="B309" s="127" t="s">
        <v>160</v>
      </c>
      <c r="C309" s="101"/>
      <c r="D309" s="1339" t="s">
        <v>160</v>
      </c>
      <c r="E309" s="1339"/>
      <c r="F309" s="1339"/>
      <c r="G309" s="101">
        <f>SUM(G286:G308)</f>
        <v>16</v>
      </c>
      <c r="H309" s="106"/>
      <c r="I309" s="106"/>
      <c r="J309" s="102"/>
    </row>
    <row r="310" spans="1:11" ht="24" customHeight="1" thickTop="1" x14ac:dyDescent="0.2">
      <c r="A310" s="1340" t="s">
        <v>132</v>
      </c>
      <c r="B310" s="1340"/>
      <c r="C310" s="1340"/>
      <c r="D310" s="1340"/>
      <c r="E310" s="1340"/>
      <c r="F310" s="1340"/>
      <c r="G310" s="1340"/>
      <c r="H310" s="1340"/>
      <c r="I310" s="1340"/>
      <c r="J310" s="1340"/>
    </row>
    <row r="311" spans="1:11" ht="24" customHeight="1" x14ac:dyDescent="0.2">
      <c r="A311" s="1341" t="s">
        <v>133</v>
      </c>
      <c r="B311" s="1341"/>
      <c r="C311" s="1341"/>
      <c r="D311" s="1341"/>
      <c r="E311" s="50"/>
    </row>
    <row r="312" spans="1:11" ht="24" customHeight="1" x14ac:dyDescent="0.2">
      <c r="A312" s="2" t="s">
        <v>22</v>
      </c>
      <c r="B312" s="97">
        <v>43278</v>
      </c>
      <c r="D312" s="1342" t="s">
        <v>134</v>
      </c>
      <c r="E312" s="1342"/>
      <c r="F312" s="1325" t="s">
        <v>108</v>
      </c>
      <c r="G312" s="1325"/>
      <c r="H312" s="1359"/>
      <c r="I312" s="1359"/>
      <c r="J312" s="1359"/>
    </row>
    <row r="313" spans="1:11" ht="24" customHeight="1" x14ac:dyDescent="0.25">
      <c r="A313" s="97"/>
      <c r="B313" s="1338" t="s">
        <v>288</v>
      </c>
      <c r="C313" s="1338"/>
      <c r="D313" s="1338"/>
      <c r="E313" s="220"/>
      <c r="F313" s="220"/>
    </row>
    <row r="314" spans="1:11" ht="24" customHeight="1" x14ac:dyDescent="0.2">
      <c r="A314" s="50"/>
      <c r="B314" s="50" t="s">
        <v>135</v>
      </c>
      <c r="C314" s="1341" t="s">
        <v>442</v>
      </c>
      <c r="D314" s="1341"/>
      <c r="E314" s="1341"/>
      <c r="F314" s="1368" t="s">
        <v>116</v>
      </c>
      <c r="G314" s="1368"/>
      <c r="H314" s="1341">
        <v>964379192</v>
      </c>
      <c r="I314" s="1341"/>
      <c r="J314" s="1341"/>
    </row>
    <row r="315" spans="1:11" ht="24" customHeight="1" x14ac:dyDescent="0.2">
      <c r="A315" s="50"/>
      <c r="B315" s="50" t="s">
        <v>136</v>
      </c>
      <c r="C315" s="1341" t="s">
        <v>443</v>
      </c>
      <c r="D315" s="1341"/>
      <c r="E315" s="1341"/>
      <c r="F315" s="1368" t="s">
        <v>157</v>
      </c>
      <c r="G315" s="1368"/>
      <c r="H315" s="1341" t="s">
        <v>11</v>
      </c>
      <c r="I315" s="1341"/>
      <c r="J315" s="1341"/>
    </row>
    <row r="316" spans="1:11" ht="24" customHeight="1" thickBot="1" x14ac:dyDescent="0.25">
      <c r="B316" s="206" t="s">
        <v>261</v>
      </c>
      <c r="C316" s="1352" t="s">
        <v>543</v>
      </c>
      <c r="D316" s="1352"/>
      <c r="E316" s="1352"/>
      <c r="F316" s="1352"/>
      <c r="G316" s="1352"/>
    </row>
    <row r="317" spans="1:11" ht="24" customHeight="1" thickTop="1" x14ac:dyDescent="0.2">
      <c r="A317" s="1353" t="s">
        <v>131</v>
      </c>
      <c r="B317" s="1354"/>
      <c r="C317" s="1354"/>
      <c r="D317" s="1355"/>
      <c r="E317" s="103" t="s">
        <v>123</v>
      </c>
      <c r="F317" s="1343" t="s">
        <v>126</v>
      </c>
      <c r="G317" s="1343"/>
      <c r="H317" s="1344" t="s">
        <v>130</v>
      </c>
      <c r="I317" s="1345"/>
      <c r="J317" s="1346"/>
    </row>
    <row r="318" spans="1:11" ht="24" customHeight="1" x14ac:dyDescent="0.2">
      <c r="A318" s="1356"/>
      <c r="B318" s="1357"/>
      <c r="C318" s="1357"/>
      <c r="D318" s="1358"/>
      <c r="E318" s="104" t="s">
        <v>124</v>
      </c>
      <c r="F318" s="1350" t="s">
        <v>127</v>
      </c>
      <c r="G318" s="1351"/>
      <c r="H318" s="1347"/>
      <c r="I318" s="1348"/>
      <c r="J318" s="1349"/>
    </row>
    <row r="319" spans="1:11" ht="24" customHeight="1" thickBot="1" x14ac:dyDescent="0.25">
      <c r="A319" s="170" t="s">
        <v>99</v>
      </c>
      <c r="B319" s="169" t="s">
        <v>100</v>
      </c>
      <c r="C319" s="169" t="s">
        <v>101</v>
      </c>
      <c r="D319" s="169" t="s">
        <v>100</v>
      </c>
      <c r="E319" s="104" t="s">
        <v>125</v>
      </c>
      <c r="F319" s="169" t="s">
        <v>128</v>
      </c>
      <c r="G319" s="169" t="s">
        <v>129</v>
      </c>
      <c r="H319" s="1347"/>
      <c r="I319" s="1348"/>
      <c r="J319" s="1349"/>
    </row>
    <row r="320" spans="1:11" ht="24" customHeight="1" x14ac:dyDescent="0.2">
      <c r="A320" s="214" t="s">
        <v>505</v>
      </c>
      <c r="B320" s="215">
        <v>43263</v>
      </c>
      <c r="C320" s="219" t="s">
        <v>414</v>
      </c>
      <c r="D320" s="215">
        <v>43263</v>
      </c>
      <c r="E320" s="1360" t="s">
        <v>137</v>
      </c>
      <c r="F320" s="216"/>
      <c r="G320" s="216">
        <v>1</v>
      </c>
      <c r="H320" s="217"/>
      <c r="I320" s="218"/>
      <c r="J320" s="1363" t="s">
        <v>139</v>
      </c>
      <c r="K320" s="127"/>
    </row>
    <row r="321" spans="1:11" ht="24" customHeight="1" x14ac:dyDescent="0.2">
      <c r="A321" s="55" t="s">
        <v>505</v>
      </c>
      <c r="B321" s="127">
        <v>43264</v>
      </c>
      <c r="C321" s="56" t="s">
        <v>414</v>
      </c>
      <c r="D321" s="127">
        <v>43264</v>
      </c>
      <c r="E321" s="1361"/>
      <c r="F321" s="56"/>
      <c r="G321" s="56">
        <v>1</v>
      </c>
      <c r="H321" s="109"/>
      <c r="I321" s="107"/>
      <c r="J321" s="1364"/>
      <c r="K321" s="127"/>
    </row>
    <row r="322" spans="1:11" ht="24" customHeight="1" x14ac:dyDescent="0.2">
      <c r="A322" s="55" t="s">
        <v>505</v>
      </c>
      <c r="B322" s="127">
        <v>43269</v>
      </c>
      <c r="C322" s="56" t="s">
        <v>414</v>
      </c>
      <c r="D322" s="127">
        <v>43269</v>
      </c>
      <c r="E322" s="1361"/>
      <c r="F322" s="56"/>
      <c r="G322" s="56">
        <v>1</v>
      </c>
      <c r="H322" s="109"/>
      <c r="I322" s="107"/>
      <c r="J322" s="1364"/>
      <c r="K322" s="127"/>
    </row>
    <row r="323" spans="1:11" ht="24" customHeight="1" x14ac:dyDescent="0.2">
      <c r="A323" s="55" t="s">
        <v>505</v>
      </c>
      <c r="B323" s="127">
        <v>43270</v>
      </c>
      <c r="C323" s="56" t="s">
        <v>414</v>
      </c>
      <c r="D323" s="127">
        <v>43270</v>
      </c>
      <c r="E323" s="1361"/>
      <c r="F323" s="56"/>
      <c r="G323" s="56">
        <v>1</v>
      </c>
      <c r="H323" s="109"/>
      <c r="I323" s="107"/>
      <c r="J323" s="1364"/>
      <c r="K323" s="127"/>
    </row>
    <row r="324" spans="1:11" ht="24" customHeight="1" x14ac:dyDescent="0.2">
      <c r="A324" s="55" t="s">
        <v>505</v>
      </c>
      <c r="B324" s="127">
        <v>43271</v>
      </c>
      <c r="C324" s="56" t="s">
        <v>414</v>
      </c>
      <c r="D324" s="127">
        <v>43271</v>
      </c>
      <c r="E324" s="1361"/>
      <c r="F324" s="56"/>
      <c r="G324" s="56">
        <v>1</v>
      </c>
      <c r="H324" s="109"/>
      <c r="I324" s="107"/>
      <c r="J324" s="1364"/>
      <c r="K324" s="127"/>
    </row>
    <row r="325" spans="1:11" ht="24" customHeight="1" x14ac:dyDescent="0.2">
      <c r="A325" s="55" t="s">
        <v>302</v>
      </c>
      <c r="B325" s="127" t="s">
        <v>384</v>
      </c>
      <c r="C325" s="56" t="s">
        <v>266</v>
      </c>
      <c r="D325" s="127" t="s">
        <v>384</v>
      </c>
      <c r="E325" s="1361"/>
      <c r="F325" s="56"/>
      <c r="G325" s="56">
        <v>1</v>
      </c>
      <c r="H325" s="109"/>
      <c r="I325" s="107"/>
      <c r="J325" s="1364"/>
      <c r="K325" s="127"/>
    </row>
    <row r="326" spans="1:11" ht="24" customHeight="1" x14ac:dyDescent="0.2">
      <c r="A326" s="55" t="s">
        <v>302</v>
      </c>
      <c r="B326" s="127" t="s">
        <v>385</v>
      </c>
      <c r="C326" s="56" t="s">
        <v>266</v>
      </c>
      <c r="D326" s="127" t="s">
        <v>385</v>
      </c>
      <c r="E326" s="1361"/>
      <c r="F326" s="56"/>
      <c r="G326" s="56">
        <v>1</v>
      </c>
      <c r="H326" s="109"/>
      <c r="I326" s="107"/>
      <c r="J326" s="1364"/>
      <c r="K326" s="127"/>
    </row>
    <row r="327" spans="1:11" ht="24" customHeight="1" x14ac:dyDescent="0.2">
      <c r="A327" s="55" t="s">
        <v>302</v>
      </c>
      <c r="B327" s="127" t="s">
        <v>386</v>
      </c>
      <c r="C327" s="56" t="s">
        <v>266</v>
      </c>
      <c r="D327" s="127" t="s">
        <v>386</v>
      </c>
      <c r="E327" s="1361"/>
      <c r="F327" s="56"/>
      <c r="G327" s="56">
        <v>1</v>
      </c>
      <c r="H327" s="1365" t="s">
        <v>141</v>
      </c>
      <c r="I327" s="1366" t="s">
        <v>140</v>
      </c>
      <c r="J327" s="1364"/>
      <c r="K327" s="127"/>
    </row>
    <row r="328" spans="1:11" ht="24" customHeight="1" x14ac:dyDescent="0.2">
      <c r="A328" s="55" t="s">
        <v>302</v>
      </c>
      <c r="B328" s="127" t="s">
        <v>387</v>
      </c>
      <c r="C328" s="56" t="s">
        <v>266</v>
      </c>
      <c r="D328" s="127" t="s">
        <v>387</v>
      </c>
      <c r="E328" s="1361"/>
      <c r="F328" s="56"/>
      <c r="G328" s="56">
        <v>1</v>
      </c>
      <c r="H328" s="1365"/>
      <c r="I328" s="1366"/>
      <c r="J328" s="1364"/>
      <c r="K328" s="127"/>
    </row>
    <row r="329" spans="1:11" ht="24" customHeight="1" x14ac:dyDescent="0.2">
      <c r="A329" s="55" t="s">
        <v>302</v>
      </c>
      <c r="B329" s="127" t="s">
        <v>388</v>
      </c>
      <c r="C329" s="56" t="s">
        <v>266</v>
      </c>
      <c r="D329" s="127" t="s">
        <v>388</v>
      </c>
      <c r="E329" s="1361"/>
      <c r="F329" s="56"/>
      <c r="G329" s="56">
        <v>1</v>
      </c>
      <c r="H329" s="1365"/>
      <c r="I329" s="1366"/>
      <c r="J329" s="1364"/>
    </row>
    <row r="330" spans="1:11" ht="24" customHeight="1" x14ac:dyDescent="0.2">
      <c r="A330" s="55" t="s">
        <v>302</v>
      </c>
      <c r="B330" s="127" t="s">
        <v>389</v>
      </c>
      <c r="C330" s="56" t="s">
        <v>266</v>
      </c>
      <c r="D330" s="127" t="s">
        <v>389</v>
      </c>
      <c r="E330" s="1361"/>
      <c r="F330" s="56"/>
      <c r="G330" s="56">
        <v>1</v>
      </c>
      <c r="H330" s="1365"/>
      <c r="I330" s="1366"/>
      <c r="J330" s="1364"/>
    </row>
    <row r="331" spans="1:11" ht="24" customHeight="1" x14ac:dyDescent="0.2">
      <c r="A331" s="55" t="s">
        <v>302</v>
      </c>
      <c r="B331" s="127" t="s">
        <v>390</v>
      </c>
      <c r="C331" s="56" t="s">
        <v>266</v>
      </c>
      <c r="D331" s="127" t="s">
        <v>390</v>
      </c>
      <c r="E331" s="1361"/>
      <c r="F331" s="56"/>
      <c r="G331" s="56">
        <v>1</v>
      </c>
      <c r="H331" s="1367" t="s">
        <v>415</v>
      </c>
      <c r="I331" s="1366">
        <v>2018</v>
      </c>
      <c r="J331" s="1364"/>
    </row>
    <row r="332" spans="1:11" ht="24" customHeight="1" x14ac:dyDescent="0.2">
      <c r="A332" s="55" t="s">
        <v>302</v>
      </c>
      <c r="B332" s="127" t="s">
        <v>391</v>
      </c>
      <c r="C332" s="56" t="s">
        <v>266</v>
      </c>
      <c r="D332" s="127" t="s">
        <v>391</v>
      </c>
      <c r="E332" s="1361"/>
      <c r="F332" s="56"/>
      <c r="G332" s="56">
        <v>1</v>
      </c>
      <c r="H332" s="1367"/>
      <c r="I332" s="1366"/>
      <c r="J332" s="1364"/>
    </row>
    <row r="333" spans="1:11" ht="24" customHeight="1" x14ac:dyDescent="0.2">
      <c r="A333" s="55" t="s">
        <v>302</v>
      </c>
      <c r="B333" s="127" t="s">
        <v>392</v>
      </c>
      <c r="C333" s="56" t="s">
        <v>266</v>
      </c>
      <c r="D333" s="127" t="s">
        <v>392</v>
      </c>
      <c r="E333" s="1361"/>
      <c r="F333" s="56"/>
      <c r="G333" s="56">
        <v>1</v>
      </c>
      <c r="H333" s="1367"/>
      <c r="I333" s="1366"/>
      <c r="J333" s="1364"/>
    </row>
    <row r="334" spans="1:11" ht="24" customHeight="1" x14ac:dyDescent="0.2">
      <c r="A334" s="55" t="s">
        <v>302</v>
      </c>
      <c r="B334" s="127" t="s">
        <v>393</v>
      </c>
      <c r="C334" s="56" t="s">
        <v>266</v>
      </c>
      <c r="D334" s="127" t="s">
        <v>393</v>
      </c>
      <c r="E334" s="1361"/>
      <c r="F334" s="56"/>
      <c r="G334" s="56">
        <v>1</v>
      </c>
      <c r="H334" s="1367"/>
      <c r="I334" s="1366"/>
      <c r="J334" s="1364"/>
    </row>
    <row r="335" spans="1:11" ht="24" customHeight="1" x14ac:dyDescent="0.2">
      <c r="A335" s="55"/>
      <c r="B335" s="127"/>
      <c r="C335" s="56"/>
      <c r="D335" s="127"/>
      <c r="E335" s="1361"/>
      <c r="F335" s="56"/>
      <c r="G335" s="56"/>
      <c r="H335" s="1367"/>
      <c r="I335" s="1366"/>
      <c r="J335" s="1364"/>
    </row>
    <row r="336" spans="1:11" ht="24" customHeight="1" x14ac:dyDescent="0.2">
      <c r="A336" s="55"/>
      <c r="B336" s="127"/>
      <c r="C336" s="56"/>
      <c r="D336" s="127"/>
      <c r="E336" s="1361"/>
      <c r="F336" s="56"/>
      <c r="G336" s="56"/>
      <c r="H336" s="109"/>
      <c r="I336" s="107"/>
      <c r="J336" s="1364"/>
    </row>
    <row r="337" spans="1:10" ht="24" customHeight="1" x14ac:dyDescent="0.2">
      <c r="A337" s="55"/>
      <c r="B337" s="127" t="s">
        <v>160</v>
      </c>
      <c r="C337" s="56"/>
      <c r="D337" s="127"/>
      <c r="E337" s="1361"/>
      <c r="F337" s="56"/>
      <c r="G337" s="56"/>
      <c r="H337" s="109"/>
      <c r="I337" s="107"/>
      <c r="J337" s="1364"/>
    </row>
    <row r="338" spans="1:10" ht="24" customHeight="1" x14ac:dyDescent="0.2">
      <c r="A338" s="55"/>
      <c r="B338" s="127" t="s">
        <v>160</v>
      </c>
      <c r="C338" s="56"/>
      <c r="D338" s="127" t="s">
        <v>160</v>
      </c>
      <c r="E338" s="1361"/>
      <c r="F338" s="56"/>
      <c r="G338" s="56"/>
      <c r="H338" s="109"/>
      <c r="I338" s="107"/>
      <c r="J338" s="1364"/>
    </row>
    <row r="339" spans="1:10" ht="24" customHeight="1" x14ac:dyDescent="0.2">
      <c r="A339" s="55"/>
      <c r="B339" s="127" t="s">
        <v>160</v>
      </c>
      <c r="C339" s="56"/>
      <c r="D339" s="127" t="s">
        <v>160</v>
      </c>
      <c r="E339" s="1361"/>
      <c r="F339" s="56"/>
      <c r="G339" s="56"/>
      <c r="H339" s="109"/>
      <c r="I339" s="107"/>
      <c r="J339" s="1364"/>
    </row>
    <row r="340" spans="1:10" ht="24" customHeight="1" x14ac:dyDescent="0.2">
      <c r="A340" s="55"/>
      <c r="B340" s="127" t="s">
        <v>160</v>
      </c>
      <c r="C340" s="56"/>
      <c r="D340" s="127"/>
      <c r="E340" s="1361"/>
      <c r="F340" s="56"/>
      <c r="G340" s="56"/>
      <c r="H340" s="109"/>
      <c r="I340" s="107"/>
      <c r="J340" s="1364"/>
    </row>
    <row r="341" spans="1:10" ht="24" customHeight="1" x14ac:dyDescent="0.2">
      <c r="A341" s="55"/>
      <c r="B341" s="127" t="s">
        <v>160</v>
      </c>
      <c r="C341" s="56"/>
      <c r="D341" s="127" t="s">
        <v>160</v>
      </c>
      <c r="E341" s="1361"/>
      <c r="F341" s="56"/>
      <c r="G341" s="56"/>
      <c r="H341" s="109"/>
      <c r="I341" s="107"/>
      <c r="J341" s="1364"/>
    </row>
    <row r="342" spans="1:10" ht="24" customHeight="1" x14ac:dyDescent="0.2">
      <c r="A342" s="55"/>
      <c r="B342" s="127" t="s">
        <v>160</v>
      </c>
      <c r="C342" s="56"/>
      <c r="D342" s="127" t="s">
        <v>160</v>
      </c>
      <c r="E342" s="1362"/>
      <c r="F342" s="56"/>
      <c r="G342" s="56"/>
      <c r="H342" s="110"/>
      <c r="I342" s="108"/>
      <c r="J342" s="1364"/>
    </row>
    <row r="343" spans="1:10" ht="24" customHeight="1" thickBot="1" x14ac:dyDescent="0.25">
      <c r="A343" s="55"/>
      <c r="B343" s="127" t="s">
        <v>160</v>
      </c>
      <c r="C343" s="101"/>
      <c r="D343" s="1339" t="s">
        <v>160</v>
      </c>
      <c r="E343" s="1339"/>
      <c r="F343" s="1339"/>
      <c r="G343" s="101">
        <f>SUM(G320:G342)</f>
        <v>15</v>
      </c>
      <c r="H343" s="106"/>
      <c r="I343" s="106"/>
      <c r="J343" s="102"/>
    </row>
    <row r="344" spans="1:10" ht="24" customHeight="1" thickTop="1" x14ac:dyDescent="0.2">
      <c r="A344" s="1340" t="s">
        <v>132</v>
      </c>
      <c r="B344" s="1340"/>
      <c r="C344" s="1340"/>
      <c r="D344" s="1340"/>
      <c r="E344" s="1340"/>
      <c r="F344" s="1340"/>
      <c r="G344" s="1340"/>
      <c r="H344" s="1340"/>
      <c r="I344" s="1340"/>
      <c r="J344" s="1340"/>
    </row>
    <row r="345" spans="1:10" ht="24" customHeight="1" x14ac:dyDescent="0.2">
      <c r="A345" s="1341" t="s">
        <v>133</v>
      </c>
      <c r="B345" s="1341"/>
      <c r="C345" s="1341"/>
      <c r="D345" s="1341"/>
      <c r="E345" s="50"/>
    </row>
    <row r="346" spans="1:10" ht="24" customHeight="1" x14ac:dyDescent="0.2">
      <c r="A346" s="2" t="s">
        <v>22</v>
      </c>
      <c r="B346" s="97">
        <v>43278</v>
      </c>
      <c r="D346" s="1342" t="s">
        <v>134</v>
      </c>
      <c r="E346" s="1342"/>
      <c r="F346" s="1325" t="s">
        <v>108</v>
      </c>
      <c r="G346" s="1325"/>
      <c r="H346" s="1359"/>
      <c r="I346" s="1359"/>
      <c r="J346" s="1359"/>
    </row>
    <row r="347" spans="1:10" ht="24" customHeight="1" x14ac:dyDescent="0.25">
      <c r="A347" s="97"/>
      <c r="B347" s="1338" t="s">
        <v>288</v>
      </c>
      <c r="C347" s="1338"/>
      <c r="D347" s="1338"/>
      <c r="E347" s="220"/>
      <c r="F347" s="220"/>
    </row>
    <row r="348" spans="1:10" ht="24" customHeight="1" x14ac:dyDescent="0.2">
      <c r="A348" s="50"/>
      <c r="B348" s="50" t="s">
        <v>135</v>
      </c>
      <c r="C348" s="1341" t="s">
        <v>444</v>
      </c>
      <c r="D348" s="1341"/>
      <c r="E348" s="1341"/>
      <c r="F348" s="1368" t="s">
        <v>116</v>
      </c>
      <c r="G348" s="1368"/>
      <c r="H348" s="1341">
        <v>907124580</v>
      </c>
      <c r="I348" s="1341"/>
      <c r="J348" s="1341"/>
    </row>
    <row r="349" spans="1:10" ht="24" customHeight="1" x14ac:dyDescent="0.2">
      <c r="A349" s="50"/>
      <c r="B349" s="50" t="s">
        <v>136</v>
      </c>
      <c r="C349" s="1341" t="s">
        <v>445</v>
      </c>
      <c r="D349" s="1341"/>
      <c r="E349" s="1341"/>
      <c r="F349" s="1368" t="s">
        <v>157</v>
      </c>
      <c r="G349" s="1368"/>
      <c r="H349" s="1341" t="s">
        <v>11</v>
      </c>
      <c r="I349" s="1341"/>
      <c r="J349" s="1341"/>
    </row>
    <row r="350" spans="1:10" ht="24" customHeight="1" thickBot="1" x14ac:dyDescent="0.25">
      <c r="B350" s="206" t="s">
        <v>261</v>
      </c>
      <c r="C350" s="1352" t="s">
        <v>547</v>
      </c>
      <c r="D350" s="1352"/>
      <c r="E350" s="1352"/>
      <c r="F350" s="1352"/>
      <c r="G350" s="1352"/>
    </row>
    <row r="351" spans="1:10" ht="24" customHeight="1" thickTop="1" x14ac:dyDescent="0.2">
      <c r="A351" s="1353" t="s">
        <v>131</v>
      </c>
      <c r="B351" s="1354"/>
      <c r="C351" s="1354"/>
      <c r="D351" s="1355"/>
      <c r="E351" s="103" t="s">
        <v>123</v>
      </c>
      <c r="F351" s="1343" t="s">
        <v>126</v>
      </c>
      <c r="G351" s="1343"/>
      <c r="H351" s="1344" t="s">
        <v>130</v>
      </c>
      <c r="I351" s="1345"/>
      <c r="J351" s="1346"/>
    </row>
    <row r="352" spans="1:10" ht="24" customHeight="1" x14ac:dyDescent="0.2">
      <c r="A352" s="1356"/>
      <c r="B352" s="1357"/>
      <c r="C352" s="1357"/>
      <c r="D352" s="1358"/>
      <c r="E352" s="104" t="s">
        <v>124</v>
      </c>
      <c r="F352" s="1350" t="s">
        <v>127</v>
      </c>
      <c r="G352" s="1351"/>
      <c r="H352" s="1347"/>
      <c r="I352" s="1348"/>
      <c r="J352" s="1349"/>
    </row>
    <row r="353" spans="1:11" ht="24" customHeight="1" thickBot="1" x14ac:dyDescent="0.25">
      <c r="A353" s="170" t="s">
        <v>99</v>
      </c>
      <c r="B353" s="169" t="s">
        <v>100</v>
      </c>
      <c r="C353" s="169" t="s">
        <v>101</v>
      </c>
      <c r="D353" s="169" t="s">
        <v>100</v>
      </c>
      <c r="E353" s="104" t="s">
        <v>125</v>
      </c>
      <c r="F353" s="169" t="s">
        <v>128</v>
      </c>
      <c r="G353" s="169" t="s">
        <v>129</v>
      </c>
      <c r="H353" s="1347"/>
      <c r="I353" s="1348"/>
      <c r="J353" s="1349"/>
    </row>
    <row r="354" spans="1:11" ht="24" customHeight="1" x14ac:dyDescent="0.2">
      <c r="A354" s="214" t="s">
        <v>508</v>
      </c>
      <c r="B354" s="215">
        <v>43261</v>
      </c>
      <c r="C354" s="219" t="s">
        <v>414</v>
      </c>
      <c r="D354" s="215">
        <v>43261</v>
      </c>
      <c r="E354" s="1360" t="s">
        <v>137</v>
      </c>
      <c r="F354" s="216"/>
      <c r="G354" s="216">
        <v>1</v>
      </c>
      <c r="H354" s="217"/>
      <c r="I354" s="218"/>
      <c r="J354" s="1363" t="s">
        <v>139</v>
      </c>
      <c r="K354" s="127"/>
    </row>
    <row r="355" spans="1:11" ht="24" customHeight="1" x14ac:dyDescent="0.2">
      <c r="A355" s="55" t="s">
        <v>508</v>
      </c>
      <c r="B355" s="127">
        <v>43262</v>
      </c>
      <c r="C355" s="56" t="s">
        <v>414</v>
      </c>
      <c r="D355" s="127">
        <v>43262</v>
      </c>
      <c r="E355" s="1361"/>
      <c r="F355" s="56"/>
      <c r="G355" s="56">
        <v>1</v>
      </c>
      <c r="H355" s="109"/>
      <c r="I355" s="107"/>
      <c r="J355" s="1364"/>
      <c r="K355" s="127"/>
    </row>
    <row r="356" spans="1:11" ht="24" customHeight="1" x14ac:dyDescent="0.2">
      <c r="A356" s="55" t="s">
        <v>508</v>
      </c>
      <c r="B356" s="127">
        <v>43263</v>
      </c>
      <c r="C356" s="56" t="s">
        <v>414</v>
      </c>
      <c r="D356" s="127">
        <v>43263</v>
      </c>
      <c r="E356" s="1361"/>
      <c r="F356" s="56"/>
      <c r="G356" s="56">
        <v>1</v>
      </c>
      <c r="H356" s="109"/>
      <c r="I356" s="107"/>
      <c r="J356" s="1364"/>
      <c r="K356" s="127"/>
    </row>
    <row r="357" spans="1:11" ht="24" customHeight="1" x14ac:dyDescent="0.2">
      <c r="A357" s="55" t="s">
        <v>508</v>
      </c>
      <c r="B357" s="127">
        <v>43264</v>
      </c>
      <c r="C357" s="56" t="s">
        <v>414</v>
      </c>
      <c r="D357" s="127">
        <v>43264</v>
      </c>
      <c r="E357" s="1361"/>
      <c r="F357" s="56"/>
      <c r="G357" s="56">
        <v>1</v>
      </c>
      <c r="H357" s="109"/>
      <c r="I357" s="107"/>
      <c r="J357" s="1364"/>
      <c r="K357" s="127"/>
    </row>
    <row r="358" spans="1:11" ht="24" customHeight="1" x14ac:dyDescent="0.2">
      <c r="A358" s="55" t="s">
        <v>508</v>
      </c>
      <c r="B358" s="127">
        <v>43269</v>
      </c>
      <c r="C358" s="56" t="s">
        <v>414</v>
      </c>
      <c r="D358" s="127">
        <v>43269</v>
      </c>
      <c r="E358" s="1361"/>
      <c r="F358" s="56"/>
      <c r="G358" s="56">
        <v>1</v>
      </c>
      <c r="H358" s="109"/>
      <c r="I358" s="107"/>
      <c r="J358" s="1364"/>
      <c r="K358" s="127"/>
    </row>
    <row r="359" spans="1:11" ht="24" customHeight="1" x14ac:dyDescent="0.2">
      <c r="A359" s="55" t="s">
        <v>508</v>
      </c>
      <c r="B359" s="127">
        <v>43270</v>
      </c>
      <c r="C359" s="56" t="s">
        <v>414</v>
      </c>
      <c r="D359" s="127">
        <v>43270</v>
      </c>
      <c r="E359" s="1361"/>
      <c r="F359" s="56"/>
      <c r="G359" s="56">
        <v>1</v>
      </c>
      <c r="H359" s="109"/>
      <c r="I359" s="107"/>
      <c r="J359" s="1364"/>
      <c r="K359" s="127"/>
    </row>
    <row r="360" spans="1:11" ht="24" customHeight="1" x14ac:dyDescent="0.2">
      <c r="A360" s="55" t="s">
        <v>508</v>
      </c>
      <c r="B360" s="127">
        <v>43271</v>
      </c>
      <c r="C360" s="56" t="s">
        <v>414</v>
      </c>
      <c r="D360" s="127">
        <v>43271</v>
      </c>
      <c r="E360" s="1361"/>
      <c r="F360" s="56"/>
      <c r="G360" s="56">
        <v>1</v>
      </c>
      <c r="H360" s="109"/>
      <c r="I360" s="107"/>
      <c r="J360" s="1364"/>
      <c r="K360" s="127"/>
    </row>
    <row r="361" spans="1:11" ht="24" customHeight="1" x14ac:dyDescent="0.2">
      <c r="A361" s="55" t="s">
        <v>298</v>
      </c>
      <c r="B361" s="127" t="s">
        <v>386</v>
      </c>
      <c r="C361" s="56" t="s">
        <v>266</v>
      </c>
      <c r="D361" s="127" t="s">
        <v>386</v>
      </c>
      <c r="E361" s="1361"/>
      <c r="F361" s="56"/>
      <c r="G361" s="56">
        <v>1</v>
      </c>
      <c r="H361" s="1365" t="s">
        <v>141</v>
      </c>
      <c r="I361" s="1366" t="s">
        <v>140</v>
      </c>
      <c r="J361" s="1364"/>
      <c r="K361" s="127"/>
    </row>
    <row r="362" spans="1:11" ht="24" customHeight="1" x14ac:dyDescent="0.2">
      <c r="A362" s="55" t="s">
        <v>298</v>
      </c>
      <c r="B362" s="127" t="s">
        <v>387</v>
      </c>
      <c r="C362" s="56" t="s">
        <v>266</v>
      </c>
      <c r="D362" s="127" t="s">
        <v>387</v>
      </c>
      <c r="E362" s="1361"/>
      <c r="F362" s="56"/>
      <c r="G362" s="56">
        <v>1</v>
      </c>
      <c r="H362" s="1365"/>
      <c r="I362" s="1366"/>
      <c r="J362" s="1364"/>
      <c r="K362" s="127"/>
    </row>
    <row r="363" spans="1:11" ht="24" customHeight="1" x14ac:dyDescent="0.2">
      <c r="A363" s="55" t="s">
        <v>298</v>
      </c>
      <c r="B363" s="127" t="s">
        <v>388</v>
      </c>
      <c r="C363" s="56" t="s">
        <v>266</v>
      </c>
      <c r="D363" s="127" t="s">
        <v>388</v>
      </c>
      <c r="E363" s="1361"/>
      <c r="F363" s="56"/>
      <c r="G363" s="56">
        <v>1</v>
      </c>
      <c r="H363" s="1365"/>
      <c r="I363" s="1366"/>
      <c r="J363" s="1364"/>
    </row>
    <row r="364" spans="1:11" ht="24" customHeight="1" x14ac:dyDescent="0.2">
      <c r="A364" s="55" t="s">
        <v>298</v>
      </c>
      <c r="B364" s="127" t="s">
        <v>389</v>
      </c>
      <c r="C364" s="56" t="s">
        <v>266</v>
      </c>
      <c r="D364" s="127" t="s">
        <v>389</v>
      </c>
      <c r="E364" s="1361"/>
      <c r="F364" s="56"/>
      <c r="G364" s="56">
        <v>1</v>
      </c>
      <c r="H364" s="1365"/>
      <c r="I364" s="1366"/>
      <c r="J364" s="1364"/>
    </row>
    <row r="365" spans="1:11" ht="24" customHeight="1" x14ac:dyDescent="0.2">
      <c r="A365" s="55" t="s">
        <v>298</v>
      </c>
      <c r="B365" s="127" t="s">
        <v>390</v>
      </c>
      <c r="C365" s="56" t="s">
        <v>266</v>
      </c>
      <c r="D365" s="127" t="s">
        <v>390</v>
      </c>
      <c r="E365" s="1361"/>
      <c r="F365" s="56"/>
      <c r="G365" s="56">
        <v>1</v>
      </c>
      <c r="H365" s="1367" t="s">
        <v>415</v>
      </c>
      <c r="I365" s="1366">
        <v>2018</v>
      </c>
      <c r="J365" s="1364"/>
    </row>
    <row r="366" spans="1:11" ht="24" customHeight="1" x14ac:dyDescent="0.2">
      <c r="A366" s="55" t="s">
        <v>298</v>
      </c>
      <c r="B366" s="127" t="s">
        <v>391</v>
      </c>
      <c r="C366" s="56" t="s">
        <v>266</v>
      </c>
      <c r="D366" s="127" t="s">
        <v>391</v>
      </c>
      <c r="E366" s="1361"/>
      <c r="F366" s="56"/>
      <c r="G366" s="56">
        <v>1</v>
      </c>
      <c r="H366" s="1367"/>
      <c r="I366" s="1366"/>
      <c r="J366" s="1364"/>
    </row>
    <row r="367" spans="1:11" ht="24" customHeight="1" x14ac:dyDescent="0.2">
      <c r="A367" s="55" t="s">
        <v>298</v>
      </c>
      <c r="B367" s="127" t="s">
        <v>392</v>
      </c>
      <c r="C367" s="56" t="s">
        <v>266</v>
      </c>
      <c r="D367" s="127" t="s">
        <v>392</v>
      </c>
      <c r="E367" s="1361"/>
      <c r="F367" s="56"/>
      <c r="G367" s="56">
        <v>1</v>
      </c>
      <c r="H367" s="1367"/>
      <c r="I367" s="1366"/>
      <c r="J367" s="1364"/>
    </row>
    <row r="368" spans="1:11" ht="24" customHeight="1" x14ac:dyDescent="0.2">
      <c r="A368" s="55" t="s">
        <v>298</v>
      </c>
      <c r="B368" s="127" t="s">
        <v>393</v>
      </c>
      <c r="C368" s="56" t="s">
        <v>266</v>
      </c>
      <c r="D368" s="127" t="s">
        <v>393</v>
      </c>
      <c r="E368" s="1361"/>
      <c r="F368" s="56"/>
      <c r="G368" s="56">
        <v>1</v>
      </c>
      <c r="H368" s="1367"/>
      <c r="I368" s="1366"/>
      <c r="J368" s="1364"/>
    </row>
    <row r="369" spans="1:10" ht="24" customHeight="1" x14ac:dyDescent="0.2">
      <c r="A369" s="55"/>
      <c r="B369" s="127"/>
      <c r="C369" s="56"/>
      <c r="D369" s="127"/>
      <c r="E369" s="1361"/>
      <c r="F369" s="56"/>
      <c r="G369" s="56"/>
      <c r="H369" s="1367"/>
      <c r="I369" s="1366"/>
      <c r="J369" s="1364"/>
    </row>
    <row r="370" spans="1:10" ht="24" customHeight="1" x14ac:dyDescent="0.2">
      <c r="A370" s="55"/>
      <c r="B370" s="127"/>
      <c r="C370" s="56"/>
      <c r="D370" s="127"/>
      <c r="E370" s="1361"/>
      <c r="F370" s="56"/>
      <c r="G370" s="56"/>
      <c r="H370" s="109"/>
      <c r="I370" s="107"/>
      <c r="J370" s="1364"/>
    </row>
    <row r="371" spans="1:10" ht="24" customHeight="1" x14ac:dyDescent="0.2">
      <c r="A371" s="55"/>
      <c r="B371" s="127"/>
      <c r="C371" s="56"/>
      <c r="D371" s="127"/>
      <c r="E371" s="1361"/>
      <c r="F371" s="56"/>
      <c r="G371" s="56"/>
      <c r="H371" s="109"/>
      <c r="I371" s="107"/>
      <c r="J371" s="1364"/>
    </row>
    <row r="372" spans="1:10" ht="24" customHeight="1" x14ac:dyDescent="0.2">
      <c r="A372" s="55"/>
      <c r="B372" s="127"/>
      <c r="C372" s="56"/>
      <c r="D372" s="127"/>
      <c r="E372" s="1361"/>
      <c r="F372" s="56"/>
      <c r="G372" s="56"/>
      <c r="H372" s="109"/>
      <c r="I372" s="107"/>
      <c r="J372" s="1364"/>
    </row>
    <row r="373" spans="1:10" ht="24" customHeight="1" x14ac:dyDescent="0.2">
      <c r="A373" s="55"/>
      <c r="B373" s="127" t="s">
        <v>160</v>
      </c>
      <c r="C373" s="56"/>
      <c r="D373" s="127" t="s">
        <v>160</v>
      </c>
      <c r="E373" s="1361"/>
      <c r="F373" s="56"/>
      <c r="G373" s="56"/>
      <c r="H373" s="109"/>
      <c r="I373" s="107"/>
      <c r="J373" s="1364"/>
    </row>
    <row r="374" spans="1:10" ht="24" customHeight="1" x14ac:dyDescent="0.2">
      <c r="A374" s="55"/>
      <c r="B374" s="127" t="s">
        <v>160</v>
      </c>
      <c r="C374" s="56"/>
      <c r="D374" s="127"/>
      <c r="E374" s="1361"/>
      <c r="F374" s="56"/>
      <c r="G374" s="56"/>
      <c r="H374" s="109"/>
      <c r="I374" s="107"/>
      <c r="J374" s="1364"/>
    </row>
    <row r="375" spans="1:10" ht="24" customHeight="1" x14ac:dyDescent="0.2">
      <c r="A375" s="55"/>
      <c r="B375" s="127" t="s">
        <v>160</v>
      </c>
      <c r="C375" s="56"/>
      <c r="D375" s="127" t="s">
        <v>160</v>
      </c>
      <c r="E375" s="1361"/>
      <c r="F375" s="56"/>
      <c r="G375" s="56"/>
      <c r="H375" s="109"/>
      <c r="I375" s="107"/>
      <c r="J375" s="1364"/>
    </row>
    <row r="376" spans="1:10" ht="24" customHeight="1" x14ac:dyDescent="0.2">
      <c r="A376" s="55"/>
      <c r="B376" s="127" t="s">
        <v>160</v>
      </c>
      <c r="C376" s="56"/>
      <c r="D376" s="127" t="s">
        <v>160</v>
      </c>
      <c r="E376" s="1362"/>
      <c r="F376" s="56"/>
      <c r="G376" s="56"/>
      <c r="H376" s="110"/>
      <c r="I376" s="108"/>
      <c r="J376" s="1364"/>
    </row>
    <row r="377" spans="1:10" ht="24" customHeight="1" thickBot="1" x14ac:dyDescent="0.25">
      <c r="A377" s="55"/>
      <c r="B377" s="127" t="s">
        <v>160</v>
      </c>
      <c r="C377" s="101"/>
      <c r="D377" s="1339" t="s">
        <v>160</v>
      </c>
      <c r="E377" s="1339"/>
      <c r="F377" s="1339"/>
      <c r="G377" s="101">
        <f>SUM(G354:G376)</f>
        <v>15</v>
      </c>
      <c r="H377" s="106"/>
      <c r="I377" s="106"/>
      <c r="J377" s="102"/>
    </row>
    <row r="378" spans="1:10" ht="24" customHeight="1" thickTop="1" x14ac:dyDescent="0.2">
      <c r="A378" s="1340" t="s">
        <v>132</v>
      </c>
      <c r="B378" s="1340"/>
      <c r="C378" s="1340"/>
      <c r="D378" s="1340"/>
      <c r="E378" s="1340"/>
      <c r="F378" s="1340"/>
      <c r="G378" s="1340"/>
      <c r="H378" s="1340"/>
      <c r="I378" s="1340"/>
      <c r="J378" s="1340"/>
    </row>
    <row r="379" spans="1:10" ht="24" customHeight="1" x14ac:dyDescent="0.2">
      <c r="A379" s="1341" t="s">
        <v>133</v>
      </c>
      <c r="B379" s="1341"/>
      <c r="C379" s="1341"/>
      <c r="D379" s="1341"/>
      <c r="E379" s="50"/>
    </row>
    <row r="380" spans="1:10" ht="24" customHeight="1" x14ac:dyDescent="0.2">
      <c r="A380" s="2" t="s">
        <v>22</v>
      </c>
      <c r="B380" s="97">
        <v>43278</v>
      </c>
      <c r="D380" s="1342" t="s">
        <v>134</v>
      </c>
      <c r="E380" s="1342"/>
      <c r="F380" s="1325" t="s">
        <v>108</v>
      </c>
      <c r="G380" s="1325"/>
      <c r="H380" s="1359"/>
      <c r="I380" s="1359"/>
      <c r="J380" s="1359"/>
    </row>
    <row r="381" spans="1:10" ht="24" customHeight="1" x14ac:dyDescent="0.25">
      <c r="A381" s="97"/>
      <c r="B381" s="1338" t="s">
        <v>288</v>
      </c>
      <c r="C381" s="1338"/>
      <c r="D381" s="1338"/>
      <c r="E381" s="220"/>
      <c r="F381" s="220"/>
    </row>
    <row r="382" spans="1:10" ht="24" customHeight="1" x14ac:dyDescent="0.2">
      <c r="A382" s="50"/>
      <c r="B382" s="50" t="s">
        <v>135</v>
      </c>
      <c r="C382" s="1341" t="s">
        <v>446</v>
      </c>
      <c r="D382" s="1341"/>
      <c r="E382" s="1341"/>
      <c r="F382" s="1368" t="s">
        <v>116</v>
      </c>
      <c r="G382" s="1368"/>
      <c r="H382" s="1341">
        <v>948960760</v>
      </c>
      <c r="I382" s="1341"/>
      <c r="J382" s="1341"/>
    </row>
    <row r="383" spans="1:10" ht="24" customHeight="1" x14ac:dyDescent="0.2">
      <c r="A383" s="50"/>
      <c r="B383" s="50" t="s">
        <v>136</v>
      </c>
      <c r="C383" s="1341" t="s">
        <v>430</v>
      </c>
      <c r="D383" s="1341"/>
      <c r="E383" s="1341"/>
      <c r="F383" s="1368" t="s">
        <v>157</v>
      </c>
      <c r="G383" s="1368"/>
      <c r="H383" s="1341" t="s">
        <v>11</v>
      </c>
      <c r="I383" s="1341"/>
      <c r="J383" s="1341"/>
    </row>
    <row r="384" spans="1:10" ht="24" customHeight="1" thickBot="1" x14ac:dyDescent="0.25">
      <c r="B384" s="206" t="s">
        <v>261</v>
      </c>
      <c r="C384" s="1352" t="s">
        <v>548</v>
      </c>
      <c r="D384" s="1352"/>
      <c r="E384" s="1352"/>
      <c r="F384" s="1352"/>
      <c r="G384" s="1352"/>
    </row>
    <row r="385" spans="1:11" ht="24" customHeight="1" thickTop="1" x14ac:dyDescent="0.2">
      <c r="A385" s="1353" t="s">
        <v>131</v>
      </c>
      <c r="B385" s="1354"/>
      <c r="C385" s="1354"/>
      <c r="D385" s="1355"/>
      <c r="E385" s="103" t="s">
        <v>123</v>
      </c>
      <c r="F385" s="1343" t="s">
        <v>126</v>
      </c>
      <c r="G385" s="1343"/>
      <c r="H385" s="1344" t="s">
        <v>130</v>
      </c>
      <c r="I385" s="1345"/>
      <c r="J385" s="1346"/>
    </row>
    <row r="386" spans="1:11" ht="24" customHeight="1" x14ac:dyDescent="0.2">
      <c r="A386" s="1356"/>
      <c r="B386" s="1357"/>
      <c r="C386" s="1357"/>
      <c r="D386" s="1358"/>
      <c r="E386" s="104" t="s">
        <v>124</v>
      </c>
      <c r="F386" s="1350" t="s">
        <v>127</v>
      </c>
      <c r="G386" s="1351"/>
      <c r="H386" s="1347"/>
      <c r="I386" s="1348"/>
      <c r="J386" s="1349"/>
    </row>
    <row r="387" spans="1:11" ht="24" customHeight="1" thickBot="1" x14ac:dyDescent="0.25">
      <c r="A387" s="170" t="s">
        <v>99</v>
      </c>
      <c r="B387" s="169" t="s">
        <v>100</v>
      </c>
      <c r="C387" s="169" t="s">
        <v>101</v>
      </c>
      <c r="D387" s="169" t="s">
        <v>100</v>
      </c>
      <c r="E387" s="104" t="s">
        <v>125</v>
      </c>
      <c r="F387" s="169" t="s">
        <v>128</v>
      </c>
      <c r="G387" s="169" t="s">
        <v>129</v>
      </c>
      <c r="H387" s="1347"/>
      <c r="I387" s="1348"/>
      <c r="J387" s="1349"/>
    </row>
    <row r="388" spans="1:11" ht="24" customHeight="1" x14ac:dyDescent="0.2">
      <c r="A388" s="214" t="s">
        <v>509</v>
      </c>
      <c r="B388" s="215">
        <v>43261</v>
      </c>
      <c r="C388" s="219" t="s">
        <v>414</v>
      </c>
      <c r="D388" s="215">
        <v>43261</v>
      </c>
      <c r="E388" s="1360" t="s">
        <v>137</v>
      </c>
      <c r="F388" s="216"/>
      <c r="G388" s="216">
        <v>1</v>
      </c>
      <c r="H388" s="217"/>
      <c r="I388" s="218"/>
      <c r="J388" s="1363" t="s">
        <v>139</v>
      </c>
      <c r="K388" s="127"/>
    </row>
    <row r="389" spans="1:11" ht="24" customHeight="1" x14ac:dyDescent="0.2">
      <c r="A389" s="55" t="s">
        <v>509</v>
      </c>
      <c r="B389" s="127">
        <v>43262</v>
      </c>
      <c r="C389" s="56" t="s">
        <v>414</v>
      </c>
      <c r="D389" s="127">
        <v>43262</v>
      </c>
      <c r="E389" s="1361"/>
      <c r="F389" s="56"/>
      <c r="G389" s="56">
        <v>1</v>
      </c>
      <c r="H389" s="109"/>
      <c r="I389" s="107"/>
      <c r="J389" s="1364"/>
      <c r="K389" s="127"/>
    </row>
    <row r="390" spans="1:11" ht="24" customHeight="1" x14ac:dyDescent="0.2">
      <c r="A390" s="55" t="s">
        <v>509</v>
      </c>
      <c r="B390" s="127">
        <v>43263</v>
      </c>
      <c r="C390" s="56" t="s">
        <v>414</v>
      </c>
      <c r="D390" s="127">
        <v>43263</v>
      </c>
      <c r="E390" s="1361"/>
      <c r="F390" s="56"/>
      <c r="G390" s="56">
        <v>1</v>
      </c>
      <c r="H390" s="109"/>
      <c r="I390" s="107"/>
      <c r="J390" s="1364"/>
      <c r="K390" s="127"/>
    </row>
    <row r="391" spans="1:11" ht="24" customHeight="1" x14ac:dyDescent="0.2">
      <c r="A391" s="55" t="s">
        <v>509</v>
      </c>
      <c r="B391" s="127">
        <v>43264</v>
      </c>
      <c r="C391" s="56" t="s">
        <v>414</v>
      </c>
      <c r="D391" s="127">
        <v>43264</v>
      </c>
      <c r="E391" s="1361"/>
      <c r="F391" s="56"/>
      <c r="G391" s="56">
        <v>1</v>
      </c>
      <c r="H391" s="109"/>
      <c r="I391" s="107"/>
      <c r="J391" s="1364"/>
      <c r="K391" s="127"/>
    </row>
    <row r="392" spans="1:11" ht="24" customHeight="1" x14ac:dyDescent="0.2">
      <c r="A392" s="55" t="s">
        <v>509</v>
      </c>
      <c r="B392" s="127">
        <v>43269</v>
      </c>
      <c r="C392" s="56" t="s">
        <v>414</v>
      </c>
      <c r="D392" s="127">
        <v>43269</v>
      </c>
      <c r="E392" s="1361"/>
      <c r="F392" s="56"/>
      <c r="G392" s="56">
        <v>1</v>
      </c>
      <c r="H392" s="109"/>
      <c r="I392" s="107"/>
      <c r="J392" s="1364"/>
      <c r="K392" s="127"/>
    </row>
    <row r="393" spans="1:11" ht="24" customHeight="1" x14ac:dyDescent="0.2">
      <c r="A393" s="55" t="s">
        <v>509</v>
      </c>
      <c r="B393" s="127">
        <v>43270</v>
      </c>
      <c r="C393" s="56" t="s">
        <v>414</v>
      </c>
      <c r="D393" s="127">
        <v>43270</v>
      </c>
      <c r="E393" s="1361"/>
      <c r="F393" s="56"/>
      <c r="G393" s="56">
        <v>1</v>
      </c>
      <c r="H393" s="109"/>
      <c r="I393" s="107"/>
      <c r="J393" s="1364"/>
      <c r="K393" s="127"/>
    </row>
    <row r="394" spans="1:11" ht="24" customHeight="1" x14ac:dyDescent="0.2">
      <c r="A394" s="55" t="s">
        <v>509</v>
      </c>
      <c r="B394" s="127">
        <v>43271</v>
      </c>
      <c r="C394" s="56" t="s">
        <v>414</v>
      </c>
      <c r="D394" s="127">
        <v>43271</v>
      </c>
      <c r="E394" s="1361"/>
      <c r="F394" s="56"/>
      <c r="G394" s="56">
        <v>1</v>
      </c>
      <c r="H394" s="109"/>
      <c r="I394" s="107"/>
      <c r="J394" s="1364"/>
      <c r="K394" s="127"/>
    </row>
    <row r="395" spans="1:11" ht="24" customHeight="1" x14ac:dyDescent="0.2">
      <c r="A395" s="55" t="s">
        <v>297</v>
      </c>
      <c r="B395" s="127" t="s">
        <v>386</v>
      </c>
      <c r="C395" s="56" t="s">
        <v>266</v>
      </c>
      <c r="D395" s="127" t="s">
        <v>386</v>
      </c>
      <c r="E395" s="1361"/>
      <c r="F395" s="56"/>
      <c r="G395" s="56">
        <v>1</v>
      </c>
      <c r="H395" s="1365" t="s">
        <v>141</v>
      </c>
      <c r="I395" s="1366" t="s">
        <v>140</v>
      </c>
      <c r="J395" s="1364"/>
      <c r="K395" s="127"/>
    </row>
    <row r="396" spans="1:11" ht="24" customHeight="1" x14ac:dyDescent="0.2">
      <c r="A396" s="55" t="s">
        <v>297</v>
      </c>
      <c r="B396" s="127" t="s">
        <v>387</v>
      </c>
      <c r="C396" s="56" t="s">
        <v>266</v>
      </c>
      <c r="D396" s="127" t="s">
        <v>387</v>
      </c>
      <c r="E396" s="1361"/>
      <c r="F396" s="56"/>
      <c r="G396" s="56">
        <v>1</v>
      </c>
      <c r="H396" s="1365"/>
      <c r="I396" s="1366"/>
      <c r="J396" s="1364"/>
      <c r="K396" s="127"/>
    </row>
    <row r="397" spans="1:11" ht="24" customHeight="1" x14ac:dyDescent="0.2">
      <c r="A397" s="55" t="s">
        <v>297</v>
      </c>
      <c r="B397" s="127" t="s">
        <v>388</v>
      </c>
      <c r="C397" s="56" t="s">
        <v>266</v>
      </c>
      <c r="D397" s="127" t="s">
        <v>388</v>
      </c>
      <c r="E397" s="1361"/>
      <c r="F397" s="56"/>
      <c r="G397" s="56">
        <v>1</v>
      </c>
      <c r="H397" s="1365"/>
      <c r="I397" s="1366"/>
      <c r="J397" s="1364"/>
    </row>
    <row r="398" spans="1:11" ht="24" customHeight="1" x14ac:dyDescent="0.2">
      <c r="A398" s="55" t="s">
        <v>297</v>
      </c>
      <c r="B398" s="127" t="s">
        <v>389</v>
      </c>
      <c r="C398" s="56" t="s">
        <v>266</v>
      </c>
      <c r="D398" s="127" t="s">
        <v>389</v>
      </c>
      <c r="E398" s="1361"/>
      <c r="F398" s="56"/>
      <c r="G398" s="56">
        <v>1</v>
      </c>
      <c r="H398" s="1365"/>
      <c r="I398" s="1366"/>
      <c r="J398" s="1364"/>
    </row>
    <row r="399" spans="1:11" ht="24" customHeight="1" x14ac:dyDescent="0.2">
      <c r="A399" s="55" t="s">
        <v>297</v>
      </c>
      <c r="B399" s="127" t="s">
        <v>390</v>
      </c>
      <c r="C399" s="56" t="s">
        <v>266</v>
      </c>
      <c r="D399" s="127" t="s">
        <v>390</v>
      </c>
      <c r="E399" s="1361"/>
      <c r="F399" s="56"/>
      <c r="G399" s="56">
        <v>1</v>
      </c>
      <c r="H399" s="1367" t="s">
        <v>415</v>
      </c>
      <c r="I399" s="1366">
        <v>2018</v>
      </c>
      <c r="J399" s="1364"/>
    </row>
    <row r="400" spans="1:11" ht="24" customHeight="1" x14ac:dyDescent="0.2">
      <c r="A400" s="55" t="s">
        <v>297</v>
      </c>
      <c r="B400" s="127" t="s">
        <v>391</v>
      </c>
      <c r="C400" s="56" t="s">
        <v>266</v>
      </c>
      <c r="D400" s="127" t="s">
        <v>391</v>
      </c>
      <c r="E400" s="1361"/>
      <c r="F400" s="56"/>
      <c r="G400" s="56">
        <v>1</v>
      </c>
      <c r="H400" s="1367"/>
      <c r="I400" s="1366"/>
      <c r="J400" s="1364"/>
    </row>
    <row r="401" spans="1:10" ht="24" customHeight="1" x14ac:dyDescent="0.2">
      <c r="A401" s="55" t="s">
        <v>297</v>
      </c>
      <c r="B401" s="127" t="s">
        <v>392</v>
      </c>
      <c r="C401" s="56" t="s">
        <v>266</v>
      </c>
      <c r="D401" s="127" t="s">
        <v>392</v>
      </c>
      <c r="E401" s="1361"/>
      <c r="F401" s="56"/>
      <c r="G401" s="56">
        <v>1</v>
      </c>
      <c r="H401" s="1367"/>
      <c r="I401" s="1366"/>
      <c r="J401" s="1364"/>
    </row>
    <row r="402" spans="1:10" ht="24" customHeight="1" x14ac:dyDescent="0.2">
      <c r="A402" s="55" t="s">
        <v>297</v>
      </c>
      <c r="B402" s="127" t="s">
        <v>393</v>
      </c>
      <c r="C402" s="56" t="s">
        <v>266</v>
      </c>
      <c r="D402" s="127" t="s">
        <v>393</v>
      </c>
      <c r="E402" s="1361"/>
      <c r="F402" s="56"/>
      <c r="G402" s="56">
        <v>1</v>
      </c>
      <c r="H402" s="1367"/>
      <c r="I402" s="1366"/>
      <c r="J402" s="1364"/>
    </row>
    <row r="403" spans="1:10" ht="24" customHeight="1" x14ac:dyDescent="0.2">
      <c r="A403" s="55" t="s">
        <v>297</v>
      </c>
      <c r="B403" s="127" t="s">
        <v>394</v>
      </c>
      <c r="C403" s="56" t="s">
        <v>266</v>
      </c>
      <c r="D403" s="127" t="s">
        <v>394</v>
      </c>
      <c r="E403" s="1361"/>
      <c r="F403" s="56"/>
      <c r="G403" s="56">
        <v>1</v>
      </c>
      <c r="H403" s="1367"/>
      <c r="I403" s="1366"/>
      <c r="J403" s="1364"/>
    </row>
    <row r="404" spans="1:10" ht="24" customHeight="1" x14ac:dyDescent="0.2">
      <c r="A404" s="55"/>
      <c r="B404" s="127"/>
      <c r="C404" s="56"/>
      <c r="D404" s="127"/>
      <c r="E404" s="1361"/>
      <c r="F404" s="56"/>
      <c r="G404" s="56"/>
      <c r="H404" s="109"/>
      <c r="I404" s="107"/>
      <c r="J404" s="1364"/>
    </row>
    <row r="405" spans="1:10" ht="24" customHeight="1" x14ac:dyDescent="0.2">
      <c r="A405" s="55"/>
      <c r="B405" s="127"/>
      <c r="C405" s="56"/>
      <c r="D405" s="127"/>
      <c r="E405" s="1361"/>
      <c r="F405" s="56"/>
      <c r="G405" s="56"/>
      <c r="H405" s="109"/>
      <c r="I405" s="107"/>
      <c r="J405" s="1364"/>
    </row>
    <row r="406" spans="1:10" ht="24" customHeight="1" x14ac:dyDescent="0.2">
      <c r="A406" s="55"/>
      <c r="B406" s="127" t="s">
        <v>160</v>
      </c>
      <c r="C406" s="56"/>
      <c r="D406" s="127" t="s">
        <v>160</v>
      </c>
      <c r="E406" s="1361"/>
      <c r="F406" s="56"/>
      <c r="G406" s="56"/>
      <c r="H406" s="109"/>
      <c r="I406" s="107"/>
      <c r="J406" s="1364"/>
    </row>
    <row r="407" spans="1:10" ht="24" customHeight="1" x14ac:dyDescent="0.2">
      <c r="A407" s="55"/>
      <c r="B407" s="127" t="s">
        <v>160</v>
      </c>
      <c r="C407" s="56"/>
      <c r="D407" s="127" t="s">
        <v>160</v>
      </c>
      <c r="E407" s="1361"/>
      <c r="F407" s="56"/>
      <c r="G407" s="56"/>
      <c r="H407" s="109"/>
      <c r="I407" s="107"/>
      <c r="J407" s="1364"/>
    </row>
    <row r="408" spans="1:10" ht="24" customHeight="1" x14ac:dyDescent="0.2">
      <c r="A408" s="55"/>
      <c r="B408" s="127" t="s">
        <v>160</v>
      </c>
      <c r="C408" s="56"/>
      <c r="D408" s="127"/>
      <c r="E408" s="1361"/>
      <c r="F408" s="56"/>
      <c r="G408" s="56"/>
      <c r="H408" s="109"/>
      <c r="I408" s="107"/>
      <c r="J408" s="1364"/>
    </row>
    <row r="409" spans="1:10" ht="24" customHeight="1" x14ac:dyDescent="0.2">
      <c r="A409" s="55"/>
      <c r="B409" s="127" t="s">
        <v>160</v>
      </c>
      <c r="C409" s="56"/>
      <c r="D409" s="127" t="s">
        <v>160</v>
      </c>
      <c r="E409" s="1361"/>
      <c r="F409" s="56"/>
      <c r="G409" s="56"/>
      <c r="H409" s="109"/>
      <c r="I409" s="107"/>
      <c r="J409" s="1364"/>
    </row>
    <row r="410" spans="1:10" ht="24" customHeight="1" x14ac:dyDescent="0.2">
      <c r="A410" s="55"/>
      <c r="B410" s="127" t="s">
        <v>160</v>
      </c>
      <c r="C410" s="56"/>
      <c r="D410" s="127" t="s">
        <v>160</v>
      </c>
      <c r="E410" s="1362"/>
      <c r="F410" s="56"/>
      <c r="G410" s="56"/>
      <c r="H410" s="110"/>
      <c r="I410" s="108"/>
      <c r="J410" s="1364"/>
    </row>
    <row r="411" spans="1:10" ht="24" customHeight="1" thickBot="1" x14ac:dyDescent="0.25">
      <c r="A411" s="55"/>
      <c r="B411" s="127" t="s">
        <v>160</v>
      </c>
      <c r="C411" s="101"/>
      <c r="D411" s="1339" t="s">
        <v>160</v>
      </c>
      <c r="E411" s="1339"/>
      <c r="F411" s="1339"/>
      <c r="G411" s="101">
        <f>SUM(G388:G410)</f>
        <v>16</v>
      </c>
      <c r="H411" s="106"/>
      <c r="I411" s="106"/>
      <c r="J411" s="102"/>
    </row>
    <row r="412" spans="1:10" ht="24" customHeight="1" thickTop="1" x14ac:dyDescent="0.2">
      <c r="A412" s="1340" t="s">
        <v>132</v>
      </c>
      <c r="B412" s="1340"/>
      <c r="C412" s="1340"/>
      <c r="D412" s="1340"/>
      <c r="E412" s="1340"/>
      <c r="F412" s="1340"/>
      <c r="G412" s="1340"/>
      <c r="H412" s="1340"/>
      <c r="I412" s="1340"/>
      <c r="J412" s="1340"/>
    </row>
    <row r="413" spans="1:10" ht="24" customHeight="1" x14ac:dyDescent="0.2">
      <c r="A413" s="1341" t="s">
        <v>133</v>
      </c>
      <c r="B413" s="1341"/>
      <c r="C413" s="1341"/>
      <c r="D413" s="1341"/>
      <c r="E413" s="50"/>
    </row>
    <row r="414" spans="1:10" ht="24" customHeight="1" x14ac:dyDescent="0.2">
      <c r="A414" s="2" t="s">
        <v>22</v>
      </c>
      <c r="B414" s="97">
        <v>43278</v>
      </c>
      <c r="D414" s="1342" t="s">
        <v>134</v>
      </c>
      <c r="E414" s="1342"/>
      <c r="F414" s="1325" t="s">
        <v>108</v>
      </c>
      <c r="G414" s="1325"/>
      <c r="H414" s="1359"/>
      <c r="I414" s="1359"/>
      <c r="J414" s="1359"/>
    </row>
    <row r="415" spans="1:10" ht="24" customHeight="1" x14ac:dyDescent="0.25">
      <c r="A415" s="97"/>
      <c r="B415" s="1338" t="s">
        <v>288</v>
      </c>
      <c r="C415" s="1338"/>
      <c r="D415" s="1338"/>
      <c r="E415" s="220"/>
      <c r="F415" s="220"/>
    </row>
    <row r="416" spans="1:10" ht="24" customHeight="1" x14ac:dyDescent="0.2">
      <c r="A416" s="50"/>
      <c r="B416" s="50" t="s">
        <v>135</v>
      </c>
      <c r="C416" s="1341" t="s">
        <v>447</v>
      </c>
      <c r="D416" s="1341"/>
      <c r="E416" s="1341"/>
      <c r="F416" s="1368" t="s">
        <v>116</v>
      </c>
      <c r="G416" s="1368"/>
      <c r="H416" s="1341">
        <v>412538910</v>
      </c>
      <c r="I416" s="1341"/>
      <c r="J416" s="1341"/>
    </row>
    <row r="417" spans="1:11" ht="24" customHeight="1" x14ac:dyDescent="0.2">
      <c r="A417" s="50"/>
      <c r="B417" s="50" t="s">
        <v>136</v>
      </c>
      <c r="C417" s="1341" t="s">
        <v>501</v>
      </c>
      <c r="D417" s="1341"/>
      <c r="E417" s="1341"/>
      <c r="F417" s="1368" t="s">
        <v>157</v>
      </c>
      <c r="G417" s="1368"/>
      <c r="H417" s="1341" t="s">
        <v>11</v>
      </c>
      <c r="I417" s="1341"/>
      <c r="J417" s="1341"/>
    </row>
    <row r="418" spans="1:11" ht="24" customHeight="1" thickBot="1" x14ac:dyDescent="0.25">
      <c r="B418" s="206" t="s">
        <v>261</v>
      </c>
      <c r="C418" s="1352" t="s">
        <v>543</v>
      </c>
      <c r="D418" s="1352"/>
      <c r="E418" s="1352"/>
      <c r="F418" s="1352"/>
      <c r="G418" s="1352"/>
    </row>
    <row r="419" spans="1:11" ht="24" customHeight="1" thickTop="1" x14ac:dyDescent="0.2">
      <c r="A419" s="1353" t="s">
        <v>131</v>
      </c>
      <c r="B419" s="1354"/>
      <c r="C419" s="1354"/>
      <c r="D419" s="1355"/>
      <c r="E419" s="103" t="s">
        <v>123</v>
      </c>
      <c r="F419" s="1343" t="s">
        <v>126</v>
      </c>
      <c r="G419" s="1343"/>
      <c r="H419" s="1344" t="s">
        <v>130</v>
      </c>
      <c r="I419" s="1345"/>
      <c r="J419" s="1346"/>
    </row>
    <row r="420" spans="1:11" ht="24" customHeight="1" x14ac:dyDescent="0.2">
      <c r="A420" s="1356"/>
      <c r="B420" s="1357"/>
      <c r="C420" s="1357"/>
      <c r="D420" s="1358"/>
      <c r="E420" s="104" t="s">
        <v>124</v>
      </c>
      <c r="F420" s="1350" t="s">
        <v>127</v>
      </c>
      <c r="G420" s="1351"/>
      <c r="H420" s="1347"/>
      <c r="I420" s="1348"/>
      <c r="J420" s="1349"/>
    </row>
    <row r="421" spans="1:11" ht="24" customHeight="1" thickBot="1" x14ac:dyDescent="0.25">
      <c r="A421" s="170" t="s">
        <v>99</v>
      </c>
      <c r="B421" s="169" t="s">
        <v>100</v>
      </c>
      <c r="C421" s="169" t="s">
        <v>101</v>
      </c>
      <c r="D421" s="169" t="s">
        <v>100</v>
      </c>
      <c r="E421" s="104" t="s">
        <v>125</v>
      </c>
      <c r="F421" s="169" t="s">
        <v>128</v>
      </c>
      <c r="G421" s="169" t="s">
        <v>129</v>
      </c>
      <c r="H421" s="1347"/>
      <c r="I421" s="1348"/>
      <c r="J421" s="1349"/>
    </row>
    <row r="422" spans="1:11" ht="24" customHeight="1" x14ac:dyDescent="0.2">
      <c r="A422" s="214" t="s">
        <v>505</v>
      </c>
      <c r="B422" s="215">
        <v>43261</v>
      </c>
      <c r="C422" s="219" t="s">
        <v>414</v>
      </c>
      <c r="D422" s="215">
        <v>43261</v>
      </c>
      <c r="E422" s="1360" t="s">
        <v>137</v>
      </c>
      <c r="F422" s="216"/>
      <c r="G422" s="216">
        <v>1</v>
      </c>
      <c r="H422" s="217"/>
      <c r="I422" s="218"/>
      <c r="J422" s="1363" t="s">
        <v>139</v>
      </c>
      <c r="K422" s="127"/>
    </row>
    <row r="423" spans="1:11" ht="24" customHeight="1" x14ac:dyDescent="0.2">
      <c r="A423" s="55" t="s">
        <v>505</v>
      </c>
      <c r="B423" s="127">
        <v>43262</v>
      </c>
      <c r="C423" s="56" t="s">
        <v>414</v>
      </c>
      <c r="D423" s="127">
        <v>43262</v>
      </c>
      <c r="E423" s="1361"/>
      <c r="F423" s="56"/>
      <c r="G423" s="56">
        <v>1</v>
      </c>
      <c r="H423" s="109"/>
      <c r="I423" s="107"/>
      <c r="J423" s="1364"/>
      <c r="K423" s="127"/>
    </row>
    <row r="424" spans="1:11" ht="24" customHeight="1" x14ac:dyDescent="0.2">
      <c r="A424" s="55" t="s">
        <v>505</v>
      </c>
      <c r="B424" s="127">
        <v>43263</v>
      </c>
      <c r="C424" s="56" t="s">
        <v>414</v>
      </c>
      <c r="D424" s="127">
        <v>43263</v>
      </c>
      <c r="E424" s="1361"/>
      <c r="F424" s="56"/>
      <c r="G424" s="56">
        <v>1</v>
      </c>
      <c r="H424" s="109"/>
      <c r="I424" s="107"/>
      <c r="J424" s="1364"/>
      <c r="K424" s="127"/>
    </row>
    <row r="425" spans="1:11" ht="24" customHeight="1" x14ac:dyDescent="0.2">
      <c r="A425" s="55" t="s">
        <v>505</v>
      </c>
      <c r="B425" s="127">
        <v>43264</v>
      </c>
      <c r="C425" s="56" t="s">
        <v>414</v>
      </c>
      <c r="D425" s="127">
        <v>43264</v>
      </c>
      <c r="E425" s="1361"/>
      <c r="F425" s="56"/>
      <c r="G425" s="56">
        <v>1</v>
      </c>
      <c r="H425" s="109"/>
      <c r="I425" s="107"/>
      <c r="J425" s="1364"/>
      <c r="K425" s="127"/>
    </row>
    <row r="426" spans="1:11" ht="24" customHeight="1" x14ac:dyDescent="0.2">
      <c r="A426" s="55" t="s">
        <v>505</v>
      </c>
      <c r="B426" s="127">
        <v>43269</v>
      </c>
      <c r="C426" s="56" t="s">
        <v>414</v>
      </c>
      <c r="D426" s="127">
        <v>43269</v>
      </c>
      <c r="E426" s="1361"/>
      <c r="F426" s="56"/>
      <c r="G426" s="56">
        <v>1</v>
      </c>
      <c r="H426" s="109"/>
      <c r="I426" s="107"/>
      <c r="J426" s="1364"/>
      <c r="K426" s="127"/>
    </row>
    <row r="427" spans="1:11" ht="24" customHeight="1" x14ac:dyDescent="0.2">
      <c r="A427" s="55" t="s">
        <v>505</v>
      </c>
      <c r="B427" s="127">
        <v>43270</v>
      </c>
      <c r="C427" s="56" t="s">
        <v>414</v>
      </c>
      <c r="D427" s="127">
        <v>43270</v>
      </c>
      <c r="E427" s="1361"/>
      <c r="F427" s="56"/>
      <c r="G427" s="56">
        <v>1</v>
      </c>
      <c r="H427" s="109"/>
      <c r="I427" s="107"/>
      <c r="J427" s="1364"/>
      <c r="K427" s="127"/>
    </row>
    <row r="428" spans="1:11" ht="24" customHeight="1" x14ac:dyDescent="0.2">
      <c r="A428" s="55" t="s">
        <v>505</v>
      </c>
      <c r="B428" s="127">
        <v>43271</v>
      </c>
      <c r="C428" s="56" t="s">
        <v>414</v>
      </c>
      <c r="D428" s="127">
        <v>43271</v>
      </c>
      <c r="E428" s="1361"/>
      <c r="F428" s="56"/>
      <c r="G428" s="56">
        <v>1</v>
      </c>
      <c r="H428" s="109"/>
      <c r="I428" s="107"/>
      <c r="J428" s="1364"/>
      <c r="K428" s="127"/>
    </row>
    <row r="429" spans="1:11" ht="24" customHeight="1" x14ac:dyDescent="0.2">
      <c r="A429" s="55" t="s">
        <v>299</v>
      </c>
      <c r="B429" s="127" t="s">
        <v>387</v>
      </c>
      <c r="C429" s="56" t="s">
        <v>266</v>
      </c>
      <c r="D429" s="127" t="s">
        <v>387</v>
      </c>
      <c r="E429" s="1361"/>
      <c r="F429" s="56"/>
      <c r="G429" s="56">
        <v>1</v>
      </c>
      <c r="H429" s="1365" t="s">
        <v>141</v>
      </c>
      <c r="I429" s="1366" t="s">
        <v>140</v>
      </c>
      <c r="J429" s="1364"/>
      <c r="K429" s="127"/>
    </row>
    <row r="430" spans="1:11" ht="24" customHeight="1" x14ac:dyDescent="0.2">
      <c r="A430" s="55" t="s">
        <v>299</v>
      </c>
      <c r="B430" s="127" t="s">
        <v>388</v>
      </c>
      <c r="C430" s="56" t="s">
        <v>266</v>
      </c>
      <c r="D430" s="127" t="s">
        <v>388</v>
      </c>
      <c r="E430" s="1361"/>
      <c r="F430" s="56"/>
      <c r="G430" s="56">
        <v>1</v>
      </c>
      <c r="H430" s="1365"/>
      <c r="I430" s="1366"/>
      <c r="J430" s="1364"/>
      <c r="K430" s="127"/>
    </row>
    <row r="431" spans="1:11" ht="24" customHeight="1" x14ac:dyDescent="0.2">
      <c r="A431" s="55" t="s">
        <v>299</v>
      </c>
      <c r="B431" s="127" t="s">
        <v>389</v>
      </c>
      <c r="C431" s="56" t="s">
        <v>266</v>
      </c>
      <c r="D431" s="127" t="s">
        <v>389</v>
      </c>
      <c r="E431" s="1361"/>
      <c r="F431" s="56"/>
      <c r="G431" s="56">
        <v>1</v>
      </c>
      <c r="H431" s="1365"/>
      <c r="I431" s="1366"/>
      <c r="J431" s="1364"/>
    </row>
    <row r="432" spans="1:11" ht="24" customHeight="1" x14ac:dyDescent="0.2">
      <c r="A432" s="55" t="s">
        <v>299</v>
      </c>
      <c r="B432" s="127" t="s">
        <v>390</v>
      </c>
      <c r="C432" s="56" t="s">
        <v>266</v>
      </c>
      <c r="D432" s="127" t="s">
        <v>390</v>
      </c>
      <c r="E432" s="1361"/>
      <c r="F432" s="56"/>
      <c r="G432" s="56">
        <v>1</v>
      </c>
      <c r="H432" s="1365"/>
      <c r="I432" s="1366"/>
      <c r="J432" s="1364"/>
    </row>
    <row r="433" spans="1:10" ht="24" customHeight="1" x14ac:dyDescent="0.2">
      <c r="A433" s="55" t="s">
        <v>299</v>
      </c>
      <c r="B433" s="127" t="s">
        <v>391</v>
      </c>
      <c r="C433" s="56" t="s">
        <v>266</v>
      </c>
      <c r="D433" s="127" t="s">
        <v>391</v>
      </c>
      <c r="E433" s="1361"/>
      <c r="F433" s="56"/>
      <c r="G433" s="56">
        <v>1</v>
      </c>
      <c r="H433" s="1367" t="s">
        <v>415</v>
      </c>
      <c r="I433" s="1366">
        <v>2018</v>
      </c>
      <c r="J433" s="1364"/>
    </row>
    <row r="434" spans="1:10" ht="24" customHeight="1" x14ac:dyDescent="0.2">
      <c r="A434" s="55" t="s">
        <v>299</v>
      </c>
      <c r="B434" s="127" t="s">
        <v>392</v>
      </c>
      <c r="C434" s="56" t="s">
        <v>266</v>
      </c>
      <c r="D434" s="127" t="s">
        <v>392</v>
      </c>
      <c r="E434" s="1361"/>
      <c r="F434" s="56"/>
      <c r="G434" s="56">
        <v>1</v>
      </c>
      <c r="H434" s="1367"/>
      <c r="I434" s="1366"/>
      <c r="J434" s="1364"/>
    </row>
    <row r="435" spans="1:10" ht="24" customHeight="1" x14ac:dyDescent="0.2">
      <c r="A435" s="55" t="s">
        <v>299</v>
      </c>
      <c r="B435" s="127" t="s">
        <v>393</v>
      </c>
      <c r="C435" s="56" t="s">
        <v>266</v>
      </c>
      <c r="D435" s="127" t="s">
        <v>393</v>
      </c>
      <c r="E435" s="1361"/>
      <c r="F435" s="56"/>
      <c r="G435" s="56">
        <v>1</v>
      </c>
      <c r="H435" s="1367"/>
      <c r="I435" s="1366"/>
      <c r="J435" s="1364"/>
    </row>
    <row r="436" spans="1:10" ht="24" customHeight="1" x14ac:dyDescent="0.2">
      <c r="A436" s="55"/>
      <c r="B436" s="127"/>
      <c r="C436" s="56"/>
      <c r="D436" s="127"/>
      <c r="E436" s="1361"/>
      <c r="F436" s="56"/>
      <c r="G436" s="56"/>
      <c r="H436" s="1367"/>
      <c r="I436" s="1366"/>
      <c r="J436" s="1364"/>
    </row>
    <row r="437" spans="1:10" ht="24" customHeight="1" x14ac:dyDescent="0.2">
      <c r="A437" s="55"/>
      <c r="B437" s="127"/>
      <c r="C437" s="56"/>
      <c r="D437" s="127"/>
      <c r="E437" s="1361"/>
      <c r="F437" s="56"/>
      <c r="G437" s="56"/>
      <c r="H437" s="1367"/>
      <c r="I437" s="1366"/>
      <c r="J437" s="1364"/>
    </row>
    <row r="438" spans="1:10" ht="24" customHeight="1" x14ac:dyDescent="0.2">
      <c r="A438" s="55"/>
      <c r="B438" s="127"/>
      <c r="C438" s="56"/>
      <c r="D438" s="127"/>
      <c r="E438" s="1361"/>
      <c r="F438" s="56"/>
      <c r="G438" s="56"/>
      <c r="H438" s="109"/>
      <c r="I438" s="107"/>
      <c r="J438" s="1364"/>
    </row>
    <row r="439" spans="1:10" ht="24" customHeight="1" x14ac:dyDescent="0.2">
      <c r="A439" s="55"/>
      <c r="B439" s="127"/>
      <c r="C439" s="56"/>
      <c r="D439" s="127"/>
      <c r="E439" s="1361"/>
      <c r="F439" s="56"/>
      <c r="G439" s="56"/>
      <c r="H439" s="109"/>
      <c r="I439" s="107"/>
      <c r="J439" s="1364"/>
    </row>
    <row r="440" spans="1:10" ht="24" customHeight="1" x14ac:dyDescent="0.2">
      <c r="A440" s="55"/>
      <c r="B440" s="127"/>
      <c r="C440" s="56"/>
      <c r="D440" s="127"/>
      <c r="E440" s="1361"/>
      <c r="F440" s="56"/>
      <c r="G440" s="56"/>
      <c r="H440" s="109"/>
      <c r="I440" s="107"/>
      <c r="J440" s="1364"/>
    </row>
    <row r="441" spans="1:10" ht="24" customHeight="1" x14ac:dyDescent="0.2">
      <c r="A441" s="55"/>
      <c r="B441" s="127"/>
      <c r="C441" s="56"/>
      <c r="D441" s="127"/>
      <c r="E441" s="1361"/>
      <c r="F441" s="56"/>
      <c r="G441" s="56"/>
      <c r="H441" s="109"/>
      <c r="I441" s="107"/>
      <c r="J441" s="1364"/>
    </row>
    <row r="442" spans="1:10" ht="24" customHeight="1" x14ac:dyDescent="0.2">
      <c r="A442" s="55"/>
      <c r="B442" s="127" t="s">
        <v>160</v>
      </c>
      <c r="C442" s="56"/>
      <c r="D442" s="127"/>
      <c r="E442" s="1361"/>
      <c r="F442" s="56"/>
      <c r="G442" s="56"/>
      <c r="H442" s="109"/>
      <c r="I442" s="107"/>
      <c r="J442" s="1364"/>
    </row>
    <row r="443" spans="1:10" ht="24" customHeight="1" x14ac:dyDescent="0.2">
      <c r="A443" s="55"/>
      <c r="B443" s="127" t="s">
        <v>160</v>
      </c>
      <c r="C443" s="56"/>
      <c r="D443" s="127" t="s">
        <v>160</v>
      </c>
      <c r="E443" s="1361"/>
      <c r="F443" s="56"/>
      <c r="G443" s="56"/>
      <c r="H443" s="109"/>
      <c r="I443" s="107"/>
      <c r="J443" s="1364"/>
    </row>
    <row r="444" spans="1:10" ht="24" customHeight="1" x14ac:dyDescent="0.2">
      <c r="A444" s="55"/>
      <c r="B444" s="127" t="s">
        <v>160</v>
      </c>
      <c r="C444" s="56"/>
      <c r="D444" s="127" t="s">
        <v>160</v>
      </c>
      <c r="E444" s="1362"/>
      <c r="F444" s="56"/>
      <c r="G444" s="56"/>
      <c r="H444" s="110"/>
      <c r="I444" s="108"/>
      <c r="J444" s="1364"/>
    </row>
    <row r="445" spans="1:10" ht="24" customHeight="1" thickBot="1" x14ac:dyDescent="0.25">
      <c r="A445" s="55"/>
      <c r="B445" s="127" t="s">
        <v>160</v>
      </c>
      <c r="C445" s="101"/>
      <c r="D445" s="1339" t="s">
        <v>160</v>
      </c>
      <c r="E445" s="1339"/>
      <c r="F445" s="1339"/>
      <c r="G445" s="101">
        <f>SUM(G422:G444)</f>
        <v>14</v>
      </c>
      <c r="H445" s="106"/>
      <c r="I445" s="106"/>
      <c r="J445" s="102"/>
    </row>
    <row r="446" spans="1:10" ht="24" customHeight="1" thickTop="1" x14ac:dyDescent="0.2">
      <c r="A446" s="1340" t="s">
        <v>132</v>
      </c>
      <c r="B446" s="1340"/>
      <c r="C446" s="1340"/>
      <c r="D446" s="1340"/>
      <c r="E446" s="1340"/>
      <c r="F446" s="1340"/>
      <c r="G446" s="1340"/>
      <c r="H446" s="1340"/>
      <c r="I446" s="1340"/>
      <c r="J446" s="1340"/>
    </row>
    <row r="447" spans="1:10" ht="24" customHeight="1" x14ac:dyDescent="0.2">
      <c r="A447" s="1341" t="s">
        <v>133</v>
      </c>
      <c r="B447" s="1341"/>
      <c r="C447" s="1341"/>
      <c r="D447" s="1341"/>
      <c r="E447" s="50"/>
    </row>
    <row r="448" spans="1:10" ht="24" customHeight="1" x14ac:dyDescent="0.2">
      <c r="A448" s="2" t="s">
        <v>22</v>
      </c>
      <c r="B448" s="97">
        <v>43278</v>
      </c>
      <c r="D448" s="1342" t="s">
        <v>134</v>
      </c>
      <c r="E448" s="1342"/>
      <c r="F448" s="1325" t="s">
        <v>108</v>
      </c>
      <c r="G448" s="1325"/>
      <c r="H448" s="1359"/>
      <c r="I448" s="1359"/>
      <c r="J448" s="1359"/>
    </row>
    <row r="449" spans="1:11" ht="24" customHeight="1" x14ac:dyDescent="0.25">
      <c r="A449" s="97"/>
      <c r="B449" s="1338" t="s">
        <v>288</v>
      </c>
      <c r="C449" s="1338"/>
      <c r="D449" s="1338"/>
      <c r="E449" s="220"/>
      <c r="F449" s="220"/>
    </row>
    <row r="450" spans="1:11" ht="24" customHeight="1" x14ac:dyDescent="0.2">
      <c r="A450" s="50"/>
      <c r="B450" s="50" t="s">
        <v>135</v>
      </c>
      <c r="C450" s="1341" t="s">
        <v>448</v>
      </c>
      <c r="D450" s="1341"/>
      <c r="E450" s="1341"/>
      <c r="F450" s="1368" t="s">
        <v>116</v>
      </c>
      <c r="G450" s="1368"/>
      <c r="H450" s="1341">
        <v>920656246</v>
      </c>
      <c r="I450" s="1341"/>
      <c r="J450" s="1341"/>
    </row>
    <row r="451" spans="1:11" ht="24" customHeight="1" x14ac:dyDescent="0.2">
      <c r="A451" s="50"/>
      <c r="B451" s="50" t="s">
        <v>136</v>
      </c>
      <c r="C451" s="1341" t="s">
        <v>449</v>
      </c>
      <c r="D451" s="1341"/>
      <c r="E451" s="1341"/>
      <c r="F451" s="1368" t="s">
        <v>157</v>
      </c>
      <c r="G451" s="1368"/>
      <c r="H451" s="1341" t="s">
        <v>11</v>
      </c>
      <c r="I451" s="1341"/>
      <c r="J451" s="1341"/>
    </row>
    <row r="452" spans="1:11" ht="24" customHeight="1" thickBot="1" x14ac:dyDescent="0.25">
      <c r="B452" s="206" t="s">
        <v>261</v>
      </c>
      <c r="C452" s="1352" t="s">
        <v>549</v>
      </c>
      <c r="D452" s="1352"/>
      <c r="E452" s="1352"/>
      <c r="F452" s="1352"/>
      <c r="G452" s="1352"/>
    </row>
    <row r="453" spans="1:11" ht="24" customHeight="1" thickTop="1" x14ac:dyDescent="0.2">
      <c r="A453" s="1353" t="s">
        <v>131</v>
      </c>
      <c r="B453" s="1354"/>
      <c r="C453" s="1354"/>
      <c r="D453" s="1355"/>
      <c r="E453" s="103" t="s">
        <v>123</v>
      </c>
      <c r="F453" s="1343" t="s">
        <v>126</v>
      </c>
      <c r="G453" s="1343"/>
      <c r="H453" s="1344" t="s">
        <v>130</v>
      </c>
      <c r="I453" s="1345"/>
      <c r="J453" s="1346"/>
    </row>
    <row r="454" spans="1:11" ht="24" customHeight="1" x14ac:dyDescent="0.2">
      <c r="A454" s="1356"/>
      <c r="B454" s="1357"/>
      <c r="C454" s="1357"/>
      <c r="D454" s="1358"/>
      <c r="E454" s="104" t="s">
        <v>124</v>
      </c>
      <c r="F454" s="1350" t="s">
        <v>127</v>
      </c>
      <c r="G454" s="1351"/>
      <c r="H454" s="1347"/>
      <c r="I454" s="1348"/>
      <c r="J454" s="1349"/>
    </row>
    <row r="455" spans="1:11" ht="24" customHeight="1" thickBot="1" x14ac:dyDescent="0.25">
      <c r="A455" s="170" t="s">
        <v>99</v>
      </c>
      <c r="B455" s="169" t="s">
        <v>100</v>
      </c>
      <c r="C455" s="169" t="s">
        <v>101</v>
      </c>
      <c r="D455" s="169" t="s">
        <v>100</v>
      </c>
      <c r="E455" s="104" t="s">
        <v>125</v>
      </c>
      <c r="F455" s="169" t="s">
        <v>128</v>
      </c>
      <c r="G455" s="169" t="s">
        <v>129</v>
      </c>
      <c r="H455" s="1347"/>
      <c r="I455" s="1348"/>
      <c r="J455" s="1349"/>
    </row>
    <row r="456" spans="1:11" ht="24" customHeight="1" x14ac:dyDescent="0.2">
      <c r="A456" s="214" t="s">
        <v>52</v>
      </c>
      <c r="B456" s="215">
        <v>43263</v>
      </c>
      <c r="C456" s="219" t="s">
        <v>414</v>
      </c>
      <c r="D456" s="215">
        <v>43263</v>
      </c>
      <c r="E456" s="1360" t="s">
        <v>137</v>
      </c>
      <c r="F456" s="216"/>
      <c r="G456" s="216">
        <v>1</v>
      </c>
      <c r="H456" s="217"/>
      <c r="I456" s="218"/>
      <c r="J456" s="1363" t="s">
        <v>139</v>
      </c>
      <c r="K456" s="127"/>
    </row>
    <row r="457" spans="1:11" ht="24" customHeight="1" x14ac:dyDescent="0.2">
      <c r="A457" s="55" t="s">
        <v>52</v>
      </c>
      <c r="B457" s="127">
        <v>43264</v>
      </c>
      <c r="C457" s="56" t="s">
        <v>414</v>
      </c>
      <c r="D457" s="127">
        <v>43264</v>
      </c>
      <c r="E457" s="1361"/>
      <c r="F457" s="56"/>
      <c r="G457" s="56">
        <v>1</v>
      </c>
      <c r="H457" s="109"/>
      <c r="I457" s="107"/>
      <c r="J457" s="1364"/>
      <c r="K457" s="127"/>
    </row>
    <row r="458" spans="1:11" ht="24" customHeight="1" x14ac:dyDescent="0.2">
      <c r="A458" s="55" t="s">
        <v>52</v>
      </c>
      <c r="B458" s="127">
        <v>43269</v>
      </c>
      <c r="C458" s="56" t="s">
        <v>414</v>
      </c>
      <c r="D458" s="127">
        <v>43269</v>
      </c>
      <c r="E458" s="1361"/>
      <c r="F458" s="56"/>
      <c r="G458" s="56">
        <v>1</v>
      </c>
      <c r="H458" s="109"/>
      <c r="I458" s="107"/>
      <c r="J458" s="1364"/>
      <c r="K458" s="127"/>
    </row>
    <row r="459" spans="1:11" ht="24" customHeight="1" x14ac:dyDescent="0.2">
      <c r="A459" s="55" t="s">
        <v>52</v>
      </c>
      <c r="B459" s="127">
        <v>43270</v>
      </c>
      <c r="C459" s="56" t="s">
        <v>414</v>
      </c>
      <c r="D459" s="127">
        <v>43270</v>
      </c>
      <c r="E459" s="1361"/>
      <c r="F459" s="56"/>
      <c r="G459" s="56">
        <v>1</v>
      </c>
      <c r="H459" s="109"/>
      <c r="I459" s="107"/>
      <c r="J459" s="1364"/>
      <c r="K459" s="127"/>
    </row>
    <row r="460" spans="1:11" ht="24" customHeight="1" x14ac:dyDescent="0.2">
      <c r="A460" s="55" t="s">
        <v>52</v>
      </c>
      <c r="B460" s="127">
        <v>43271</v>
      </c>
      <c r="C460" s="56" t="s">
        <v>414</v>
      </c>
      <c r="D460" s="127">
        <v>43271</v>
      </c>
      <c r="E460" s="1361"/>
      <c r="F460" s="56"/>
      <c r="G460" s="56">
        <v>1</v>
      </c>
      <c r="H460" s="109"/>
      <c r="I460" s="107"/>
      <c r="J460" s="1364"/>
      <c r="K460" s="127"/>
    </row>
    <row r="461" spans="1:11" ht="24" customHeight="1" x14ac:dyDescent="0.2">
      <c r="A461" s="55" t="s">
        <v>380</v>
      </c>
      <c r="B461" s="127" t="s">
        <v>384</v>
      </c>
      <c r="C461" s="56" t="s">
        <v>266</v>
      </c>
      <c r="D461" s="127" t="s">
        <v>384</v>
      </c>
      <c r="E461" s="1361"/>
      <c r="F461" s="56"/>
      <c r="G461" s="56">
        <v>1</v>
      </c>
      <c r="H461" s="109"/>
      <c r="I461" s="107"/>
      <c r="J461" s="1364"/>
      <c r="K461" s="127"/>
    </row>
    <row r="462" spans="1:11" ht="24" customHeight="1" x14ac:dyDescent="0.2">
      <c r="A462" s="55" t="s">
        <v>380</v>
      </c>
      <c r="B462" s="127" t="s">
        <v>385</v>
      </c>
      <c r="C462" s="56" t="s">
        <v>266</v>
      </c>
      <c r="D462" s="127" t="s">
        <v>385</v>
      </c>
      <c r="E462" s="1361"/>
      <c r="F462" s="56"/>
      <c r="G462" s="56">
        <v>1</v>
      </c>
      <c r="H462" s="109"/>
      <c r="I462" s="107"/>
      <c r="J462" s="1364"/>
      <c r="K462" s="127"/>
    </row>
    <row r="463" spans="1:11" ht="24" customHeight="1" x14ac:dyDescent="0.2">
      <c r="A463" s="55" t="s">
        <v>380</v>
      </c>
      <c r="B463" s="127" t="s">
        <v>386</v>
      </c>
      <c r="C463" s="56" t="s">
        <v>266</v>
      </c>
      <c r="D463" s="127" t="s">
        <v>386</v>
      </c>
      <c r="E463" s="1361"/>
      <c r="F463" s="56"/>
      <c r="G463" s="56">
        <v>1</v>
      </c>
      <c r="H463" s="1365" t="s">
        <v>141</v>
      </c>
      <c r="I463" s="1366" t="s">
        <v>140</v>
      </c>
      <c r="J463" s="1364"/>
      <c r="K463" s="127"/>
    </row>
    <row r="464" spans="1:11" ht="24" customHeight="1" x14ac:dyDescent="0.2">
      <c r="A464" s="55" t="s">
        <v>380</v>
      </c>
      <c r="B464" s="127" t="s">
        <v>387</v>
      </c>
      <c r="C464" s="56" t="s">
        <v>266</v>
      </c>
      <c r="D464" s="127" t="s">
        <v>387</v>
      </c>
      <c r="E464" s="1361"/>
      <c r="F464" s="56"/>
      <c r="G464" s="56">
        <v>1</v>
      </c>
      <c r="H464" s="1365"/>
      <c r="I464" s="1366"/>
      <c r="J464" s="1364"/>
      <c r="K464" s="127"/>
    </row>
    <row r="465" spans="1:10" ht="24" customHeight="1" x14ac:dyDescent="0.2">
      <c r="A465" s="55" t="s">
        <v>380</v>
      </c>
      <c r="B465" s="127" t="s">
        <v>388</v>
      </c>
      <c r="C465" s="56" t="s">
        <v>266</v>
      </c>
      <c r="D465" s="127" t="s">
        <v>388</v>
      </c>
      <c r="E465" s="1361"/>
      <c r="F465" s="56"/>
      <c r="G465" s="56">
        <v>1</v>
      </c>
      <c r="H465" s="1365"/>
      <c r="I465" s="1366"/>
      <c r="J465" s="1364"/>
    </row>
    <row r="466" spans="1:10" ht="24" customHeight="1" x14ac:dyDescent="0.2">
      <c r="A466" s="55" t="s">
        <v>380</v>
      </c>
      <c r="B466" s="127" t="s">
        <v>389</v>
      </c>
      <c r="C466" s="56" t="s">
        <v>266</v>
      </c>
      <c r="D466" s="127" t="s">
        <v>389</v>
      </c>
      <c r="E466" s="1361"/>
      <c r="F466" s="56"/>
      <c r="G466" s="56">
        <v>1</v>
      </c>
      <c r="H466" s="1365"/>
      <c r="I466" s="1366"/>
      <c r="J466" s="1364"/>
    </row>
    <row r="467" spans="1:10" ht="24" customHeight="1" x14ac:dyDescent="0.2">
      <c r="A467" s="55" t="s">
        <v>380</v>
      </c>
      <c r="B467" s="127" t="s">
        <v>390</v>
      </c>
      <c r="C467" s="56" t="s">
        <v>266</v>
      </c>
      <c r="D467" s="127" t="s">
        <v>390</v>
      </c>
      <c r="E467" s="1361"/>
      <c r="F467" s="56"/>
      <c r="G467" s="56">
        <v>1</v>
      </c>
      <c r="H467" s="1367" t="s">
        <v>415</v>
      </c>
      <c r="I467" s="1366">
        <v>2018</v>
      </c>
      <c r="J467" s="1364"/>
    </row>
    <row r="468" spans="1:10" ht="24" customHeight="1" x14ac:dyDescent="0.2">
      <c r="A468" s="55" t="s">
        <v>380</v>
      </c>
      <c r="B468" s="127" t="s">
        <v>391</v>
      </c>
      <c r="C468" s="56" t="s">
        <v>266</v>
      </c>
      <c r="D468" s="127" t="s">
        <v>391</v>
      </c>
      <c r="E468" s="1361"/>
      <c r="F468" s="56"/>
      <c r="G468" s="56">
        <v>1</v>
      </c>
      <c r="H468" s="1367"/>
      <c r="I468" s="1366"/>
      <c r="J468" s="1364"/>
    </row>
    <row r="469" spans="1:10" ht="24" customHeight="1" x14ac:dyDescent="0.2">
      <c r="A469" s="55" t="s">
        <v>380</v>
      </c>
      <c r="B469" s="127" t="s">
        <v>392</v>
      </c>
      <c r="C469" s="56" t="s">
        <v>266</v>
      </c>
      <c r="D469" s="127" t="s">
        <v>392</v>
      </c>
      <c r="E469" s="1361"/>
      <c r="F469" s="56"/>
      <c r="G469" s="56">
        <v>1</v>
      </c>
      <c r="H469" s="1367"/>
      <c r="I469" s="1366"/>
      <c r="J469" s="1364"/>
    </row>
    <row r="470" spans="1:10" ht="24" customHeight="1" x14ac:dyDescent="0.2">
      <c r="A470" s="55" t="s">
        <v>380</v>
      </c>
      <c r="B470" s="127" t="s">
        <v>393</v>
      </c>
      <c r="C470" s="56" t="s">
        <v>266</v>
      </c>
      <c r="D470" s="127" t="s">
        <v>393</v>
      </c>
      <c r="E470" s="1361"/>
      <c r="F470" s="56"/>
      <c r="G470" s="56">
        <v>1</v>
      </c>
      <c r="H470" s="1367"/>
      <c r="I470" s="1366"/>
      <c r="J470" s="1364"/>
    </row>
    <row r="471" spans="1:10" ht="24" customHeight="1" x14ac:dyDescent="0.2">
      <c r="A471" s="55"/>
      <c r="B471" s="127"/>
      <c r="C471" s="56"/>
      <c r="D471" s="127"/>
      <c r="E471" s="1361"/>
      <c r="F471" s="56"/>
      <c r="G471" s="56"/>
      <c r="H471" s="1367"/>
      <c r="I471" s="1366"/>
      <c r="J471" s="1364"/>
    </row>
    <row r="472" spans="1:10" ht="24" customHeight="1" x14ac:dyDescent="0.2">
      <c r="A472" s="55"/>
      <c r="B472" s="127"/>
      <c r="C472" s="56"/>
      <c r="D472" s="127"/>
      <c r="E472" s="1361"/>
      <c r="F472" s="56"/>
      <c r="G472" s="56"/>
      <c r="H472" s="109"/>
      <c r="I472" s="107"/>
      <c r="J472" s="1364"/>
    </row>
    <row r="473" spans="1:10" ht="24" customHeight="1" x14ac:dyDescent="0.2">
      <c r="A473" s="55"/>
      <c r="B473" s="127"/>
      <c r="C473" s="56"/>
      <c r="D473" s="127"/>
      <c r="E473" s="1361"/>
      <c r="F473" s="56"/>
      <c r="G473" s="56"/>
      <c r="H473" s="109"/>
      <c r="I473" s="107"/>
      <c r="J473" s="1364"/>
    </row>
    <row r="474" spans="1:10" ht="24" customHeight="1" x14ac:dyDescent="0.2">
      <c r="A474" s="55"/>
      <c r="B474" s="127" t="s">
        <v>160</v>
      </c>
      <c r="C474" s="56"/>
      <c r="D474" s="127" t="s">
        <v>160</v>
      </c>
      <c r="E474" s="1361"/>
      <c r="F474" s="56"/>
      <c r="G474" s="56"/>
      <c r="H474" s="109"/>
      <c r="I474" s="107"/>
      <c r="J474" s="1364"/>
    </row>
    <row r="475" spans="1:10" ht="24" customHeight="1" x14ac:dyDescent="0.2">
      <c r="A475" s="55"/>
      <c r="B475" s="127" t="s">
        <v>160</v>
      </c>
      <c r="C475" s="56"/>
      <c r="D475" s="127" t="s">
        <v>160</v>
      </c>
      <c r="E475" s="1361"/>
      <c r="F475" s="56"/>
      <c r="G475" s="56"/>
      <c r="H475" s="109"/>
      <c r="I475" s="107"/>
      <c r="J475" s="1364"/>
    </row>
    <row r="476" spans="1:10" ht="24" customHeight="1" x14ac:dyDescent="0.2">
      <c r="A476" s="55"/>
      <c r="B476" s="127" t="s">
        <v>160</v>
      </c>
      <c r="C476" s="56"/>
      <c r="D476" s="127"/>
      <c r="E476" s="1361"/>
      <c r="F476" s="56"/>
      <c r="G476" s="56"/>
      <c r="H476" s="109"/>
      <c r="I476" s="107"/>
      <c r="J476" s="1364"/>
    </row>
    <row r="477" spans="1:10" ht="24" customHeight="1" x14ac:dyDescent="0.2">
      <c r="A477" s="55"/>
      <c r="B477" s="127" t="s">
        <v>160</v>
      </c>
      <c r="C477" s="56"/>
      <c r="D477" s="127" t="s">
        <v>160</v>
      </c>
      <c r="E477" s="1361"/>
      <c r="F477" s="56"/>
      <c r="G477" s="56"/>
      <c r="H477" s="109"/>
      <c r="I477" s="107"/>
      <c r="J477" s="1364"/>
    </row>
    <row r="478" spans="1:10" ht="24" customHeight="1" x14ac:dyDescent="0.2">
      <c r="A478" s="55"/>
      <c r="B478" s="127" t="s">
        <v>160</v>
      </c>
      <c r="C478" s="56"/>
      <c r="D478" s="127" t="s">
        <v>160</v>
      </c>
      <c r="E478" s="1362"/>
      <c r="F478" s="56"/>
      <c r="G478" s="56"/>
      <c r="H478" s="110"/>
      <c r="I478" s="108"/>
      <c r="J478" s="1364"/>
    </row>
    <row r="479" spans="1:10" ht="24" customHeight="1" thickBot="1" x14ac:dyDescent="0.25">
      <c r="A479" s="55"/>
      <c r="B479" s="127" t="s">
        <v>160</v>
      </c>
      <c r="C479" s="101"/>
      <c r="D479" s="1339" t="s">
        <v>160</v>
      </c>
      <c r="E479" s="1339"/>
      <c r="F479" s="1339"/>
      <c r="G479" s="101">
        <f>SUM(G456:G478)</f>
        <v>15</v>
      </c>
      <c r="H479" s="106"/>
      <c r="I479" s="106"/>
      <c r="J479" s="102"/>
    </row>
    <row r="480" spans="1:10" ht="24" customHeight="1" thickTop="1" x14ac:dyDescent="0.2">
      <c r="A480" s="1340" t="s">
        <v>132</v>
      </c>
      <c r="B480" s="1340"/>
      <c r="C480" s="1340"/>
      <c r="D480" s="1340"/>
      <c r="E480" s="1340"/>
      <c r="F480" s="1340"/>
      <c r="G480" s="1340"/>
      <c r="H480" s="1340"/>
      <c r="I480" s="1340"/>
      <c r="J480" s="1340"/>
    </row>
    <row r="481" spans="1:11" ht="24" customHeight="1" x14ac:dyDescent="0.2">
      <c r="A481" s="1341" t="s">
        <v>133</v>
      </c>
      <c r="B481" s="1341"/>
      <c r="C481" s="1341"/>
      <c r="D481" s="1341"/>
      <c r="E481" s="50"/>
    </row>
    <row r="482" spans="1:11" ht="24" customHeight="1" x14ac:dyDescent="0.2">
      <c r="A482" s="2" t="s">
        <v>22</v>
      </c>
      <c r="B482" s="97">
        <v>43278</v>
      </c>
      <c r="D482" s="1342" t="s">
        <v>134</v>
      </c>
      <c r="E482" s="1342"/>
      <c r="F482" s="1325" t="s">
        <v>108</v>
      </c>
      <c r="G482" s="1325"/>
      <c r="H482" s="1359"/>
      <c r="I482" s="1359"/>
      <c r="J482" s="1359"/>
    </row>
    <row r="483" spans="1:11" ht="24" customHeight="1" x14ac:dyDescent="0.25">
      <c r="A483" s="97"/>
      <c r="B483" s="1338" t="s">
        <v>288</v>
      </c>
      <c r="C483" s="1338"/>
      <c r="D483" s="1338"/>
      <c r="E483" s="220"/>
      <c r="F483" s="220"/>
    </row>
    <row r="484" spans="1:11" ht="24" customHeight="1" x14ac:dyDescent="0.2">
      <c r="A484" s="50"/>
      <c r="B484" s="50" t="s">
        <v>135</v>
      </c>
      <c r="C484" s="1341" t="s">
        <v>450</v>
      </c>
      <c r="D484" s="1341"/>
      <c r="E484" s="1341"/>
      <c r="F484" s="1368" t="s">
        <v>116</v>
      </c>
      <c r="G484" s="1368"/>
      <c r="H484" s="1341">
        <v>853026276</v>
      </c>
      <c r="I484" s="1341"/>
      <c r="J484" s="1341"/>
    </row>
    <row r="485" spans="1:11" ht="24" customHeight="1" x14ac:dyDescent="0.2">
      <c r="A485" s="50"/>
      <c r="B485" s="50" t="s">
        <v>136</v>
      </c>
      <c r="C485" s="1341" t="s">
        <v>451</v>
      </c>
      <c r="D485" s="1341"/>
      <c r="E485" s="1341"/>
      <c r="F485" s="1368" t="s">
        <v>157</v>
      </c>
      <c r="G485" s="1368"/>
      <c r="H485" s="1341" t="s">
        <v>11</v>
      </c>
      <c r="I485" s="1341"/>
      <c r="J485" s="1341"/>
    </row>
    <row r="486" spans="1:11" ht="24" customHeight="1" thickBot="1" x14ac:dyDescent="0.25">
      <c r="B486" s="206" t="s">
        <v>261</v>
      </c>
      <c r="C486" s="1352" t="s">
        <v>543</v>
      </c>
      <c r="D486" s="1352"/>
      <c r="E486" s="1352"/>
      <c r="F486" s="1352"/>
      <c r="G486" s="1352"/>
    </row>
    <row r="487" spans="1:11" ht="24" customHeight="1" thickTop="1" x14ac:dyDescent="0.2">
      <c r="A487" s="1353" t="s">
        <v>131</v>
      </c>
      <c r="B487" s="1354"/>
      <c r="C487" s="1354"/>
      <c r="D487" s="1355"/>
      <c r="E487" s="103" t="s">
        <v>123</v>
      </c>
      <c r="F487" s="1343" t="s">
        <v>126</v>
      </c>
      <c r="G487" s="1343"/>
      <c r="H487" s="1344" t="s">
        <v>130</v>
      </c>
      <c r="I487" s="1345"/>
      <c r="J487" s="1346"/>
    </row>
    <row r="488" spans="1:11" ht="24" customHeight="1" x14ac:dyDescent="0.2">
      <c r="A488" s="1356"/>
      <c r="B488" s="1357"/>
      <c r="C488" s="1357"/>
      <c r="D488" s="1358"/>
      <c r="E488" s="104" t="s">
        <v>124</v>
      </c>
      <c r="F488" s="1350" t="s">
        <v>127</v>
      </c>
      <c r="G488" s="1351"/>
      <c r="H488" s="1347"/>
      <c r="I488" s="1348"/>
      <c r="J488" s="1349"/>
    </row>
    <row r="489" spans="1:11" ht="24" customHeight="1" thickBot="1" x14ac:dyDescent="0.25">
      <c r="A489" s="170" t="s">
        <v>99</v>
      </c>
      <c r="B489" s="169" t="s">
        <v>100</v>
      </c>
      <c r="C489" s="169" t="s">
        <v>101</v>
      </c>
      <c r="D489" s="169" t="s">
        <v>100</v>
      </c>
      <c r="E489" s="104" t="s">
        <v>125</v>
      </c>
      <c r="F489" s="169" t="s">
        <v>128</v>
      </c>
      <c r="G489" s="169" t="s">
        <v>129</v>
      </c>
      <c r="H489" s="1347"/>
      <c r="I489" s="1348"/>
      <c r="J489" s="1349"/>
    </row>
    <row r="490" spans="1:11" ht="24" customHeight="1" x14ac:dyDescent="0.2">
      <c r="A490" s="214" t="s">
        <v>505</v>
      </c>
      <c r="B490" s="215">
        <v>43261</v>
      </c>
      <c r="C490" s="219" t="s">
        <v>414</v>
      </c>
      <c r="D490" s="215">
        <v>43261</v>
      </c>
      <c r="E490" s="1360" t="s">
        <v>137</v>
      </c>
      <c r="F490" s="216"/>
      <c r="G490" s="216">
        <v>1</v>
      </c>
      <c r="H490" s="217"/>
      <c r="I490" s="218"/>
      <c r="J490" s="1363" t="s">
        <v>139</v>
      </c>
      <c r="K490" s="127"/>
    </row>
    <row r="491" spans="1:11" ht="24" customHeight="1" x14ac:dyDescent="0.2">
      <c r="A491" s="55" t="s">
        <v>505</v>
      </c>
      <c r="B491" s="127">
        <v>43262</v>
      </c>
      <c r="C491" s="56" t="s">
        <v>414</v>
      </c>
      <c r="D491" s="127">
        <v>43262</v>
      </c>
      <c r="E491" s="1361"/>
      <c r="F491" s="56"/>
      <c r="G491" s="56">
        <v>1</v>
      </c>
      <c r="H491" s="109"/>
      <c r="I491" s="107"/>
      <c r="J491" s="1364"/>
      <c r="K491" s="127"/>
    </row>
    <row r="492" spans="1:11" ht="24" customHeight="1" x14ac:dyDescent="0.2">
      <c r="A492" s="55" t="s">
        <v>505</v>
      </c>
      <c r="B492" s="127">
        <v>43263</v>
      </c>
      <c r="C492" s="56" t="s">
        <v>414</v>
      </c>
      <c r="D492" s="127">
        <v>43263</v>
      </c>
      <c r="E492" s="1361"/>
      <c r="F492" s="56"/>
      <c r="G492" s="56">
        <v>1</v>
      </c>
      <c r="H492" s="109"/>
      <c r="I492" s="107"/>
      <c r="J492" s="1364"/>
      <c r="K492" s="127"/>
    </row>
    <row r="493" spans="1:11" ht="24" customHeight="1" x14ac:dyDescent="0.2">
      <c r="A493" s="55" t="s">
        <v>505</v>
      </c>
      <c r="B493" s="127">
        <v>43264</v>
      </c>
      <c r="C493" s="56" t="s">
        <v>414</v>
      </c>
      <c r="D493" s="127">
        <v>43264</v>
      </c>
      <c r="E493" s="1361"/>
      <c r="F493" s="56"/>
      <c r="G493" s="56">
        <v>1</v>
      </c>
      <c r="H493" s="109"/>
      <c r="I493" s="107"/>
      <c r="J493" s="1364"/>
      <c r="K493" s="127"/>
    </row>
    <row r="494" spans="1:11" ht="24" customHeight="1" x14ac:dyDescent="0.2">
      <c r="A494" s="55" t="s">
        <v>505</v>
      </c>
      <c r="B494" s="127">
        <v>43269</v>
      </c>
      <c r="C494" s="56" t="s">
        <v>414</v>
      </c>
      <c r="D494" s="127">
        <v>43269</v>
      </c>
      <c r="E494" s="1361"/>
      <c r="F494" s="56"/>
      <c r="G494" s="56">
        <v>1</v>
      </c>
      <c r="H494" s="109"/>
      <c r="I494" s="107"/>
      <c r="J494" s="1364"/>
      <c r="K494" s="127"/>
    </row>
    <row r="495" spans="1:11" ht="24" customHeight="1" x14ac:dyDescent="0.2">
      <c r="A495" s="55" t="s">
        <v>505</v>
      </c>
      <c r="B495" s="127">
        <v>43270</v>
      </c>
      <c r="C495" s="56" t="s">
        <v>414</v>
      </c>
      <c r="D495" s="127">
        <v>43270</v>
      </c>
      <c r="E495" s="1361"/>
      <c r="F495" s="56"/>
      <c r="G495" s="56">
        <v>1</v>
      </c>
      <c r="H495" s="109"/>
      <c r="I495" s="107"/>
      <c r="J495" s="1364"/>
      <c r="K495" s="127"/>
    </row>
    <row r="496" spans="1:11" ht="24" customHeight="1" x14ac:dyDescent="0.2">
      <c r="A496" s="55" t="s">
        <v>505</v>
      </c>
      <c r="B496" s="127">
        <v>43271</v>
      </c>
      <c r="C496" s="56" t="s">
        <v>414</v>
      </c>
      <c r="D496" s="127">
        <v>43271</v>
      </c>
      <c r="E496" s="1361"/>
      <c r="F496" s="56"/>
      <c r="G496" s="56">
        <v>1</v>
      </c>
      <c r="H496" s="109"/>
      <c r="I496" s="107"/>
      <c r="J496" s="1364"/>
      <c r="K496" s="127"/>
    </row>
    <row r="497" spans="1:11" ht="24" customHeight="1" x14ac:dyDescent="0.2">
      <c r="A497" s="55" t="s">
        <v>287</v>
      </c>
      <c r="B497" s="127" t="s">
        <v>386</v>
      </c>
      <c r="C497" s="56" t="s">
        <v>266</v>
      </c>
      <c r="D497" s="127" t="s">
        <v>386</v>
      </c>
      <c r="E497" s="1361"/>
      <c r="F497" s="56"/>
      <c r="G497" s="56">
        <v>1</v>
      </c>
      <c r="H497" s="1365" t="s">
        <v>141</v>
      </c>
      <c r="I497" s="1366" t="s">
        <v>140</v>
      </c>
      <c r="J497" s="1364"/>
      <c r="K497" s="127"/>
    </row>
    <row r="498" spans="1:11" ht="24" customHeight="1" x14ac:dyDescent="0.2">
      <c r="A498" s="55" t="s">
        <v>287</v>
      </c>
      <c r="B498" s="127" t="s">
        <v>387</v>
      </c>
      <c r="C498" s="56" t="s">
        <v>266</v>
      </c>
      <c r="D498" s="127" t="s">
        <v>387</v>
      </c>
      <c r="E498" s="1361"/>
      <c r="F498" s="56"/>
      <c r="G498" s="56">
        <v>1</v>
      </c>
      <c r="H498" s="1365"/>
      <c r="I498" s="1366"/>
      <c r="J498" s="1364"/>
      <c r="K498" s="127"/>
    </row>
    <row r="499" spans="1:11" ht="24" customHeight="1" x14ac:dyDescent="0.2">
      <c r="A499" s="55" t="s">
        <v>287</v>
      </c>
      <c r="B499" s="127" t="s">
        <v>388</v>
      </c>
      <c r="C499" s="56" t="s">
        <v>266</v>
      </c>
      <c r="D499" s="127" t="s">
        <v>388</v>
      </c>
      <c r="E499" s="1361"/>
      <c r="F499" s="56"/>
      <c r="G499" s="56">
        <v>1</v>
      </c>
      <c r="H499" s="1365"/>
      <c r="I499" s="1366"/>
      <c r="J499" s="1364"/>
    </row>
    <row r="500" spans="1:11" ht="24" customHeight="1" x14ac:dyDescent="0.2">
      <c r="A500" s="55" t="s">
        <v>287</v>
      </c>
      <c r="B500" s="127" t="s">
        <v>389</v>
      </c>
      <c r="C500" s="56" t="s">
        <v>266</v>
      </c>
      <c r="D500" s="127" t="s">
        <v>389</v>
      </c>
      <c r="E500" s="1361"/>
      <c r="F500" s="56"/>
      <c r="G500" s="56">
        <v>1</v>
      </c>
      <c r="H500" s="1365"/>
      <c r="I500" s="1366"/>
      <c r="J500" s="1364"/>
    </row>
    <row r="501" spans="1:11" ht="24" customHeight="1" x14ac:dyDescent="0.2">
      <c r="A501" s="55" t="s">
        <v>287</v>
      </c>
      <c r="B501" s="127" t="s">
        <v>390</v>
      </c>
      <c r="C501" s="56" t="s">
        <v>266</v>
      </c>
      <c r="D501" s="127" t="s">
        <v>390</v>
      </c>
      <c r="E501" s="1361"/>
      <c r="F501" s="56"/>
      <c r="G501" s="56">
        <v>1</v>
      </c>
      <c r="H501" s="1367" t="s">
        <v>415</v>
      </c>
      <c r="I501" s="1366">
        <v>2018</v>
      </c>
      <c r="J501" s="1364"/>
    </row>
    <row r="502" spans="1:11" ht="24" customHeight="1" x14ac:dyDescent="0.2">
      <c r="A502" s="55" t="s">
        <v>287</v>
      </c>
      <c r="B502" s="127" t="s">
        <v>391</v>
      </c>
      <c r="C502" s="56" t="s">
        <v>266</v>
      </c>
      <c r="D502" s="127" t="s">
        <v>391</v>
      </c>
      <c r="E502" s="1361"/>
      <c r="F502" s="56"/>
      <c r="G502" s="56">
        <v>1</v>
      </c>
      <c r="H502" s="1367"/>
      <c r="I502" s="1366"/>
      <c r="J502" s="1364"/>
    </row>
    <row r="503" spans="1:11" ht="24" customHeight="1" x14ac:dyDescent="0.2">
      <c r="A503" s="55" t="s">
        <v>287</v>
      </c>
      <c r="B503" s="127" t="s">
        <v>392</v>
      </c>
      <c r="C503" s="56" t="s">
        <v>266</v>
      </c>
      <c r="D503" s="127" t="s">
        <v>392</v>
      </c>
      <c r="E503" s="1361"/>
      <c r="F503" s="56"/>
      <c r="G503" s="56">
        <v>1</v>
      </c>
      <c r="H503" s="1367"/>
      <c r="I503" s="1366"/>
      <c r="J503" s="1364"/>
    </row>
    <row r="504" spans="1:11" ht="24" customHeight="1" x14ac:dyDescent="0.2">
      <c r="A504" s="55" t="s">
        <v>287</v>
      </c>
      <c r="B504" s="127" t="s">
        <v>393</v>
      </c>
      <c r="C504" s="56" t="s">
        <v>266</v>
      </c>
      <c r="D504" s="127" t="s">
        <v>393</v>
      </c>
      <c r="E504" s="1361"/>
      <c r="F504" s="56"/>
      <c r="G504" s="56">
        <v>1</v>
      </c>
      <c r="H504" s="1367"/>
      <c r="I504" s="1366"/>
      <c r="J504" s="1364"/>
    </row>
    <row r="505" spans="1:11" ht="24" customHeight="1" x14ac:dyDescent="0.2">
      <c r="A505" s="55" t="s">
        <v>287</v>
      </c>
      <c r="B505" s="127" t="s">
        <v>394</v>
      </c>
      <c r="C505" s="56" t="s">
        <v>266</v>
      </c>
      <c r="D505" s="127" t="s">
        <v>394</v>
      </c>
      <c r="E505" s="1361"/>
      <c r="F505" s="56"/>
      <c r="G505" s="56">
        <v>1</v>
      </c>
      <c r="H505" s="1367"/>
      <c r="I505" s="1366"/>
      <c r="J505" s="1364"/>
    </row>
    <row r="506" spans="1:11" ht="24" customHeight="1" x14ac:dyDescent="0.2">
      <c r="A506" s="55"/>
      <c r="B506" s="127"/>
      <c r="C506" s="56"/>
      <c r="D506" s="127"/>
      <c r="E506" s="1361"/>
      <c r="F506" s="56"/>
      <c r="G506" s="56"/>
      <c r="H506" s="109"/>
      <c r="I506" s="107"/>
      <c r="J506" s="1364"/>
    </row>
    <row r="507" spans="1:11" ht="24" customHeight="1" x14ac:dyDescent="0.2">
      <c r="A507" s="55"/>
      <c r="B507" s="127"/>
      <c r="C507" s="56"/>
      <c r="D507" s="127"/>
      <c r="E507" s="1361"/>
      <c r="F507" s="56"/>
      <c r="G507" s="56"/>
      <c r="H507" s="109"/>
      <c r="I507" s="107"/>
      <c r="J507" s="1364"/>
    </row>
    <row r="508" spans="1:11" ht="24" customHeight="1" x14ac:dyDescent="0.2">
      <c r="A508" s="55"/>
      <c r="B508" s="127"/>
      <c r="C508" s="56"/>
      <c r="D508" s="127"/>
      <c r="E508" s="1361"/>
      <c r="F508" s="56"/>
      <c r="G508" s="56"/>
      <c r="H508" s="109"/>
      <c r="I508" s="107"/>
      <c r="J508" s="1364"/>
    </row>
    <row r="509" spans="1:11" ht="24" customHeight="1" x14ac:dyDescent="0.2">
      <c r="A509" s="55"/>
      <c r="B509" s="127" t="s">
        <v>160</v>
      </c>
      <c r="C509" s="56"/>
      <c r="D509" s="127" t="s">
        <v>160</v>
      </c>
      <c r="E509" s="1361"/>
      <c r="F509" s="56"/>
      <c r="G509" s="56"/>
      <c r="H509" s="109"/>
      <c r="I509" s="107"/>
      <c r="J509" s="1364"/>
    </row>
    <row r="510" spans="1:11" ht="24" customHeight="1" x14ac:dyDescent="0.2">
      <c r="A510" s="55"/>
      <c r="B510" s="127" t="s">
        <v>160</v>
      </c>
      <c r="C510" s="56"/>
      <c r="D510" s="127"/>
      <c r="E510" s="1361"/>
      <c r="F510" s="56"/>
      <c r="G510" s="56"/>
      <c r="H510" s="109"/>
      <c r="I510" s="107"/>
      <c r="J510" s="1364"/>
    </row>
    <row r="511" spans="1:11" ht="24" customHeight="1" x14ac:dyDescent="0.2">
      <c r="A511" s="55"/>
      <c r="B511" s="127" t="s">
        <v>160</v>
      </c>
      <c r="C511" s="56"/>
      <c r="D511" s="127" t="s">
        <v>160</v>
      </c>
      <c r="E511" s="1361"/>
      <c r="F511" s="56"/>
      <c r="G511" s="56"/>
      <c r="H511" s="109"/>
      <c r="I511" s="107"/>
      <c r="J511" s="1364"/>
    </row>
    <row r="512" spans="1:11" ht="24" customHeight="1" x14ac:dyDescent="0.2">
      <c r="A512" s="55"/>
      <c r="B512" s="127" t="s">
        <v>160</v>
      </c>
      <c r="C512" s="56"/>
      <c r="D512" s="127" t="s">
        <v>160</v>
      </c>
      <c r="E512" s="1362"/>
      <c r="F512" s="56"/>
      <c r="G512" s="56"/>
      <c r="H512" s="110"/>
      <c r="I512" s="108"/>
      <c r="J512" s="1364"/>
    </row>
    <row r="513" spans="1:11" ht="24" customHeight="1" thickBot="1" x14ac:dyDescent="0.25">
      <c r="A513" s="55"/>
      <c r="B513" s="127" t="s">
        <v>160</v>
      </c>
      <c r="C513" s="101"/>
      <c r="D513" s="1339" t="s">
        <v>160</v>
      </c>
      <c r="E513" s="1339"/>
      <c r="F513" s="1339"/>
      <c r="G513" s="101">
        <f>SUM(G490:G512)</f>
        <v>16</v>
      </c>
      <c r="H513" s="106"/>
      <c r="I513" s="106"/>
      <c r="J513" s="102"/>
    </row>
    <row r="514" spans="1:11" ht="24" customHeight="1" thickTop="1" x14ac:dyDescent="0.2">
      <c r="A514" s="1340" t="s">
        <v>132</v>
      </c>
      <c r="B514" s="1340"/>
      <c r="C514" s="1340"/>
      <c r="D514" s="1340"/>
      <c r="E514" s="1340"/>
      <c r="F514" s="1340"/>
      <c r="G514" s="1340"/>
      <c r="H514" s="1340"/>
      <c r="I514" s="1340"/>
      <c r="J514" s="1340"/>
    </row>
    <row r="515" spans="1:11" ht="24" customHeight="1" x14ac:dyDescent="0.2">
      <c r="A515" s="1341" t="s">
        <v>133</v>
      </c>
      <c r="B515" s="1341"/>
      <c r="C515" s="1341"/>
      <c r="D515" s="1341"/>
      <c r="E515" s="50"/>
    </row>
    <row r="516" spans="1:11" ht="24" customHeight="1" x14ac:dyDescent="0.2">
      <c r="A516" s="2" t="s">
        <v>22</v>
      </c>
      <c r="B516" s="97">
        <v>43278</v>
      </c>
      <c r="D516" s="1342" t="s">
        <v>134</v>
      </c>
      <c r="E516" s="1342"/>
      <c r="F516" s="1325" t="s">
        <v>108</v>
      </c>
      <c r="G516" s="1325"/>
      <c r="H516" s="1359"/>
      <c r="I516" s="1359"/>
      <c r="J516" s="1359"/>
    </row>
    <row r="517" spans="1:11" ht="24" customHeight="1" x14ac:dyDescent="0.25">
      <c r="A517" s="97"/>
      <c r="B517" s="1338" t="s">
        <v>288</v>
      </c>
      <c r="C517" s="1338"/>
      <c r="D517" s="1338"/>
      <c r="E517" s="220"/>
      <c r="F517" s="220"/>
    </row>
    <row r="518" spans="1:11" ht="24" customHeight="1" x14ac:dyDescent="0.2">
      <c r="A518" s="50"/>
      <c r="B518" s="50" t="s">
        <v>135</v>
      </c>
      <c r="C518" s="1341" t="s">
        <v>452</v>
      </c>
      <c r="D518" s="1341"/>
      <c r="E518" s="1341"/>
      <c r="F518" s="1368" t="s">
        <v>116</v>
      </c>
      <c r="G518" s="1368"/>
      <c r="H518" s="1341">
        <v>40242158</v>
      </c>
      <c r="I518" s="1341"/>
      <c r="J518" s="1341"/>
    </row>
    <row r="519" spans="1:11" ht="24" customHeight="1" x14ac:dyDescent="0.2">
      <c r="A519" s="50"/>
      <c r="B519" s="50" t="s">
        <v>136</v>
      </c>
      <c r="C519" s="1341" t="s">
        <v>445</v>
      </c>
      <c r="D519" s="1341"/>
      <c r="E519" s="1341"/>
      <c r="F519" s="1368" t="s">
        <v>157</v>
      </c>
      <c r="G519" s="1368"/>
      <c r="H519" s="1341" t="s">
        <v>11</v>
      </c>
      <c r="I519" s="1341"/>
      <c r="J519" s="1341"/>
    </row>
    <row r="520" spans="1:11" ht="24" customHeight="1" thickBot="1" x14ac:dyDescent="0.25">
      <c r="B520" s="206" t="s">
        <v>261</v>
      </c>
      <c r="C520" s="1352" t="s">
        <v>550</v>
      </c>
      <c r="D520" s="1352"/>
      <c r="E520" s="1352"/>
      <c r="F520" s="1352"/>
      <c r="G520" s="1352"/>
    </row>
    <row r="521" spans="1:11" ht="24" customHeight="1" thickTop="1" x14ac:dyDescent="0.2">
      <c r="A521" s="1353" t="s">
        <v>131</v>
      </c>
      <c r="B521" s="1354"/>
      <c r="C521" s="1354"/>
      <c r="D521" s="1355"/>
      <c r="E521" s="103" t="s">
        <v>123</v>
      </c>
      <c r="F521" s="1343" t="s">
        <v>126</v>
      </c>
      <c r="G521" s="1343"/>
      <c r="H521" s="1344" t="s">
        <v>130</v>
      </c>
      <c r="I521" s="1345"/>
      <c r="J521" s="1346"/>
    </row>
    <row r="522" spans="1:11" ht="24" customHeight="1" x14ac:dyDescent="0.2">
      <c r="A522" s="1356"/>
      <c r="B522" s="1357"/>
      <c r="C522" s="1357"/>
      <c r="D522" s="1358"/>
      <c r="E522" s="104" t="s">
        <v>124</v>
      </c>
      <c r="F522" s="1350" t="s">
        <v>127</v>
      </c>
      <c r="G522" s="1351"/>
      <c r="H522" s="1347"/>
      <c r="I522" s="1348"/>
      <c r="J522" s="1349"/>
    </row>
    <row r="523" spans="1:11" ht="24" customHeight="1" thickBot="1" x14ac:dyDescent="0.25">
      <c r="A523" s="170" t="s">
        <v>99</v>
      </c>
      <c r="B523" s="169" t="s">
        <v>100</v>
      </c>
      <c r="C523" s="169" t="s">
        <v>101</v>
      </c>
      <c r="D523" s="169" t="s">
        <v>100</v>
      </c>
      <c r="E523" s="104" t="s">
        <v>125</v>
      </c>
      <c r="F523" s="169" t="s">
        <v>128</v>
      </c>
      <c r="G523" s="169" t="s">
        <v>129</v>
      </c>
      <c r="H523" s="1347"/>
      <c r="I523" s="1348"/>
      <c r="J523" s="1349"/>
    </row>
    <row r="524" spans="1:11" ht="24" customHeight="1" x14ac:dyDescent="0.2">
      <c r="A524" s="214" t="s">
        <v>510</v>
      </c>
      <c r="B524" s="215">
        <v>43261</v>
      </c>
      <c r="C524" s="219" t="s">
        <v>414</v>
      </c>
      <c r="D524" s="215">
        <v>43261</v>
      </c>
      <c r="E524" s="1360" t="s">
        <v>137</v>
      </c>
      <c r="F524" s="216"/>
      <c r="G524" s="216">
        <v>1</v>
      </c>
      <c r="H524" s="217"/>
      <c r="I524" s="218"/>
      <c r="J524" s="1363" t="s">
        <v>139</v>
      </c>
      <c r="K524" s="127"/>
    </row>
    <row r="525" spans="1:11" ht="24" customHeight="1" x14ac:dyDescent="0.2">
      <c r="A525" s="55" t="s">
        <v>510</v>
      </c>
      <c r="B525" s="127">
        <v>43262</v>
      </c>
      <c r="C525" s="56" t="s">
        <v>414</v>
      </c>
      <c r="D525" s="127">
        <v>43262</v>
      </c>
      <c r="E525" s="1361"/>
      <c r="F525" s="56"/>
      <c r="G525" s="56">
        <v>1</v>
      </c>
      <c r="H525" s="109"/>
      <c r="I525" s="107"/>
      <c r="J525" s="1364"/>
      <c r="K525" s="127"/>
    </row>
    <row r="526" spans="1:11" ht="24" customHeight="1" x14ac:dyDescent="0.2">
      <c r="A526" s="55" t="s">
        <v>510</v>
      </c>
      <c r="B526" s="127">
        <v>43263</v>
      </c>
      <c r="C526" s="56" t="s">
        <v>414</v>
      </c>
      <c r="D526" s="127">
        <v>43263</v>
      </c>
      <c r="E526" s="1361"/>
      <c r="F526" s="56"/>
      <c r="G526" s="56">
        <v>1</v>
      </c>
      <c r="H526" s="109"/>
      <c r="I526" s="107"/>
      <c r="J526" s="1364"/>
      <c r="K526" s="127"/>
    </row>
    <row r="527" spans="1:11" ht="24" customHeight="1" x14ac:dyDescent="0.2">
      <c r="A527" s="55" t="s">
        <v>510</v>
      </c>
      <c r="B527" s="127">
        <v>43264</v>
      </c>
      <c r="C527" s="56" t="s">
        <v>414</v>
      </c>
      <c r="D527" s="127">
        <v>43264</v>
      </c>
      <c r="E527" s="1361"/>
      <c r="F527" s="56"/>
      <c r="G527" s="56">
        <v>1</v>
      </c>
      <c r="H527" s="109"/>
      <c r="I527" s="107"/>
      <c r="J527" s="1364"/>
      <c r="K527" s="127"/>
    </row>
    <row r="528" spans="1:11" ht="24" customHeight="1" x14ac:dyDescent="0.2">
      <c r="A528" s="55" t="s">
        <v>510</v>
      </c>
      <c r="B528" s="127">
        <v>43269</v>
      </c>
      <c r="C528" s="56" t="s">
        <v>414</v>
      </c>
      <c r="D528" s="127">
        <v>43269</v>
      </c>
      <c r="E528" s="1361"/>
      <c r="F528" s="56"/>
      <c r="G528" s="56">
        <v>1</v>
      </c>
      <c r="H528" s="109"/>
      <c r="I528" s="107"/>
      <c r="J528" s="1364"/>
      <c r="K528" s="127"/>
    </row>
    <row r="529" spans="1:11" ht="24" customHeight="1" x14ac:dyDescent="0.2">
      <c r="A529" s="55" t="s">
        <v>510</v>
      </c>
      <c r="B529" s="127">
        <v>43270</v>
      </c>
      <c r="C529" s="56" t="s">
        <v>414</v>
      </c>
      <c r="D529" s="127">
        <v>43270</v>
      </c>
      <c r="E529" s="1361"/>
      <c r="F529" s="56"/>
      <c r="G529" s="56">
        <v>1</v>
      </c>
      <c r="H529" s="109"/>
      <c r="I529" s="107"/>
      <c r="J529" s="1364"/>
      <c r="K529" s="127"/>
    </row>
    <row r="530" spans="1:11" ht="24" customHeight="1" x14ac:dyDescent="0.2">
      <c r="A530" s="55" t="s">
        <v>510</v>
      </c>
      <c r="B530" s="127">
        <v>43271</v>
      </c>
      <c r="C530" s="56" t="s">
        <v>414</v>
      </c>
      <c r="D530" s="127">
        <v>43271</v>
      </c>
      <c r="E530" s="1361"/>
      <c r="F530" s="56"/>
      <c r="G530" s="56">
        <v>1</v>
      </c>
      <c r="H530" s="109"/>
      <c r="I530" s="107"/>
      <c r="J530" s="1364"/>
      <c r="K530" s="127"/>
    </row>
    <row r="531" spans="1:11" ht="24" customHeight="1" x14ac:dyDescent="0.2">
      <c r="A531" s="55" t="s">
        <v>287</v>
      </c>
      <c r="B531" s="127" t="s">
        <v>386</v>
      </c>
      <c r="C531" s="56" t="s">
        <v>266</v>
      </c>
      <c r="D531" s="127" t="s">
        <v>386</v>
      </c>
      <c r="E531" s="1361"/>
      <c r="F531" s="56"/>
      <c r="G531" s="56">
        <v>1</v>
      </c>
      <c r="H531" s="1365" t="s">
        <v>141</v>
      </c>
      <c r="I531" s="1366" t="s">
        <v>140</v>
      </c>
      <c r="J531" s="1364"/>
      <c r="K531" s="127"/>
    </row>
    <row r="532" spans="1:11" ht="24" customHeight="1" x14ac:dyDescent="0.2">
      <c r="A532" s="55" t="s">
        <v>287</v>
      </c>
      <c r="B532" s="127" t="s">
        <v>387</v>
      </c>
      <c r="C532" s="56" t="s">
        <v>266</v>
      </c>
      <c r="D532" s="127" t="s">
        <v>387</v>
      </c>
      <c r="E532" s="1361"/>
      <c r="F532" s="56"/>
      <c r="G532" s="56">
        <v>1</v>
      </c>
      <c r="H532" s="1365"/>
      <c r="I532" s="1366"/>
      <c r="J532" s="1364"/>
      <c r="K532" s="127"/>
    </row>
    <row r="533" spans="1:11" ht="24" customHeight="1" x14ac:dyDescent="0.2">
      <c r="A533" s="55" t="s">
        <v>287</v>
      </c>
      <c r="B533" s="127" t="s">
        <v>388</v>
      </c>
      <c r="C533" s="56" t="s">
        <v>266</v>
      </c>
      <c r="D533" s="127" t="s">
        <v>388</v>
      </c>
      <c r="E533" s="1361"/>
      <c r="F533" s="56"/>
      <c r="G533" s="56">
        <v>1</v>
      </c>
      <c r="H533" s="1365"/>
      <c r="I533" s="1366"/>
      <c r="J533" s="1364"/>
    </row>
    <row r="534" spans="1:11" ht="24" customHeight="1" x14ac:dyDescent="0.2">
      <c r="A534" s="55" t="s">
        <v>287</v>
      </c>
      <c r="B534" s="127" t="s">
        <v>389</v>
      </c>
      <c r="C534" s="56" t="s">
        <v>266</v>
      </c>
      <c r="D534" s="127" t="s">
        <v>389</v>
      </c>
      <c r="E534" s="1361"/>
      <c r="F534" s="56"/>
      <c r="G534" s="56">
        <v>1</v>
      </c>
      <c r="H534" s="1365"/>
      <c r="I534" s="1366"/>
      <c r="J534" s="1364"/>
    </row>
    <row r="535" spans="1:11" ht="24" customHeight="1" x14ac:dyDescent="0.2">
      <c r="A535" s="55" t="s">
        <v>287</v>
      </c>
      <c r="B535" s="127" t="s">
        <v>390</v>
      </c>
      <c r="C535" s="56" t="s">
        <v>266</v>
      </c>
      <c r="D535" s="127" t="s">
        <v>390</v>
      </c>
      <c r="E535" s="1361"/>
      <c r="F535" s="56"/>
      <c r="G535" s="56">
        <v>1</v>
      </c>
      <c r="H535" s="1367" t="s">
        <v>415</v>
      </c>
      <c r="I535" s="1366">
        <v>2018</v>
      </c>
      <c r="J535" s="1364"/>
    </row>
    <row r="536" spans="1:11" ht="24" customHeight="1" x14ac:dyDescent="0.2">
      <c r="A536" s="55" t="s">
        <v>287</v>
      </c>
      <c r="B536" s="127" t="s">
        <v>391</v>
      </c>
      <c r="C536" s="56" t="s">
        <v>266</v>
      </c>
      <c r="D536" s="127" t="s">
        <v>391</v>
      </c>
      <c r="E536" s="1361"/>
      <c r="F536" s="56"/>
      <c r="G536" s="56">
        <v>1</v>
      </c>
      <c r="H536" s="1367"/>
      <c r="I536" s="1366"/>
      <c r="J536" s="1364"/>
    </row>
    <row r="537" spans="1:11" ht="24" customHeight="1" x14ac:dyDescent="0.2">
      <c r="A537" s="55" t="s">
        <v>287</v>
      </c>
      <c r="B537" s="127" t="s">
        <v>392</v>
      </c>
      <c r="C537" s="56" t="s">
        <v>266</v>
      </c>
      <c r="D537" s="127" t="s">
        <v>392</v>
      </c>
      <c r="E537" s="1361"/>
      <c r="F537" s="56"/>
      <c r="G537" s="56">
        <v>1</v>
      </c>
      <c r="H537" s="1367"/>
      <c r="I537" s="1366"/>
      <c r="J537" s="1364"/>
    </row>
    <row r="538" spans="1:11" ht="24" customHeight="1" x14ac:dyDescent="0.2">
      <c r="A538" s="55" t="s">
        <v>287</v>
      </c>
      <c r="B538" s="127" t="s">
        <v>393</v>
      </c>
      <c r="C538" s="56" t="s">
        <v>266</v>
      </c>
      <c r="D538" s="127" t="s">
        <v>393</v>
      </c>
      <c r="E538" s="1361"/>
      <c r="F538" s="56"/>
      <c r="G538" s="56">
        <v>1</v>
      </c>
      <c r="H538" s="1367"/>
      <c r="I538" s="1366"/>
      <c r="J538" s="1364"/>
    </row>
    <row r="539" spans="1:11" ht="24" customHeight="1" x14ac:dyDescent="0.2">
      <c r="A539" s="55" t="s">
        <v>287</v>
      </c>
      <c r="B539" s="127" t="s">
        <v>394</v>
      </c>
      <c r="C539" s="56" t="s">
        <v>266</v>
      </c>
      <c r="D539" s="127" t="s">
        <v>394</v>
      </c>
      <c r="E539" s="1361"/>
      <c r="F539" s="56"/>
      <c r="G539" s="56">
        <v>1</v>
      </c>
      <c r="H539" s="1367"/>
      <c r="I539" s="1366"/>
      <c r="J539" s="1364"/>
    </row>
    <row r="540" spans="1:11" ht="24" customHeight="1" x14ac:dyDescent="0.2">
      <c r="A540" s="55"/>
      <c r="B540" s="127"/>
      <c r="C540" s="56"/>
      <c r="D540" s="127"/>
      <c r="E540" s="1361"/>
      <c r="F540" s="56"/>
      <c r="G540" s="56"/>
      <c r="H540" s="109"/>
      <c r="I540" s="107"/>
      <c r="J540" s="1364"/>
    </row>
    <row r="541" spans="1:11" ht="24" customHeight="1" x14ac:dyDescent="0.2">
      <c r="A541" s="55"/>
      <c r="B541" s="127"/>
      <c r="C541" s="56"/>
      <c r="D541" s="127"/>
      <c r="E541" s="1361"/>
      <c r="F541" s="56"/>
      <c r="G541" s="56"/>
      <c r="H541" s="109"/>
      <c r="I541" s="107"/>
      <c r="J541" s="1364"/>
    </row>
    <row r="542" spans="1:11" ht="24" customHeight="1" x14ac:dyDescent="0.2">
      <c r="A542" s="55"/>
      <c r="B542" s="127" t="s">
        <v>160</v>
      </c>
      <c r="C542" s="56"/>
      <c r="D542" s="127" t="s">
        <v>160</v>
      </c>
      <c r="E542" s="1361"/>
      <c r="F542" s="56"/>
      <c r="G542" s="56"/>
      <c r="H542" s="109"/>
      <c r="I542" s="107"/>
      <c r="J542" s="1364"/>
    </row>
    <row r="543" spans="1:11" ht="24" customHeight="1" x14ac:dyDescent="0.2">
      <c r="A543" s="55"/>
      <c r="B543" s="127" t="s">
        <v>160</v>
      </c>
      <c r="C543" s="56"/>
      <c r="D543" s="127" t="s">
        <v>160</v>
      </c>
      <c r="E543" s="1361"/>
      <c r="F543" s="56"/>
      <c r="G543" s="56"/>
      <c r="H543" s="109"/>
      <c r="I543" s="107"/>
      <c r="J543" s="1364"/>
    </row>
    <row r="544" spans="1:11" ht="24" customHeight="1" x14ac:dyDescent="0.2">
      <c r="A544" s="55"/>
      <c r="B544" s="127" t="s">
        <v>160</v>
      </c>
      <c r="C544" s="56"/>
      <c r="D544" s="127"/>
      <c r="E544" s="1361"/>
      <c r="F544" s="56"/>
      <c r="G544" s="56"/>
      <c r="H544" s="109"/>
      <c r="I544" s="107"/>
      <c r="J544" s="1364"/>
    </row>
    <row r="545" spans="1:11" ht="24" customHeight="1" x14ac:dyDescent="0.2">
      <c r="A545" s="55"/>
      <c r="B545" s="127" t="s">
        <v>160</v>
      </c>
      <c r="C545" s="56"/>
      <c r="D545" s="127" t="s">
        <v>160</v>
      </c>
      <c r="E545" s="1361"/>
      <c r="F545" s="56"/>
      <c r="G545" s="56"/>
      <c r="H545" s="109"/>
      <c r="I545" s="107"/>
      <c r="J545" s="1364"/>
    </row>
    <row r="546" spans="1:11" ht="24" customHeight="1" x14ac:dyDescent="0.2">
      <c r="A546" s="55"/>
      <c r="B546" s="127" t="s">
        <v>160</v>
      </c>
      <c r="C546" s="56"/>
      <c r="D546" s="127" t="s">
        <v>160</v>
      </c>
      <c r="E546" s="1362"/>
      <c r="F546" s="56"/>
      <c r="G546" s="56"/>
      <c r="H546" s="110"/>
      <c r="I546" s="108"/>
      <c r="J546" s="1364"/>
    </row>
    <row r="547" spans="1:11" ht="24" customHeight="1" thickBot="1" x14ac:dyDescent="0.25">
      <c r="A547" s="55"/>
      <c r="B547" s="127" t="s">
        <v>160</v>
      </c>
      <c r="C547" s="101"/>
      <c r="D547" s="1339" t="s">
        <v>160</v>
      </c>
      <c r="E547" s="1339"/>
      <c r="F547" s="1339"/>
      <c r="G547" s="101">
        <f>SUM(G524:G546)</f>
        <v>16</v>
      </c>
      <c r="H547" s="106"/>
      <c r="I547" s="106"/>
      <c r="J547" s="102"/>
    </row>
    <row r="548" spans="1:11" ht="24" customHeight="1" thickTop="1" x14ac:dyDescent="0.2">
      <c r="A548" s="1340" t="s">
        <v>132</v>
      </c>
      <c r="B548" s="1340"/>
      <c r="C548" s="1340"/>
      <c r="D548" s="1340"/>
      <c r="E548" s="1340"/>
      <c r="F548" s="1340"/>
      <c r="G548" s="1340"/>
      <c r="H548" s="1340"/>
      <c r="I548" s="1340"/>
      <c r="J548" s="1340"/>
    </row>
    <row r="549" spans="1:11" ht="24" customHeight="1" x14ac:dyDescent="0.2">
      <c r="A549" s="1341" t="s">
        <v>133</v>
      </c>
      <c r="B549" s="1341"/>
      <c r="C549" s="1341"/>
      <c r="D549" s="1341"/>
      <c r="E549" s="50"/>
    </row>
    <row r="550" spans="1:11" ht="24" customHeight="1" x14ac:dyDescent="0.2">
      <c r="A550" s="2" t="s">
        <v>22</v>
      </c>
      <c r="B550" s="97">
        <v>43278</v>
      </c>
      <c r="D550" s="1342" t="s">
        <v>134</v>
      </c>
      <c r="E550" s="1342"/>
      <c r="F550" s="1325" t="s">
        <v>108</v>
      </c>
      <c r="G550" s="1325"/>
      <c r="H550" s="1359"/>
      <c r="I550" s="1359"/>
      <c r="J550" s="1359"/>
    </row>
    <row r="551" spans="1:11" ht="24" customHeight="1" x14ac:dyDescent="0.25">
      <c r="A551" s="97"/>
      <c r="B551" s="1338" t="s">
        <v>288</v>
      </c>
      <c r="C551" s="1338"/>
      <c r="D551" s="1338"/>
      <c r="E551" s="220"/>
      <c r="F551" s="220"/>
    </row>
    <row r="552" spans="1:11" ht="24" customHeight="1" x14ac:dyDescent="0.2">
      <c r="A552" s="50"/>
      <c r="B552" s="50" t="s">
        <v>135</v>
      </c>
      <c r="C552" s="1341" t="s">
        <v>453</v>
      </c>
      <c r="D552" s="1341"/>
      <c r="E552" s="1341"/>
      <c r="F552" s="1368" t="s">
        <v>116</v>
      </c>
      <c r="G552" s="1368"/>
      <c r="H552" s="1341">
        <v>412065872</v>
      </c>
      <c r="I552" s="1341"/>
      <c r="J552" s="1341"/>
    </row>
    <row r="553" spans="1:11" ht="24" customHeight="1" x14ac:dyDescent="0.2">
      <c r="A553" s="50"/>
      <c r="B553" s="50" t="s">
        <v>136</v>
      </c>
      <c r="C553" s="1341" t="s">
        <v>445</v>
      </c>
      <c r="D553" s="1341"/>
      <c r="E553" s="1341"/>
      <c r="F553" s="1368" t="s">
        <v>157</v>
      </c>
      <c r="G553" s="1368"/>
      <c r="H553" s="1341" t="s">
        <v>11</v>
      </c>
      <c r="I553" s="1341"/>
      <c r="J553" s="1341"/>
    </row>
    <row r="554" spans="1:11" ht="24" customHeight="1" thickBot="1" x14ac:dyDescent="0.25">
      <c r="B554" s="206" t="s">
        <v>261</v>
      </c>
      <c r="C554" s="1352" t="s">
        <v>550</v>
      </c>
      <c r="D554" s="1352"/>
      <c r="E554" s="1352"/>
      <c r="F554" s="1352"/>
      <c r="G554" s="1352"/>
    </row>
    <row r="555" spans="1:11" ht="24" customHeight="1" thickTop="1" x14ac:dyDescent="0.2">
      <c r="A555" s="1353" t="s">
        <v>131</v>
      </c>
      <c r="B555" s="1354"/>
      <c r="C555" s="1354"/>
      <c r="D555" s="1355"/>
      <c r="E555" s="103" t="s">
        <v>123</v>
      </c>
      <c r="F555" s="1343" t="s">
        <v>126</v>
      </c>
      <c r="G555" s="1343"/>
      <c r="H555" s="1344" t="s">
        <v>130</v>
      </c>
      <c r="I555" s="1345"/>
      <c r="J555" s="1346"/>
    </row>
    <row r="556" spans="1:11" ht="24" customHeight="1" x14ac:dyDescent="0.2">
      <c r="A556" s="1356"/>
      <c r="B556" s="1357"/>
      <c r="C556" s="1357"/>
      <c r="D556" s="1358"/>
      <c r="E556" s="104" t="s">
        <v>124</v>
      </c>
      <c r="F556" s="1350" t="s">
        <v>127</v>
      </c>
      <c r="G556" s="1351"/>
      <c r="H556" s="1347"/>
      <c r="I556" s="1348"/>
      <c r="J556" s="1349"/>
    </row>
    <row r="557" spans="1:11" ht="24" customHeight="1" thickBot="1" x14ac:dyDescent="0.25">
      <c r="A557" s="170" t="s">
        <v>99</v>
      </c>
      <c r="B557" s="169" t="s">
        <v>100</v>
      </c>
      <c r="C557" s="169" t="s">
        <v>101</v>
      </c>
      <c r="D557" s="169" t="s">
        <v>100</v>
      </c>
      <c r="E557" s="104" t="s">
        <v>125</v>
      </c>
      <c r="F557" s="169" t="s">
        <v>128</v>
      </c>
      <c r="G557" s="169" t="s">
        <v>129</v>
      </c>
      <c r="H557" s="1347"/>
      <c r="I557" s="1348"/>
      <c r="J557" s="1349"/>
    </row>
    <row r="558" spans="1:11" ht="24" customHeight="1" x14ac:dyDescent="0.2">
      <c r="A558" s="221" t="s">
        <v>510</v>
      </c>
      <c r="B558" s="215">
        <v>43263</v>
      </c>
      <c r="C558" s="219" t="s">
        <v>414</v>
      </c>
      <c r="D558" s="215">
        <v>43263</v>
      </c>
      <c r="E558" s="1360" t="s">
        <v>137</v>
      </c>
      <c r="F558" s="216"/>
      <c r="G558" s="216">
        <v>1</v>
      </c>
      <c r="H558" s="217"/>
      <c r="I558" s="218"/>
      <c r="J558" s="1363" t="s">
        <v>139</v>
      </c>
      <c r="K558" s="127"/>
    </row>
    <row r="559" spans="1:11" ht="24" customHeight="1" x14ac:dyDescent="0.2">
      <c r="A559" s="222" t="s">
        <v>510</v>
      </c>
      <c r="B559" s="127">
        <v>43264</v>
      </c>
      <c r="C559" s="56" t="s">
        <v>414</v>
      </c>
      <c r="D559" s="127">
        <v>43264</v>
      </c>
      <c r="E559" s="1361"/>
      <c r="F559" s="56"/>
      <c r="G559" s="56">
        <v>1</v>
      </c>
      <c r="H559" s="109"/>
      <c r="I559" s="107"/>
      <c r="J559" s="1364"/>
      <c r="K559" s="127"/>
    </row>
    <row r="560" spans="1:11" ht="24" customHeight="1" x14ac:dyDescent="0.2">
      <c r="A560" s="222" t="s">
        <v>510</v>
      </c>
      <c r="B560" s="127">
        <v>43269</v>
      </c>
      <c r="C560" s="56" t="s">
        <v>414</v>
      </c>
      <c r="D560" s="127">
        <v>43269</v>
      </c>
      <c r="E560" s="1361"/>
      <c r="F560" s="56"/>
      <c r="G560" s="56">
        <v>1</v>
      </c>
      <c r="H560" s="109"/>
      <c r="I560" s="107"/>
      <c r="J560" s="1364"/>
      <c r="K560" s="127"/>
    </row>
    <row r="561" spans="1:11" ht="24" customHeight="1" x14ac:dyDescent="0.2">
      <c r="A561" s="222" t="s">
        <v>510</v>
      </c>
      <c r="B561" s="127">
        <v>43270</v>
      </c>
      <c r="C561" s="56" t="s">
        <v>414</v>
      </c>
      <c r="D561" s="127">
        <v>43270</v>
      </c>
      <c r="E561" s="1361"/>
      <c r="F561" s="56"/>
      <c r="G561" s="56">
        <v>1</v>
      </c>
      <c r="H561" s="109"/>
      <c r="I561" s="107"/>
      <c r="J561" s="1364"/>
      <c r="K561" s="127"/>
    </row>
    <row r="562" spans="1:11" ht="24" customHeight="1" x14ac:dyDescent="0.2">
      <c r="A562" s="222" t="s">
        <v>510</v>
      </c>
      <c r="B562" s="127">
        <v>43271</v>
      </c>
      <c r="C562" s="56" t="s">
        <v>414</v>
      </c>
      <c r="D562" s="127">
        <v>43271</v>
      </c>
      <c r="E562" s="1361"/>
      <c r="F562" s="56"/>
      <c r="G562" s="56">
        <v>1</v>
      </c>
      <c r="H562" s="109"/>
      <c r="I562" s="107"/>
      <c r="J562" s="1364"/>
      <c r="K562" s="127"/>
    </row>
    <row r="563" spans="1:11" ht="24" customHeight="1" x14ac:dyDescent="0.2">
      <c r="A563" s="222" t="s">
        <v>306</v>
      </c>
      <c r="B563" s="127" t="s">
        <v>384</v>
      </c>
      <c r="C563" s="56" t="s">
        <v>266</v>
      </c>
      <c r="D563" s="127" t="s">
        <v>384</v>
      </c>
      <c r="E563" s="1361"/>
      <c r="F563" s="56"/>
      <c r="G563" s="56">
        <v>1</v>
      </c>
      <c r="H563" s="109"/>
      <c r="I563" s="107"/>
      <c r="J563" s="1364"/>
      <c r="K563" s="127"/>
    </row>
    <row r="564" spans="1:11" ht="24" customHeight="1" x14ac:dyDescent="0.2">
      <c r="A564" s="222" t="s">
        <v>306</v>
      </c>
      <c r="B564" s="127" t="s">
        <v>385</v>
      </c>
      <c r="C564" s="56" t="s">
        <v>266</v>
      </c>
      <c r="D564" s="127" t="s">
        <v>385</v>
      </c>
      <c r="E564" s="1361"/>
      <c r="F564" s="56"/>
      <c r="G564" s="56">
        <v>1</v>
      </c>
      <c r="H564" s="109"/>
      <c r="I564" s="107"/>
      <c r="J564" s="1364"/>
      <c r="K564" s="127"/>
    </row>
    <row r="565" spans="1:11" ht="24" customHeight="1" x14ac:dyDescent="0.2">
      <c r="A565" s="222" t="s">
        <v>306</v>
      </c>
      <c r="B565" s="127" t="s">
        <v>386</v>
      </c>
      <c r="C565" s="56" t="s">
        <v>266</v>
      </c>
      <c r="D565" s="127" t="s">
        <v>386</v>
      </c>
      <c r="E565" s="1361"/>
      <c r="F565" s="56"/>
      <c r="G565" s="56">
        <v>1</v>
      </c>
      <c r="H565" s="1365" t="s">
        <v>141</v>
      </c>
      <c r="I565" s="1366" t="s">
        <v>140</v>
      </c>
      <c r="J565" s="1364"/>
      <c r="K565" s="127"/>
    </row>
    <row r="566" spans="1:11" ht="24" customHeight="1" x14ac:dyDescent="0.2">
      <c r="A566" s="222" t="s">
        <v>306</v>
      </c>
      <c r="B566" s="127" t="s">
        <v>387</v>
      </c>
      <c r="C566" s="56" t="s">
        <v>266</v>
      </c>
      <c r="D566" s="127" t="s">
        <v>387</v>
      </c>
      <c r="E566" s="1361"/>
      <c r="F566" s="56"/>
      <c r="G566" s="56">
        <v>1</v>
      </c>
      <c r="H566" s="1365"/>
      <c r="I566" s="1366"/>
      <c r="J566" s="1364"/>
      <c r="K566" s="127"/>
    </row>
    <row r="567" spans="1:11" ht="24" customHeight="1" x14ac:dyDescent="0.2">
      <c r="A567" s="222" t="s">
        <v>306</v>
      </c>
      <c r="B567" s="127" t="s">
        <v>388</v>
      </c>
      <c r="C567" s="56" t="s">
        <v>266</v>
      </c>
      <c r="D567" s="127" t="s">
        <v>388</v>
      </c>
      <c r="E567" s="1361"/>
      <c r="F567" s="56"/>
      <c r="G567" s="56">
        <v>1</v>
      </c>
      <c r="H567" s="1365"/>
      <c r="I567" s="1366"/>
      <c r="J567" s="1364"/>
    </row>
    <row r="568" spans="1:11" ht="24" customHeight="1" x14ac:dyDescent="0.2">
      <c r="A568" s="222" t="s">
        <v>306</v>
      </c>
      <c r="B568" s="127" t="s">
        <v>389</v>
      </c>
      <c r="C568" s="56" t="s">
        <v>266</v>
      </c>
      <c r="D568" s="127" t="s">
        <v>389</v>
      </c>
      <c r="E568" s="1361"/>
      <c r="F568" s="56"/>
      <c r="G568" s="56">
        <v>1</v>
      </c>
      <c r="H568" s="1365"/>
      <c r="I568" s="1366"/>
      <c r="J568" s="1364"/>
    </row>
    <row r="569" spans="1:11" ht="24" customHeight="1" x14ac:dyDescent="0.2">
      <c r="A569" s="222" t="s">
        <v>306</v>
      </c>
      <c r="B569" s="127" t="s">
        <v>390</v>
      </c>
      <c r="C569" s="56" t="s">
        <v>266</v>
      </c>
      <c r="D569" s="127" t="s">
        <v>390</v>
      </c>
      <c r="E569" s="1361"/>
      <c r="F569" s="56"/>
      <c r="G569" s="56">
        <v>1</v>
      </c>
      <c r="H569" s="1367" t="s">
        <v>415</v>
      </c>
      <c r="I569" s="1366">
        <v>2018</v>
      </c>
      <c r="J569" s="1364"/>
    </row>
    <row r="570" spans="1:11" ht="24" customHeight="1" x14ac:dyDescent="0.2">
      <c r="A570" s="222" t="s">
        <v>306</v>
      </c>
      <c r="B570" s="127" t="s">
        <v>391</v>
      </c>
      <c r="C570" s="56" t="s">
        <v>266</v>
      </c>
      <c r="D570" s="127" t="s">
        <v>391</v>
      </c>
      <c r="E570" s="1361"/>
      <c r="F570" s="56"/>
      <c r="G570" s="56">
        <v>1</v>
      </c>
      <c r="H570" s="1367"/>
      <c r="I570" s="1366"/>
      <c r="J570" s="1364"/>
    </row>
    <row r="571" spans="1:11" ht="24" customHeight="1" x14ac:dyDescent="0.2">
      <c r="A571" s="222" t="s">
        <v>306</v>
      </c>
      <c r="B571" s="127" t="s">
        <v>392</v>
      </c>
      <c r="C571" s="56" t="s">
        <v>266</v>
      </c>
      <c r="D571" s="127" t="s">
        <v>392</v>
      </c>
      <c r="E571" s="1361"/>
      <c r="F571" s="56"/>
      <c r="G571" s="56">
        <v>1</v>
      </c>
      <c r="H571" s="1367"/>
      <c r="I571" s="1366"/>
      <c r="J571" s="1364"/>
    </row>
    <row r="572" spans="1:11" ht="24" customHeight="1" x14ac:dyDescent="0.2">
      <c r="A572" s="222" t="s">
        <v>306</v>
      </c>
      <c r="B572" s="127" t="s">
        <v>393</v>
      </c>
      <c r="C572" s="56" t="s">
        <v>266</v>
      </c>
      <c r="D572" s="127" t="s">
        <v>393</v>
      </c>
      <c r="E572" s="1361"/>
      <c r="F572" s="56"/>
      <c r="G572" s="56">
        <v>1</v>
      </c>
      <c r="H572" s="1367"/>
      <c r="I572" s="1366"/>
      <c r="J572" s="1364"/>
    </row>
    <row r="573" spans="1:11" ht="24" customHeight="1" x14ac:dyDescent="0.2">
      <c r="A573" s="222"/>
      <c r="B573" s="127"/>
      <c r="C573" s="56"/>
      <c r="D573" s="127"/>
      <c r="E573" s="1361"/>
      <c r="F573" s="56"/>
      <c r="G573" s="56"/>
      <c r="H573" s="1367"/>
      <c r="I573" s="1366"/>
      <c r="J573" s="1364"/>
    </row>
    <row r="574" spans="1:11" ht="24" customHeight="1" x14ac:dyDescent="0.2">
      <c r="A574" s="55"/>
      <c r="B574" s="127"/>
      <c r="C574" s="56"/>
      <c r="D574" s="127"/>
      <c r="E574" s="1361"/>
      <c r="F574" s="56"/>
      <c r="G574" s="56"/>
      <c r="H574" s="109"/>
      <c r="I574" s="107"/>
      <c r="J574" s="1364"/>
    </row>
    <row r="575" spans="1:11" ht="24" customHeight="1" x14ac:dyDescent="0.2">
      <c r="A575" s="55"/>
      <c r="B575" s="127" t="s">
        <v>160</v>
      </c>
      <c r="C575" s="56"/>
      <c r="D575" s="127"/>
      <c r="E575" s="1361"/>
      <c r="F575" s="56"/>
      <c r="G575" s="56"/>
      <c r="H575" s="109"/>
      <c r="I575" s="107"/>
      <c r="J575" s="1364"/>
    </row>
    <row r="576" spans="1:11" ht="24" customHeight="1" x14ac:dyDescent="0.2">
      <c r="A576" s="55"/>
      <c r="B576" s="127" t="s">
        <v>160</v>
      </c>
      <c r="C576" s="56"/>
      <c r="D576" s="127" t="s">
        <v>160</v>
      </c>
      <c r="E576" s="1361"/>
      <c r="F576" s="56"/>
      <c r="G576" s="56"/>
      <c r="H576" s="109"/>
      <c r="I576" s="107"/>
      <c r="J576" s="1364"/>
    </row>
    <row r="577" spans="1:11" ht="24" customHeight="1" x14ac:dyDescent="0.2">
      <c r="A577" s="55"/>
      <c r="B577" s="127" t="s">
        <v>160</v>
      </c>
      <c r="C577" s="56"/>
      <c r="D577" s="127" t="s">
        <v>160</v>
      </c>
      <c r="E577" s="1361"/>
      <c r="F577" s="56"/>
      <c r="G577" s="56"/>
      <c r="H577" s="109"/>
      <c r="I577" s="107"/>
      <c r="J577" s="1364"/>
    </row>
    <row r="578" spans="1:11" ht="24" customHeight="1" x14ac:dyDescent="0.2">
      <c r="A578" s="55"/>
      <c r="B578" s="127" t="s">
        <v>160</v>
      </c>
      <c r="C578" s="56"/>
      <c r="D578" s="127"/>
      <c r="E578" s="1361"/>
      <c r="F578" s="56"/>
      <c r="G578" s="56"/>
      <c r="H578" s="109"/>
      <c r="I578" s="107"/>
      <c r="J578" s="1364"/>
    </row>
    <row r="579" spans="1:11" ht="24" customHeight="1" x14ac:dyDescent="0.2">
      <c r="A579" s="55"/>
      <c r="B579" s="127" t="s">
        <v>160</v>
      </c>
      <c r="C579" s="56"/>
      <c r="D579" s="127" t="s">
        <v>160</v>
      </c>
      <c r="E579" s="1361"/>
      <c r="F579" s="56"/>
      <c r="G579" s="56"/>
      <c r="H579" s="109"/>
      <c r="I579" s="107"/>
      <c r="J579" s="1364"/>
    </row>
    <row r="580" spans="1:11" ht="24" customHeight="1" x14ac:dyDescent="0.2">
      <c r="A580" s="55"/>
      <c r="B580" s="127" t="s">
        <v>160</v>
      </c>
      <c r="C580" s="56"/>
      <c r="D580" s="127" t="s">
        <v>160</v>
      </c>
      <c r="E580" s="1362"/>
      <c r="F580" s="56"/>
      <c r="G580" s="56"/>
      <c r="H580" s="110"/>
      <c r="I580" s="108"/>
      <c r="J580" s="1364"/>
    </row>
    <row r="581" spans="1:11" ht="24" customHeight="1" thickBot="1" x14ac:dyDescent="0.25">
      <c r="A581" s="55"/>
      <c r="B581" s="127" t="s">
        <v>160</v>
      </c>
      <c r="C581" s="101"/>
      <c r="D581" s="1339" t="s">
        <v>160</v>
      </c>
      <c r="E581" s="1339"/>
      <c r="F581" s="1339"/>
      <c r="G581" s="101">
        <f>SUM(G558:G580)</f>
        <v>15</v>
      </c>
      <c r="H581" s="106"/>
      <c r="I581" s="106"/>
      <c r="J581" s="102"/>
    </row>
    <row r="582" spans="1:11" ht="24" customHeight="1" thickTop="1" x14ac:dyDescent="0.2">
      <c r="A582" s="1340" t="s">
        <v>132</v>
      </c>
      <c r="B582" s="1340"/>
      <c r="C582" s="1340"/>
      <c r="D582" s="1340"/>
      <c r="E582" s="1340"/>
      <c r="F582" s="1340"/>
      <c r="G582" s="1340"/>
      <c r="H582" s="1340"/>
      <c r="I582" s="1340"/>
      <c r="J582" s="1340"/>
    </row>
    <row r="583" spans="1:11" ht="24" customHeight="1" x14ac:dyDescent="0.2">
      <c r="A583" s="1341" t="s">
        <v>133</v>
      </c>
      <c r="B583" s="1341"/>
      <c r="C583" s="1341"/>
      <c r="D583" s="1341"/>
      <c r="E583" s="50"/>
    </row>
    <row r="584" spans="1:11" ht="24" customHeight="1" x14ac:dyDescent="0.2">
      <c r="A584" s="2" t="s">
        <v>22</v>
      </c>
      <c r="B584" s="97">
        <v>43278</v>
      </c>
      <c r="D584" s="1342" t="s">
        <v>134</v>
      </c>
      <c r="E584" s="1342"/>
      <c r="F584" s="1325" t="s">
        <v>108</v>
      </c>
      <c r="G584" s="1325"/>
      <c r="H584" s="1359"/>
      <c r="I584" s="1359"/>
      <c r="J584" s="1359"/>
    </row>
    <row r="585" spans="1:11" ht="24" customHeight="1" x14ac:dyDescent="0.25">
      <c r="A585" s="97"/>
      <c r="B585" s="1338" t="s">
        <v>288</v>
      </c>
      <c r="C585" s="1338"/>
      <c r="D585" s="1338"/>
      <c r="E585" s="220"/>
      <c r="F585" s="220"/>
    </row>
    <row r="586" spans="1:11" ht="24" customHeight="1" x14ac:dyDescent="0.2">
      <c r="A586" s="50"/>
      <c r="B586" s="50" t="s">
        <v>135</v>
      </c>
      <c r="C586" s="1341" t="s">
        <v>454</v>
      </c>
      <c r="D586" s="1341"/>
      <c r="E586" s="1341"/>
      <c r="F586" s="1368" t="s">
        <v>116</v>
      </c>
      <c r="G586" s="1368"/>
      <c r="H586" s="1341">
        <v>850317959</v>
      </c>
      <c r="I586" s="1341"/>
      <c r="J586" s="1341"/>
    </row>
    <row r="587" spans="1:11" ht="24" customHeight="1" x14ac:dyDescent="0.2">
      <c r="A587" s="50"/>
      <c r="B587" s="50" t="s">
        <v>136</v>
      </c>
      <c r="C587" s="1341" t="s">
        <v>455</v>
      </c>
      <c r="D587" s="1341"/>
      <c r="E587" s="1341"/>
      <c r="F587" s="1368" t="s">
        <v>157</v>
      </c>
      <c r="G587" s="1368"/>
      <c r="H587" s="1341" t="s">
        <v>11</v>
      </c>
      <c r="I587" s="1341"/>
      <c r="J587" s="1341"/>
    </row>
    <row r="588" spans="1:11" ht="24" customHeight="1" thickBot="1" x14ac:dyDescent="0.25">
      <c r="B588" s="206" t="s">
        <v>261</v>
      </c>
      <c r="C588" s="1352" t="s">
        <v>551</v>
      </c>
      <c r="D588" s="1352"/>
      <c r="E588" s="1352"/>
      <c r="F588" s="1352"/>
      <c r="G588" s="1352"/>
    </row>
    <row r="589" spans="1:11" ht="24" customHeight="1" thickTop="1" x14ac:dyDescent="0.2">
      <c r="A589" s="1353" t="s">
        <v>131</v>
      </c>
      <c r="B589" s="1354"/>
      <c r="C589" s="1354"/>
      <c r="D589" s="1355"/>
      <c r="E589" s="103" t="s">
        <v>123</v>
      </c>
      <c r="F589" s="1343" t="s">
        <v>126</v>
      </c>
      <c r="G589" s="1343"/>
      <c r="H589" s="1344" t="s">
        <v>130</v>
      </c>
      <c r="I589" s="1345"/>
      <c r="J589" s="1346"/>
    </row>
    <row r="590" spans="1:11" ht="24" customHeight="1" x14ac:dyDescent="0.2">
      <c r="A590" s="1356"/>
      <c r="B590" s="1357"/>
      <c r="C590" s="1357"/>
      <c r="D590" s="1358"/>
      <c r="E590" s="104" t="s">
        <v>124</v>
      </c>
      <c r="F590" s="1350" t="s">
        <v>127</v>
      </c>
      <c r="G590" s="1351"/>
      <c r="H590" s="1347"/>
      <c r="I590" s="1348"/>
      <c r="J590" s="1349"/>
    </row>
    <row r="591" spans="1:11" ht="24" customHeight="1" thickBot="1" x14ac:dyDescent="0.25">
      <c r="A591" s="170" t="s">
        <v>99</v>
      </c>
      <c r="B591" s="169" t="s">
        <v>100</v>
      </c>
      <c r="C591" s="169" t="s">
        <v>101</v>
      </c>
      <c r="D591" s="169" t="s">
        <v>100</v>
      </c>
      <c r="E591" s="104" t="s">
        <v>125</v>
      </c>
      <c r="F591" s="169" t="s">
        <v>128</v>
      </c>
      <c r="G591" s="169" t="s">
        <v>129</v>
      </c>
      <c r="H591" s="1347"/>
      <c r="I591" s="1348"/>
      <c r="J591" s="1349"/>
    </row>
    <row r="592" spans="1:11" ht="24" customHeight="1" x14ac:dyDescent="0.2">
      <c r="A592" s="214" t="s">
        <v>511</v>
      </c>
      <c r="B592" s="215">
        <v>43263</v>
      </c>
      <c r="C592" s="219" t="s">
        <v>414</v>
      </c>
      <c r="D592" s="215">
        <v>43263</v>
      </c>
      <c r="E592" s="1360" t="s">
        <v>137</v>
      </c>
      <c r="F592" s="216"/>
      <c r="G592" s="216">
        <v>1</v>
      </c>
      <c r="H592" s="217"/>
      <c r="I592" s="218"/>
      <c r="J592" s="1363" t="s">
        <v>139</v>
      </c>
      <c r="K592" s="127"/>
    </row>
    <row r="593" spans="1:11" ht="24" customHeight="1" x14ac:dyDescent="0.2">
      <c r="A593" s="55" t="s">
        <v>511</v>
      </c>
      <c r="B593" s="127">
        <v>43264</v>
      </c>
      <c r="C593" s="56" t="s">
        <v>414</v>
      </c>
      <c r="D593" s="127">
        <v>43264</v>
      </c>
      <c r="E593" s="1361"/>
      <c r="F593" s="56"/>
      <c r="G593" s="56">
        <v>1</v>
      </c>
      <c r="H593" s="109"/>
      <c r="I593" s="107"/>
      <c r="J593" s="1364"/>
      <c r="K593" s="127"/>
    </row>
    <row r="594" spans="1:11" ht="24" customHeight="1" x14ac:dyDescent="0.2">
      <c r="A594" s="55" t="s">
        <v>511</v>
      </c>
      <c r="B594" s="127">
        <v>43269</v>
      </c>
      <c r="C594" s="56" t="s">
        <v>414</v>
      </c>
      <c r="D594" s="127">
        <v>43269</v>
      </c>
      <c r="E594" s="1361"/>
      <c r="F594" s="56"/>
      <c r="G594" s="56">
        <v>1</v>
      </c>
      <c r="H594" s="109"/>
      <c r="I594" s="107"/>
      <c r="J594" s="1364"/>
      <c r="K594" s="127"/>
    </row>
    <row r="595" spans="1:11" ht="24" customHeight="1" x14ac:dyDescent="0.2">
      <c r="A595" s="55" t="s">
        <v>511</v>
      </c>
      <c r="B595" s="127">
        <v>43270</v>
      </c>
      <c r="C595" s="56" t="s">
        <v>414</v>
      </c>
      <c r="D595" s="127">
        <v>43270</v>
      </c>
      <c r="E595" s="1361"/>
      <c r="F595" s="56"/>
      <c r="G595" s="56">
        <v>1</v>
      </c>
      <c r="H595" s="109"/>
      <c r="I595" s="107"/>
      <c r="J595" s="1364"/>
      <c r="K595" s="127"/>
    </row>
    <row r="596" spans="1:11" ht="24" customHeight="1" x14ac:dyDescent="0.2">
      <c r="A596" s="55" t="s">
        <v>511</v>
      </c>
      <c r="B596" s="127">
        <v>43271</v>
      </c>
      <c r="C596" s="56" t="s">
        <v>414</v>
      </c>
      <c r="D596" s="127">
        <v>43271</v>
      </c>
      <c r="E596" s="1361"/>
      <c r="F596" s="56"/>
      <c r="G596" s="56">
        <v>1</v>
      </c>
      <c r="H596" s="109"/>
      <c r="I596" s="107"/>
      <c r="J596" s="1364"/>
      <c r="K596" s="127"/>
    </row>
    <row r="597" spans="1:11" ht="24" customHeight="1" x14ac:dyDescent="0.2">
      <c r="A597" s="55" t="s">
        <v>287</v>
      </c>
      <c r="B597" s="127" t="s">
        <v>384</v>
      </c>
      <c r="C597" s="56" t="s">
        <v>266</v>
      </c>
      <c r="D597" s="127" t="s">
        <v>384</v>
      </c>
      <c r="E597" s="1361"/>
      <c r="F597" s="56"/>
      <c r="G597" s="56">
        <v>1</v>
      </c>
      <c r="H597" s="109"/>
      <c r="I597" s="107"/>
      <c r="J597" s="1364"/>
      <c r="K597" s="127"/>
    </row>
    <row r="598" spans="1:11" ht="24" customHeight="1" x14ac:dyDescent="0.2">
      <c r="A598" s="55" t="s">
        <v>287</v>
      </c>
      <c r="B598" s="127" t="s">
        <v>385</v>
      </c>
      <c r="C598" s="56" t="s">
        <v>266</v>
      </c>
      <c r="D598" s="127" t="s">
        <v>385</v>
      </c>
      <c r="E598" s="1361"/>
      <c r="F598" s="56"/>
      <c r="G598" s="56">
        <v>1</v>
      </c>
      <c r="H598" s="109"/>
      <c r="I598" s="107"/>
      <c r="J598" s="1364"/>
      <c r="K598" s="127"/>
    </row>
    <row r="599" spans="1:11" ht="24" customHeight="1" x14ac:dyDescent="0.2">
      <c r="A599" s="55" t="s">
        <v>287</v>
      </c>
      <c r="B599" s="127" t="s">
        <v>386</v>
      </c>
      <c r="C599" s="56" t="s">
        <v>266</v>
      </c>
      <c r="D599" s="127" t="s">
        <v>386</v>
      </c>
      <c r="E599" s="1361"/>
      <c r="F599" s="56"/>
      <c r="G599" s="56">
        <v>1</v>
      </c>
      <c r="H599" s="1365" t="s">
        <v>141</v>
      </c>
      <c r="I599" s="1366" t="s">
        <v>140</v>
      </c>
      <c r="J599" s="1364"/>
      <c r="K599" s="127"/>
    </row>
    <row r="600" spans="1:11" ht="24" customHeight="1" x14ac:dyDescent="0.2">
      <c r="A600" s="55" t="s">
        <v>287</v>
      </c>
      <c r="B600" s="127" t="s">
        <v>387</v>
      </c>
      <c r="C600" s="56" t="s">
        <v>266</v>
      </c>
      <c r="D600" s="127" t="s">
        <v>387</v>
      </c>
      <c r="E600" s="1361"/>
      <c r="F600" s="56"/>
      <c r="G600" s="56">
        <v>1</v>
      </c>
      <c r="H600" s="1365"/>
      <c r="I600" s="1366"/>
      <c r="J600" s="1364"/>
      <c r="K600" s="127"/>
    </row>
    <row r="601" spans="1:11" ht="24" customHeight="1" x14ac:dyDescent="0.2">
      <c r="A601" s="55" t="s">
        <v>287</v>
      </c>
      <c r="B601" s="127" t="s">
        <v>388</v>
      </c>
      <c r="C601" s="56" t="s">
        <v>266</v>
      </c>
      <c r="D601" s="127" t="s">
        <v>388</v>
      </c>
      <c r="E601" s="1361"/>
      <c r="F601" s="56"/>
      <c r="G601" s="56">
        <v>1</v>
      </c>
      <c r="H601" s="1365"/>
      <c r="I601" s="1366"/>
      <c r="J601" s="1364"/>
    </row>
    <row r="602" spans="1:11" ht="24" customHeight="1" x14ac:dyDescent="0.2">
      <c r="A602" s="55" t="s">
        <v>287</v>
      </c>
      <c r="B602" s="127" t="s">
        <v>389</v>
      </c>
      <c r="C602" s="56" t="s">
        <v>266</v>
      </c>
      <c r="D602" s="127" t="s">
        <v>389</v>
      </c>
      <c r="E602" s="1361"/>
      <c r="F602" s="56"/>
      <c r="G602" s="56">
        <v>1</v>
      </c>
      <c r="H602" s="1365"/>
      <c r="I602" s="1366"/>
      <c r="J602" s="1364"/>
    </row>
    <row r="603" spans="1:11" ht="24" customHeight="1" x14ac:dyDescent="0.2">
      <c r="A603" s="55" t="s">
        <v>287</v>
      </c>
      <c r="B603" s="127" t="s">
        <v>390</v>
      </c>
      <c r="C603" s="56" t="s">
        <v>266</v>
      </c>
      <c r="D603" s="127" t="s">
        <v>390</v>
      </c>
      <c r="E603" s="1361"/>
      <c r="F603" s="56"/>
      <c r="G603" s="56">
        <v>1</v>
      </c>
      <c r="H603" s="1367" t="s">
        <v>415</v>
      </c>
      <c r="I603" s="1366">
        <v>2018</v>
      </c>
      <c r="J603" s="1364"/>
    </row>
    <row r="604" spans="1:11" ht="24" customHeight="1" x14ac:dyDescent="0.2">
      <c r="A604" s="55" t="s">
        <v>287</v>
      </c>
      <c r="B604" s="127" t="s">
        <v>391</v>
      </c>
      <c r="C604" s="56" t="s">
        <v>266</v>
      </c>
      <c r="D604" s="127" t="s">
        <v>391</v>
      </c>
      <c r="E604" s="1361"/>
      <c r="F604" s="56"/>
      <c r="G604" s="56">
        <v>1</v>
      </c>
      <c r="H604" s="1367"/>
      <c r="I604" s="1366"/>
      <c r="J604" s="1364"/>
    </row>
    <row r="605" spans="1:11" ht="24" customHeight="1" x14ac:dyDescent="0.2">
      <c r="A605" s="55" t="s">
        <v>287</v>
      </c>
      <c r="B605" s="127" t="s">
        <v>392</v>
      </c>
      <c r="C605" s="56" t="s">
        <v>266</v>
      </c>
      <c r="D605" s="127" t="s">
        <v>392</v>
      </c>
      <c r="E605" s="1361"/>
      <c r="F605" s="56"/>
      <c r="G605" s="56">
        <v>1</v>
      </c>
      <c r="H605" s="1367"/>
      <c r="I605" s="1366"/>
      <c r="J605" s="1364"/>
    </row>
    <row r="606" spans="1:11" ht="24" customHeight="1" x14ac:dyDescent="0.2">
      <c r="A606" s="55" t="s">
        <v>287</v>
      </c>
      <c r="B606" s="127" t="s">
        <v>393</v>
      </c>
      <c r="C606" s="56" t="s">
        <v>266</v>
      </c>
      <c r="D606" s="127" t="s">
        <v>393</v>
      </c>
      <c r="E606" s="1361"/>
      <c r="F606" s="56"/>
      <c r="G606" s="56">
        <v>1</v>
      </c>
      <c r="H606" s="1367"/>
      <c r="I606" s="1366"/>
      <c r="J606" s="1364"/>
    </row>
    <row r="607" spans="1:11" ht="24" customHeight="1" x14ac:dyDescent="0.2">
      <c r="A607" s="55" t="s">
        <v>287</v>
      </c>
      <c r="B607" s="127" t="s">
        <v>394</v>
      </c>
      <c r="C607" s="56" t="s">
        <v>266</v>
      </c>
      <c r="D607" s="127" t="s">
        <v>394</v>
      </c>
      <c r="E607" s="1361"/>
      <c r="F607" s="56"/>
      <c r="G607" s="56">
        <v>1</v>
      </c>
      <c r="H607" s="1367"/>
      <c r="I607" s="1366"/>
      <c r="J607" s="1364"/>
    </row>
    <row r="608" spans="1:11" ht="24" customHeight="1" x14ac:dyDescent="0.2">
      <c r="A608" s="55"/>
      <c r="B608" s="127"/>
      <c r="C608" s="56"/>
      <c r="D608" s="127"/>
      <c r="E608" s="1361"/>
      <c r="F608" s="56"/>
      <c r="G608" s="56"/>
      <c r="H608" s="109"/>
      <c r="I608" s="107"/>
      <c r="J608" s="1364"/>
    </row>
    <row r="609" spans="1:10" ht="24" customHeight="1" x14ac:dyDescent="0.2">
      <c r="A609" s="55"/>
      <c r="B609" s="127"/>
      <c r="C609" s="56"/>
      <c r="D609" s="127"/>
      <c r="E609" s="1361"/>
      <c r="F609" s="56"/>
      <c r="G609" s="56"/>
      <c r="H609" s="109"/>
      <c r="I609" s="107"/>
      <c r="J609" s="1364"/>
    </row>
    <row r="610" spans="1:10" ht="24" customHeight="1" x14ac:dyDescent="0.2">
      <c r="A610" s="55"/>
      <c r="B610" s="127"/>
      <c r="C610" s="56"/>
      <c r="D610" s="127"/>
      <c r="E610" s="1361"/>
      <c r="F610" s="56"/>
      <c r="G610" s="56"/>
      <c r="H610" s="109"/>
      <c r="I610" s="107"/>
      <c r="J610" s="1364"/>
    </row>
    <row r="611" spans="1:10" ht="24" customHeight="1" x14ac:dyDescent="0.2">
      <c r="A611" s="55"/>
      <c r="B611" s="127" t="s">
        <v>160</v>
      </c>
      <c r="C611" s="56"/>
      <c r="D611" s="127" t="s">
        <v>160</v>
      </c>
      <c r="E611" s="1361"/>
      <c r="F611" s="56"/>
      <c r="G611" s="56"/>
      <c r="H611" s="109"/>
      <c r="I611" s="107"/>
      <c r="J611" s="1364"/>
    </row>
    <row r="612" spans="1:10" ht="24" customHeight="1" x14ac:dyDescent="0.2">
      <c r="A612" s="55"/>
      <c r="B612" s="127" t="s">
        <v>160</v>
      </c>
      <c r="C612" s="56"/>
      <c r="D612" s="127"/>
      <c r="E612" s="1361"/>
      <c r="F612" s="56"/>
      <c r="G612" s="56"/>
      <c r="H612" s="109"/>
      <c r="I612" s="107"/>
      <c r="J612" s="1364"/>
    </row>
    <row r="613" spans="1:10" ht="24" customHeight="1" x14ac:dyDescent="0.2">
      <c r="A613" s="55"/>
      <c r="B613" s="127" t="s">
        <v>160</v>
      </c>
      <c r="C613" s="56"/>
      <c r="D613" s="127" t="s">
        <v>160</v>
      </c>
      <c r="E613" s="1361"/>
      <c r="F613" s="56"/>
      <c r="G613" s="56"/>
      <c r="H613" s="109"/>
      <c r="I613" s="107"/>
      <c r="J613" s="1364"/>
    </row>
    <row r="614" spans="1:10" ht="24" customHeight="1" x14ac:dyDescent="0.2">
      <c r="A614" s="55"/>
      <c r="B614" s="127" t="s">
        <v>160</v>
      </c>
      <c r="C614" s="56"/>
      <c r="D614" s="127" t="s">
        <v>160</v>
      </c>
      <c r="E614" s="1362"/>
      <c r="F614" s="56"/>
      <c r="G614" s="56"/>
      <c r="H614" s="110"/>
      <c r="I614" s="108"/>
      <c r="J614" s="1364"/>
    </row>
    <row r="615" spans="1:10" ht="24" customHeight="1" thickBot="1" x14ac:dyDescent="0.25">
      <c r="A615" s="55"/>
      <c r="B615" s="127" t="s">
        <v>160</v>
      </c>
      <c r="C615" s="101"/>
      <c r="D615" s="1339" t="s">
        <v>160</v>
      </c>
      <c r="E615" s="1339"/>
      <c r="F615" s="1339"/>
      <c r="G615" s="101">
        <f>SUM(G592:G614)</f>
        <v>16</v>
      </c>
      <c r="H615" s="106"/>
      <c r="I615" s="106"/>
      <c r="J615" s="102"/>
    </row>
    <row r="616" spans="1:10" ht="24" customHeight="1" thickTop="1" x14ac:dyDescent="0.2">
      <c r="A616" s="1340" t="s">
        <v>132</v>
      </c>
      <c r="B616" s="1340"/>
      <c r="C616" s="1340"/>
      <c r="D616" s="1340"/>
      <c r="E616" s="1340"/>
      <c r="F616" s="1340"/>
      <c r="G616" s="1340"/>
      <c r="H616" s="1340"/>
      <c r="I616" s="1340"/>
      <c r="J616" s="1340"/>
    </row>
    <row r="617" spans="1:10" ht="24" customHeight="1" x14ac:dyDescent="0.2">
      <c r="A617" s="1341" t="s">
        <v>133</v>
      </c>
      <c r="B617" s="1341"/>
      <c r="C617" s="1341"/>
      <c r="D617" s="1341"/>
      <c r="E617" s="50"/>
    </row>
    <row r="618" spans="1:10" ht="24" customHeight="1" x14ac:dyDescent="0.2">
      <c r="A618" s="2" t="s">
        <v>22</v>
      </c>
      <c r="B618" s="97">
        <v>43278</v>
      </c>
      <c r="D618" s="1342" t="s">
        <v>134</v>
      </c>
      <c r="E618" s="1342"/>
      <c r="F618" s="1325" t="s">
        <v>108</v>
      </c>
      <c r="G618" s="1325"/>
      <c r="H618" s="1359"/>
      <c r="I618" s="1359"/>
      <c r="J618" s="1359"/>
    </row>
    <row r="619" spans="1:10" ht="24" customHeight="1" x14ac:dyDescent="0.25">
      <c r="A619" s="97"/>
      <c r="B619" s="1338" t="s">
        <v>288</v>
      </c>
      <c r="C619" s="1338"/>
      <c r="D619" s="1338"/>
      <c r="E619" s="220"/>
      <c r="F619" s="220"/>
    </row>
    <row r="620" spans="1:10" ht="24" customHeight="1" x14ac:dyDescent="0.2">
      <c r="A620" s="50"/>
      <c r="B620" s="50" t="s">
        <v>135</v>
      </c>
      <c r="C620" s="1341" t="s">
        <v>456</v>
      </c>
      <c r="D620" s="1341"/>
      <c r="E620" s="1341"/>
      <c r="F620" s="1368" t="s">
        <v>116</v>
      </c>
      <c r="G620" s="1368"/>
      <c r="H620" s="1341">
        <v>922789516</v>
      </c>
      <c r="I620" s="1341"/>
      <c r="J620" s="1341"/>
    </row>
    <row r="621" spans="1:10" ht="24" customHeight="1" x14ac:dyDescent="0.2">
      <c r="A621" s="50"/>
      <c r="B621" s="50" t="s">
        <v>136</v>
      </c>
      <c r="C621" s="1341" t="s">
        <v>457</v>
      </c>
      <c r="D621" s="1341"/>
      <c r="E621" s="1341"/>
      <c r="F621" s="1368" t="s">
        <v>157</v>
      </c>
      <c r="G621" s="1368"/>
      <c r="H621" s="1341" t="s">
        <v>11</v>
      </c>
      <c r="I621" s="1341"/>
      <c r="J621" s="1341"/>
    </row>
    <row r="622" spans="1:10" ht="24" customHeight="1" thickBot="1" x14ac:dyDescent="0.25">
      <c r="B622" s="206" t="s">
        <v>261</v>
      </c>
      <c r="C622" s="1352" t="s">
        <v>552</v>
      </c>
      <c r="D622" s="1352"/>
      <c r="E622" s="1352"/>
      <c r="F622" s="1352"/>
      <c r="G622" s="1352"/>
    </row>
    <row r="623" spans="1:10" ht="24" customHeight="1" thickTop="1" x14ac:dyDescent="0.2">
      <c r="A623" s="1353" t="s">
        <v>131</v>
      </c>
      <c r="B623" s="1354"/>
      <c r="C623" s="1354"/>
      <c r="D623" s="1355"/>
      <c r="E623" s="103" t="s">
        <v>123</v>
      </c>
      <c r="F623" s="1343" t="s">
        <v>126</v>
      </c>
      <c r="G623" s="1343"/>
      <c r="H623" s="1344" t="s">
        <v>130</v>
      </c>
      <c r="I623" s="1345"/>
      <c r="J623" s="1346"/>
    </row>
    <row r="624" spans="1:10" ht="24" customHeight="1" x14ac:dyDescent="0.2">
      <c r="A624" s="1356"/>
      <c r="B624" s="1357"/>
      <c r="C624" s="1357"/>
      <c r="D624" s="1358"/>
      <c r="E624" s="104" t="s">
        <v>124</v>
      </c>
      <c r="F624" s="1350" t="s">
        <v>127</v>
      </c>
      <c r="G624" s="1351"/>
      <c r="H624" s="1347"/>
      <c r="I624" s="1348"/>
      <c r="J624" s="1349"/>
    </row>
    <row r="625" spans="1:11" ht="24" customHeight="1" thickBot="1" x14ac:dyDescent="0.25">
      <c r="A625" s="170" t="s">
        <v>99</v>
      </c>
      <c r="B625" s="169" t="s">
        <v>100</v>
      </c>
      <c r="C625" s="169" t="s">
        <v>101</v>
      </c>
      <c r="D625" s="169" t="s">
        <v>100</v>
      </c>
      <c r="E625" s="104" t="s">
        <v>125</v>
      </c>
      <c r="F625" s="169" t="s">
        <v>128</v>
      </c>
      <c r="G625" s="169" t="s">
        <v>129</v>
      </c>
      <c r="H625" s="1347"/>
      <c r="I625" s="1348"/>
      <c r="J625" s="1349"/>
    </row>
    <row r="626" spans="1:11" ht="24" customHeight="1" x14ac:dyDescent="0.2">
      <c r="A626" s="214" t="s">
        <v>512</v>
      </c>
      <c r="B626" s="215">
        <v>43261</v>
      </c>
      <c r="C626" s="219" t="s">
        <v>414</v>
      </c>
      <c r="D626" s="215">
        <v>43261</v>
      </c>
      <c r="E626" s="1360" t="s">
        <v>137</v>
      </c>
      <c r="F626" s="216"/>
      <c r="G626" s="216">
        <v>1</v>
      </c>
      <c r="H626" s="217"/>
      <c r="I626" s="218"/>
      <c r="J626" s="1363" t="s">
        <v>139</v>
      </c>
      <c r="K626" s="127"/>
    </row>
    <row r="627" spans="1:11" ht="24" customHeight="1" x14ac:dyDescent="0.2">
      <c r="A627" s="55" t="s">
        <v>512</v>
      </c>
      <c r="B627" s="127">
        <v>43262</v>
      </c>
      <c r="C627" s="56" t="s">
        <v>414</v>
      </c>
      <c r="D627" s="127">
        <v>43262</v>
      </c>
      <c r="E627" s="1361"/>
      <c r="F627" s="56"/>
      <c r="G627" s="56">
        <v>1</v>
      </c>
      <c r="H627" s="109"/>
      <c r="I627" s="107"/>
      <c r="J627" s="1364"/>
      <c r="K627" s="127"/>
    </row>
    <row r="628" spans="1:11" ht="24" customHeight="1" x14ac:dyDescent="0.2">
      <c r="A628" s="55" t="s">
        <v>512</v>
      </c>
      <c r="B628" s="127">
        <v>43263</v>
      </c>
      <c r="C628" s="56" t="s">
        <v>414</v>
      </c>
      <c r="D628" s="127">
        <v>43263</v>
      </c>
      <c r="E628" s="1361"/>
      <c r="F628" s="56"/>
      <c r="G628" s="56">
        <v>1</v>
      </c>
      <c r="H628" s="109"/>
      <c r="I628" s="107"/>
      <c r="J628" s="1364"/>
      <c r="K628" s="127"/>
    </row>
    <row r="629" spans="1:11" ht="24" customHeight="1" x14ac:dyDescent="0.2">
      <c r="A629" s="55" t="s">
        <v>512</v>
      </c>
      <c r="B629" s="127">
        <v>43264</v>
      </c>
      <c r="C629" s="56" t="s">
        <v>414</v>
      </c>
      <c r="D629" s="127">
        <v>43264</v>
      </c>
      <c r="E629" s="1361"/>
      <c r="F629" s="56"/>
      <c r="G629" s="56">
        <v>1</v>
      </c>
      <c r="H629" s="109"/>
      <c r="I629" s="107"/>
      <c r="J629" s="1364"/>
      <c r="K629" s="127"/>
    </row>
    <row r="630" spans="1:11" ht="24" customHeight="1" x14ac:dyDescent="0.2">
      <c r="A630" s="55" t="s">
        <v>512</v>
      </c>
      <c r="B630" s="127">
        <v>43269</v>
      </c>
      <c r="C630" s="56" t="s">
        <v>414</v>
      </c>
      <c r="D630" s="127">
        <v>43269</v>
      </c>
      <c r="E630" s="1361"/>
      <c r="F630" s="56"/>
      <c r="G630" s="56">
        <v>1</v>
      </c>
      <c r="H630" s="109"/>
      <c r="I630" s="107"/>
      <c r="J630" s="1364"/>
      <c r="K630" s="127"/>
    </row>
    <row r="631" spans="1:11" ht="24" customHeight="1" x14ac:dyDescent="0.2">
      <c r="A631" s="55" t="s">
        <v>512</v>
      </c>
      <c r="B631" s="127">
        <v>43270</v>
      </c>
      <c r="C631" s="56" t="s">
        <v>414</v>
      </c>
      <c r="D631" s="127">
        <v>43270</v>
      </c>
      <c r="E631" s="1361"/>
      <c r="F631" s="56"/>
      <c r="G631" s="56">
        <v>1</v>
      </c>
      <c r="H631" s="109"/>
      <c r="I631" s="107"/>
      <c r="J631" s="1364"/>
      <c r="K631" s="127"/>
    </row>
    <row r="632" spans="1:11" ht="24" customHeight="1" x14ac:dyDescent="0.2">
      <c r="A632" s="55" t="s">
        <v>512</v>
      </c>
      <c r="B632" s="127">
        <v>43271</v>
      </c>
      <c r="C632" s="56" t="s">
        <v>414</v>
      </c>
      <c r="D632" s="127">
        <v>43271</v>
      </c>
      <c r="E632" s="1361"/>
      <c r="F632" s="56"/>
      <c r="G632" s="56">
        <v>1</v>
      </c>
      <c r="H632" s="109"/>
      <c r="I632" s="107"/>
      <c r="J632" s="1364"/>
      <c r="K632" s="127"/>
    </row>
    <row r="633" spans="1:11" ht="24" customHeight="1" x14ac:dyDescent="0.2">
      <c r="A633" s="55" t="s">
        <v>307</v>
      </c>
      <c r="B633" s="127" t="s">
        <v>386</v>
      </c>
      <c r="C633" s="56" t="s">
        <v>266</v>
      </c>
      <c r="D633" s="127" t="s">
        <v>386</v>
      </c>
      <c r="E633" s="1361"/>
      <c r="F633" s="56"/>
      <c r="G633" s="56">
        <v>1</v>
      </c>
      <c r="H633" s="1365" t="s">
        <v>141</v>
      </c>
      <c r="I633" s="1366" t="s">
        <v>140</v>
      </c>
      <c r="J633" s="1364"/>
      <c r="K633" s="127"/>
    </row>
    <row r="634" spans="1:11" ht="24" customHeight="1" x14ac:dyDescent="0.2">
      <c r="A634" s="55" t="s">
        <v>307</v>
      </c>
      <c r="B634" s="127" t="s">
        <v>387</v>
      </c>
      <c r="C634" s="56" t="s">
        <v>266</v>
      </c>
      <c r="D634" s="127" t="s">
        <v>387</v>
      </c>
      <c r="E634" s="1361"/>
      <c r="F634" s="56"/>
      <c r="G634" s="56">
        <v>1</v>
      </c>
      <c r="H634" s="1365"/>
      <c r="I634" s="1366"/>
      <c r="J634" s="1364"/>
      <c r="K634" s="127"/>
    </row>
    <row r="635" spans="1:11" ht="24" customHeight="1" x14ac:dyDescent="0.2">
      <c r="A635" s="55" t="s">
        <v>307</v>
      </c>
      <c r="B635" s="127" t="s">
        <v>388</v>
      </c>
      <c r="C635" s="56" t="s">
        <v>266</v>
      </c>
      <c r="D635" s="127" t="s">
        <v>388</v>
      </c>
      <c r="E635" s="1361"/>
      <c r="F635" s="56"/>
      <c r="G635" s="56">
        <v>1</v>
      </c>
      <c r="H635" s="1365"/>
      <c r="I635" s="1366"/>
      <c r="J635" s="1364"/>
    </row>
    <row r="636" spans="1:11" ht="24" customHeight="1" x14ac:dyDescent="0.2">
      <c r="A636" s="55" t="s">
        <v>307</v>
      </c>
      <c r="B636" s="127" t="s">
        <v>389</v>
      </c>
      <c r="C636" s="56" t="s">
        <v>266</v>
      </c>
      <c r="D636" s="127" t="s">
        <v>389</v>
      </c>
      <c r="E636" s="1361"/>
      <c r="F636" s="56"/>
      <c r="G636" s="56">
        <v>1</v>
      </c>
      <c r="H636" s="1365"/>
      <c r="I636" s="1366"/>
      <c r="J636" s="1364"/>
    </row>
    <row r="637" spans="1:11" ht="24" customHeight="1" x14ac:dyDescent="0.2">
      <c r="A637" s="55" t="s">
        <v>307</v>
      </c>
      <c r="B637" s="127" t="s">
        <v>390</v>
      </c>
      <c r="C637" s="56" t="s">
        <v>266</v>
      </c>
      <c r="D637" s="127" t="s">
        <v>390</v>
      </c>
      <c r="E637" s="1361"/>
      <c r="F637" s="56"/>
      <c r="G637" s="56">
        <v>1</v>
      </c>
      <c r="H637" s="1367" t="s">
        <v>415</v>
      </c>
      <c r="I637" s="1366">
        <v>2018</v>
      </c>
      <c r="J637" s="1364"/>
    </row>
    <row r="638" spans="1:11" ht="24" customHeight="1" x14ac:dyDescent="0.2">
      <c r="A638" s="55" t="s">
        <v>307</v>
      </c>
      <c r="B638" s="127" t="s">
        <v>391</v>
      </c>
      <c r="C638" s="56" t="s">
        <v>266</v>
      </c>
      <c r="D638" s="127" t="s">
        <v>391</v>
      </c>
      <c r="E638" s="1361"/>
      <c r="F638" s="56"/>
      <c r="G638" s="56">
        <v>1</v>
      </c>
      <c r="H638" s="1367"/>
      <c r="I638" s="1366"/>
      <c r="J638" s="1364"/>
    </row>
    <row r="639" spans="1:11" ht="24" customHeight="1" x14ac:dyDescent="0.2">
      <c r="A639" s="55" t="s">
        <v>307</v>
      </c>
      <c r="B639" s="127" t="s">
        <v>392</v>
      </c>
      <c r="C639" s="56" t="s">
        <v>266</v>
      </c>
      <c r="D639" s="127" t="s">
        <v>392</v>
      </c>
      <c r="E639" s="1361"/>
      <c r="F639" s="56"/>
      <c r="G639" s="56">
        <v>1</v>
      </c>
      <c r="H639" s="1367"/>
      <c r="I639" s="1366"/>
      <c r="J639" s="1364"/>
    </row>
    <row r="640" spans="1:11" ht="24" customHeight="1" x14ac:dyDescent="0.2">
      <c r="A640" s="55" t="s">
        <v>307</v>
      </c>
      <c r="B640" s="127" t="s">
        <v>393</v>
      </c>
      <c r="C640" s="56" t="s">
        <v>266</v>
      </c>
      <c r="D640" s="127" t="s">
        <v>393</v>
      </c>
      <c r="E640" s="1361"/>
      <c r="F640" s="56"/>
      <c r="G640" s="56">
        <v>1</v>
      </c>
      <c r="H640" s="1367"/>
      <c r="I640" s="1366"/>
      <c r="J640" s="1364"/>
    </row>
    <row r="641" spans="1:10" ht="24" customHeight="1" x14ac:dyDescent="0.2">
      <c r="A641" s="55"/>
      <c r="B641" s="127"/>
      <c r="C641" s="56"/>
      <c r="D641" s="127"/>
      <c r="E641" s="1361"/>
      <c r="F641" s="56"/>
      <c r="G641" s="56"/>
      <c r="H641" s="1367"/>
      <c r="I641" s="1366"/>
      <c r="J641" s="1364"/>
    </row>
    <row r="642" spans="1:10" ht="24" customHeight="1" x14ac:dyDescent="0.2">
      <c r="A642" s="55"/>
      <c r="B642" s="127"/>
      <c r="C642" s="56"/>
      <c r="D642" s="127"/>
      <c r="E642" s="1361"/>
      <c r="F642" s="56"/>
      <c r="G642" s="56"/>
      <c r="H642" s="109"/>
      <c r="I642" s="107"/>
      <c r="J642" s="1364"/>
    </row>
    <row r="643" spans="1:10" ht="24" customHeight="1" x14ac:dyDescent="0.2">
      <c r="A643" s="55"/>
      <c r="B643" s="127"/>
      <c r="C643" s="56"/>
      <c r="D643" s="127"/>
      <c r="E643" s="1361"/>
      <c r="F643" s="56"/>
      <c r="G643" s="56"/>
      <c r="H643" s="109"/>
      <c r="I643" s="107"/>
      <c r="J643" s="1364"/>
    </row>
    <row r="644" spans="1:10" ht="24" customHeight="1" x14ac:dyDescent="0.2">
      <c r="A644" s="55"/>
      <c r="B644" s="127"/>
      <c r="C644" s="56"/>
      <c r="D644" s="127"/>
      <c r="E644" s="1361"/>
      <c r="F644" s="56"/>
      <c r="G644" s="56"/>
      <c r="H644" s="109"/>
      <c r="I644" s="107"/>
      <c r="J644" s="1364"/>
    </row>
    <row r="645" spans="1:10" ht="24" customHeight="1" x14ac:dyDescent="0.2">
      <c r="A645" s="55"/>
      <c r="B645" s="127" t="s">
        <v>160</v>
      </c>
      <c r="C645" s="56"/>
      <c r="D645" s="127" t="s">
        <v>160</v>
      </c>
      <c r="E645" s="1361"/>
      <c r="F645" s="56"/>
      <c r="G645" s="56"/>
      <c r="H645" s="109"/>
      <c r="I645" s="107"/>
      <c r="J645" s="1364"/>
    </row>
    <row r="646" spans="1:10" ht="24" customHeight="1" x14ac:dyDescent="0.2">
      <c r="A646" s="55"/>
      <c r="B646" s="127" t="s">
        <v>160</v>
      </c>
      <c r="C646" s="56"/>
      <c r="D646" s="127"/>
      <c r="E646" s="1361"/>
      <c r="F646" s="56"/>
      <c r="G646" s="56"/>
      <c r="H646" s="109"/>
      <c r="I646" s="107"/>
      <c r="J646" s="1364"/>
    </row>
    <row r="647" spans="1:10" ht="24" customHeight="1" x14ac:dyDescent="0.2">
      <c r="A647" s="55"/>
      <c r="B647" s="127" t="s">
        <v>160</v>
      </c>
      <c r="C647" s="56"/>
      <c r="D647" s="127" t="s">
        <v>160</v>
      </c>
      <c r="E647" s="1361"/>
      <c r="F647" s="56"/>
      <c r="G647" s="56"/>
      <c r="H647" s="109"/>
      <c r="I647" s="107"/>
      <c r="J647" s="1364"/>
    </row>
    <row r="648" spans="1:10" ht="24" customHeight="1" x14ac:dyDescent="0.2">
      <c r="A648" s="55"/>
      <c r="B648" s="127" t="s">
        <v>160</v>
      </c>
      <c r="C648" s="56"/>
      <c r="D648" s="127" t="s">
        <v>160</v>
      </c>
      <c r="E648" s="1362"/>
      <c r="F648" s="56"/>
      <c r="G648" s="56"/>
      <c r="H648" s="110"/>
      <c r="I648" s="108"/>
      <c r="J648" s="1364"/>
    </row>
    <row r="649" spans="1:10" ht="24" customHeight="1" thickBot="1" x14ac:dyDescent="0.25">
      <c r="A649" s="55"/>
      <c r="B649" s="127" t="s">
        <v>160</v>
      </c>
      <c r="C649" s="101"/>
      <c r="D649" s="1339" t="s">
        <v>160</v>
      </c>
      <c r="E649" s="1339"/>
      <c r="F649" s="1339"/>
      <c r="G649" s="101">
        <f>SUM(G626:G648)</f>
        <v>15</v>
      </c>
      <c r="H649" s="106"/>
      <c r="I649" s="106"/>
      <c r="J649" s="102"/>
    </row>
    <row r="650" spans="1:10" ht="24" customHeight="1" thickTop="1" x14ac:dyDescent="0.2">
      <c r="A650" s="1340" t="s">
        <v>132</v>
      </c>
      <c r="B650" s="1340"/>
      <c r="C650" s="1340"/>
      <c r="D650" s="1340"/>
      <c r="E650" s="1340"/>
      <c r="F650" s="1340"/>
      <c r="G650" s="1340"/>
      <c r="H650" s="1340"/>
      <c r="I650" s="1340"/>
      <c r="J650" s="1340"/>
    </row>
    <row r="651" spans="1:10" ht="24" customHeight="1" x14ac:dyDescent="0.2">
      <c r="A651" s="1341" t="s">
        <v>133</v>
      </c>
      <c r="B651" s="1341"/>
      <c r="C651" s="1341"/>
      <c r="D651" s="1341"/>
      <c r="E651" s="50"/>
    </row>
    <row r="652" spans="1:10" ht="24" customHeight="1" x14ac:dyDescent="0.2">
      <c r="A652" s="2" t="s">
        <v>22</v>
      </c>
      <c r="B652" s="97">
        <v>43278</v>
      </c>
      <c r="D652" s="1342" t="s">
        <v>134</v>
      </c>
      <c r="E652" s="1342"/>
      <c r="F652" s="1325" t="s">
        <v>108</v>
      </c>
      <c r="G652" s="1325"/>
      <c r="H652" s="1359"/>
      <c r="I652" s="1359"/>
      <c r="J652" s="1359"/>
    </row>
    <row r="653" spans="1:10" ht="24" customHeight="1" x14ac:dyDescent="0.25">
      <c r="A653" s="97"/>
      <c r="B653" s="1338" t="s">
        <v>288</v>
      </c>
      <c r="C653" s="1338"/>
      <c r="D653" s="1338"/>
      <c r="E653" s="220"/>
      <c r="F653" s="220"/>
    </row>
    <row r="654" spans="1:10" ht="24" customHeight="1" x14ac:dyDescent="0.2">
      <c r="A654" s="50"/>
      <c r="B654" s="50" t="s">
        <v>135</v>
      </c>
      <c r="C654" s="1341" t="s">
        <v>458</v>
      </c>
      <c r="D654" s="1341"/>
      <c r="E654" s="1341"/>
      <c r="F654" s="1368" t="s">
        <v>116</v>
      </c>
      <c r="G654" s="1368"/>
      <c r="H654" s="1341">
        <v>949791578</v>
      </c>
      <c r="I654" s="1341"/>
      <c r="J654" s="1341"/>
    </row>
    <row r="655" spans="1:10" ht="24" customHeight="1" x14ac:dyDescent="0.2">
      <c r="A655" s="50"/>
      <c r="B655" s="50" t="s">
        <v>136</v>
      </c>
      <c r="C655" s="1341" t="s">
        <v>459</v>
      </c>
      <c r="D655" s="1341"/>
      <c r="E655" s="1341"/>
      <c r="F655" s="1368" t="s">
        <v>157</v>
      </c>
      <c r="G655" s="1368"/>
      <c r="H655" s="1341" t="s">
        <v>11</v>
      </c>
      <c r="I655" s="1341"/>
      <c r="J655" s="1341"/>
    </row>
    <row r="656" spans="1:10" ht="24" customHeight="1" thickBot="1" x14ac:dyDescent="0.25">
      <c r="B656" s="206" t="s">
        <v>261</v>
      </c>
      <c r="C656" s="1352" t="s">
        <v>553</v>
      </c>
      <c r="D656" s="1352"/>
      <c r="E656" s="1352"/>
      <c r="F656" s="1352"/>
      <c r="G656" s="1352"/>
    </row>
    <row r="657" spans="1:11" ht="24" customHeight="1" thickTop="1" x14ac:dyDescent="0.2">
      <c r="A657" s="1353" t="s">
        <v>131</v>
      </c>
      <c r="B657" s="1354"/>
      <c r="C657" s="1354"/>
      <c r="D657" s="1355"/>
      <c r="E657" s="103" t="s">
        <v>123</v>
      </c>
      <c r="F657" s="1343" t="s">
        <v>126</v>
      </c>
      <c r="G657" s="1343"/>
      <c r="H657" s="1344" t="s">
        <v>130</v>
      </c>
      <c r="I657" s="1345"/>
      <c r="J657" s="1346"/>
    </row>
    <row r="658" spans="1:11" ht="24" customHeight="1" x14ac:dyDescent="0.2">
      <c r="A658" s="1356"/>
      <c r="B658" s="1357"/>
      <c r="C658" s="1357"/>
      <c r="D658" s="1358"/>
      <c r="E658" s="104" t="s">
        <v>124</v>
      </c>
      <c r="F658" s="1350" t="s">
        <v>127</v>
      </c>
      <c r="G658" s="1351"/>
      <c r="H658" s="1347"/>
      <c r="I658" s="1348"/>
      <c r="J658" s="1349"/>
    </row>
    <row r="659" spans="1:11" ht="24" customHeight="1" thickBot="1" x14ac:dyDescent="0.25">
      <c r="A659" s="170" t="s">
        <v>99</v>
      </c>
      <c r="B659" s="169" t="s">
        <v>100</v>
      </c>
      <c r="C659" s="169" t="s">
        <v>101</v>
      </c>
      <c r="D659" s="169" t="s">
        <v>100</v>
      </c>
      <c r="E659" s="104" t="s">
        <v>125</v>
      </c>
      <c r="F659" s="169" t="s">
        <v>128</v>
      </c>
      <c r="G659" s="169" t="s">
        <v>129</v>
      </c>
      <c r="H659" s="1347"/>
      <c r="I659" s="1348"/>
      <c r="J659" s="1349"/>
    </row>
    <row r="660" spans="1:11" ht="24" customHeight="1" x14ac:dyDescent="0.2">
      <c r="A660" s="214" t="s">
        <v>513</v>
      </c>
      <c r="B660" s="215">
        <v>43263</v>
      </c>
      <c r="C660" s="219" t="s">
        <v>414</v>
      </c>
      <c r="D660" s="215">
        <v>43263</v>
      </c>
      <c r="E660" s="1360" t="s">
        <v>137</v>
      </c>
      <c r="F660" s="216"/>
      <c r="G660" s="216">
        <v>1</v>
      </c>
      <c r="H660" s="217"/>
      <c r="I660" s="218"/>
      <c r="J660" s="1363" t="s">
        <v>139</v>
      </c>
      <c r="K660" s="127"/>
    </row>
    <row r="661" spans="1:11" ht="24" customHeight="1" x14ac:dyDescent="0.2">
      <c r="A661" s="55" t="s">
        <v>513</v>
      </c>
      <c r="B661" s="127">
        <v>43264</v>
      </c>
      <c r="C661" s="56" t="s">
        <v>414</v>
      </c>
      <c r="D661" s="127">
        <v>43264</v>
      </c>
      <c r="E661" s="1361"/>
      <c r="F661" s="56"/>
      <c r="G661" s="56">
        <v>1</v>
      </c>
      <c r="H661" s="109"/>
      <c r="I661" s="107"/>
      <c r="J661" s="1364"/>
      <c r="K661" s="127"/>
    </row>
    <row r="662" spans="1:11" ht="24" customHeight="1" x14ac:dyDescent="0.2">
      <c r="A662" s="55" t="s">
        <v>513</v>
      </c>
      <c r="B662" s="127">
        <v>43269</v>
      </c>
      <c r="C662" s="56" t="s">
        <v>414</v>
      </c>
      <c r="D662" s="127">
        <v>43269</v>
      </c>
      <c r="E662" s="1361"/>
      <c r="F662" s="56"/>
      <c r="G662" s="56">
        <v>1</v>
      </c>
      <c r="H662" s="109"/>
      <c r="I662" s="107"/>
      <c r="J662" s="1364"/>
      <c r="K662" s="127"/>
    </row>
    <row r="663" spans="1:11" ht="24" customHeight="1" x14ac:dyDescent="0.2">
      <c r="A663" s="55" t="s">
        <v>513</v>
      </c>
      <c r="B663" s="127">
        <v>43270</v>
      </c>
      <c r="C663" s="56" t="s">
        <v>414</v>
      </c>
      <c r="D663" s="127">
        <v>43270</v>
      </c>
      <c r="E663" s="1361"/>
      <c r="F663" s="56"/>
      <c r="G663" s="56">
        <v>1</v>
      </c>
      <c r="H663" s="109"/>
      <c r="I663" s="107"/>
      <c r="J663" s="1364"/>
      <c r="K663" s="127"/>
    </row>
    <row r="664" spans="1:11" ht="24" customHeight="1" x14ac:dyDescent="0.2">
      <c r="A664" s="55" t="s">
        <v>513</v>
      </c>
      <c r="B664" s="127">
        <v>43271</v>
      </c>
      <c r="C664" s="56" t="s">
        <v>414</v>
      </c>
      <c r="D664" s="127">
        <v>43271</v>
      </c>
      <c r="E664" s="1361"/>
      <c r="F664" s="56"/>
      <c r="G664" s="56">
        <v>1</v>
      </c>
      <c r="H664" s="109"/>
      <c r="I664" s="107"/>
      <c r="J664" s="1364"/>
      <c r="K664" s="127"/>
    </row>
    <row r="665" spans="1:11" ht="24" customHeight="1" x14ac:dyDescent="0.2">
      <c r="A665" s="55" t="s">
        <v>300</v>
      </c>
      <c r="B665" s="127" t="s">
        <v>384</v>
      </c>
      <c r="C665" s="56" t="s">
        <v>266</v>
      </c>
      <c r="D665" s="127" t="s">
        <v>384</v>
      </c>
      <c r="E665" s="1361"/>
      <c r="F665" s="56"/>
      <c r="G665" s="56">
        <v>1</v>
      </c>
      <c r="H665" s="109"/>
      <c r="I665" s="107"/>
      <c r="J665" s="1364"/>
      <c r="K665" s="127"/>
    </row>
    <row r="666" spans="1:11" ht="24" customHeight="1" x14ac:dyDescent="0.2">
      <c r="A666" s="55" t="s">
        <v>300</v>
      </c>
      <c r="B666" s="127" t="s">
        <v>385</v>
      </c>
      <c r="C666" s="56" t="s">
        <v>266</v>
      </c>
      <c r="D666" s="127" t="s">
        <v>385</v>
      </c>
      <c r="E666" s="1361"/>
      <c r="F666" s="56"/>
      <c r="G666" s="56">
        <v>1</v>
      </c>
      <c r="H666" s="109"/>
      <c r="I666" s="107"/>
      <c r="J666" s="1364"/>
      <c r="K666" s="127"/>
    </row>
    <row r="667" spans="1:11" ht="24" customHeight="1" x14ac:dyDescent="0.2">
      <c r="A667" s="55" t="s">
        <v>300</v>
      </c>
      <c r="B667" s="127" t="s">
        <v>386</v>
      </c>
      <c r="C667" s="56" t="s">
        <v>266</v>
      </c>
      <c r="D667" s="127" t="s">
        <v>386</v>
      </c>
      <c r="E667" s="1361"/>
      <c r="F667" s="56"/>
      <c r="G667" s="56">
        <v>1</v>
      </c>
      <c r="H667" s="1365" t="s">
        <v>141</v>
      </c>
      <c r="I667" s="1366" t="s">
        <v>140</v>
      </c>
      <c r="J667" s="1364"/>
      <c r="K667" s="127"/>
    </row>
    <row r="668" spans="1:11" ht="24" customHeight="1" x14ac:dyDescent="0.2">
      <c r="A668" s="55" t="s">
        <v>300</v>
      </c>
      <c r="B668" s="127" t="s">
        <v>387</v>
      </c>
      <c r="C668" s="56" t="s">
        <v>266</v>
      </c>
      <c r="D668" s="127" t="s">
        <v>387</v>
      </c>
      <c r="E668" s="1361"/>
      <c r="F668" s="56"/>
      <c r="G668" s="56">
        <v>1</v>
      </c>
      <c r="H668" s="1365"/>
      <c r="I668" s="1366"/>
      <c r="J668" s="1364"/>
      <c r="K668" s="127"/>
    </row>
    <row r="669" spans="1:11" ht="24" customHeight="1" x14ac:dyDescent="0.2">
      <c r="A669" s="55" t="s">
        <v>300</v>
      </c>
      <c r="B669" s="127" t="s">
        <v>388</v>
      </c>
      <c r="C669" s="56" t="s">
        <v>266</v>
      </c>
      <c r="D669" s="127" t="s">
        <v>388</v>
      </c>
      <c r="E669" s="1361"/>
      <c r="F669" s="56"/>
      <c r="G669" s="56">
        <v>1</v>
      </c>
      <c r="H669" s="1365"/>
      <c r="I669" s="1366"/>
      <c r="J669" s="1364"/>
    </row>
    <row r="670" spans="1:11" ht="24" customHeight="1" x14ac:dyDescent="0.2">
      <c r="A670" s="55" t="s">
        <v>300</v>
      </c>
      <c r="B670" s="127" t="s">
        <v>389</v>
      </c>
      <c r="C670" s="56" t="s">
        <v>266</v>
      </c>
      <c r="D670" s="127" t="s">
        <v>389</v>
      </c>
      <c r="E670" s="1361"/>
      <c r="F670" s="56"/>
      <c r="G670" s="56">
        <v>1</v>
      </c>
      <c r="H670" s="1365"/>
      <c r="I670" s="1366"/>
      <c r="J670" s="1364"/>
    </row>
    <row r="671" spans="1:11" ht="24" customHeight="1" x14ac:dyDescent="0.2">
      <c r="A671" s="55" t="s">
        <v>300</v>
      </c>
      <c r="B671" s="127" t="s">
        <v>390</v>
      </c>
      <c r="C671" s="56" t="s">
        <v>266</v>
      </c>
      <c r="D671" s="127" t="s">
        <v>390</v>
      </c>
      <c r="E671" s="1361"/>
      <c r="F671" s="56"/>
      <c r="G671" s="56">
        <v>1</v>
      </c>
      <c r="H671" s="1367" t="s">
        <v>415</v>
      </c>
      <c r="I671" s="1366">
        <v>2018</v>
      </c>
      <c r="J671" s="1364"/>
    </row>
    <row r="672" spans="1:11" ht="24" customHeight="1" x14ac:dyDescent="0.2">
      <c r="A672" s="55" t="s">
        <v>300</v>
      </c>
      <c r="B672" s="127" t="s">
        <v>391</v>
      </c>
      <c r="C672" s="56" t="s">
        <v>266</v>
      </c>
      <c r="D672" s="127" t="s">
        <v>391</v>
      </c>
      <c r="E672" s="1361"/>
      <c r="F672" s="56"/>
      <c r="G672" s="56">
        <v>1</v>
      </c>
      <c r="H672" s="1367"/>
      <c r="I672" s="1366"/>
      <c r="J672" s="1364"/>
    </row>
    <row r="673" spans="1:10" ht="24" customHeight="1" x14ac:dyDescent="0.2">
      <c r="A673" s="55" t="s">
        <v>300</v>
      </c>
      <c r="B673" s="127" t="s">
        <v>392</v>
      </c>
      <c r="C673" s="56" t="s">
        <v>266</v>
      </c>
      <c r="D673" s="127" t="s">
        <v>392</v>
      </c>
      <c r="E673" s="1361"/>
      <c r="F673" s="56"/>
      <c r="G673" s="56">
        <v>1</v>
      </c>
      <c r="H673" s="1367"/>
      <c r="I673" s="1366"/>
      <c r="J673" s="1364"/>
    </row>
    <row r="674" spans="1:10" ht="24" customHeight="1" x14ac:dyDescent="0.2">
      <c r="A674" s="55" t="s">
        <v>300</v>
      </c>
      <c r="B674" s="127" t="s">
        <v>393</v>
      </c>
      <c r="C674" s="56" t="s">
        <v>266</v>
      </c>
      <c r="D674" s="127" t="s">
        <v>393</v>
      </c>
      <c r="E674" s="1361"/>
      <c r="F674" s="56"/>
      <c r="G674" s="56">
        <v>1</v>
      </c>
      <c r="H674" s="1367"/>
      <c r="I674" s="1366"/>
      <c r="J674" s="1364"/>
    </row>
    <row r="675" spans="1:10" ht="24" customHeight="1" x14ac:dyDescent="0.2">
      <c r="A675" s="55"/>
      <c r="B675" s="127"/>
      <c r="C675" s="56"/>
      <c r="D675" s="127"/>
      <c r="E675" s="1361"/>
      <c r="F675" s="56"/>
      <c r="G675" s="56"/>
      <c r="H675" s="1367"/>
      <c r="I675" s="1366"/>
      <c r="J675" s="1364"/>
    </row>
    <row r="676" spans="1:10" ht="24" customHeight="1" x14ac:dyDescent="0.2">
      <c r="A676" s="55"/>
      <c r="B676" s="127"/>
      <c r="C676" s="56"/>
      <c r="D676" s="127"/>
      <c r="E676" s="1361"/>
      <c r="F676" s="56"/>
      <c r="G676" s="56"/>
      <c r="H676" s="109"/>
      <c r="I676" s="107"/>
      <c r="J676" s="1364"/>
    </row>
    <row r="677" spans="1:10" ht="24" customHeight="1" x14ac:dyDescent="0.2">
      <c r="A677" s="55"/>
      <c r="B677" s="127"/>
      <c r="C677" s="56"/>
      <c r="D677" s="127"/>
      <c r="E677" s="1361"/>
      <c r="F677" s="56"/>
      <c r="G677" s="56"/>
      <c r="H677" s="109"/>
      <c r="I677" s="107"/>
      <c r="J677" s="1364"/>
    </row>
    <row r="678" spans="1:10" ht="24" customHeight="1" x14ac:dyDescent="0.2">
      <c r="A678" s="55"/>
      <c r="B678" s="127"/>
      <c r="C678" s="56"/>
      <c r="D678" s="127"/>
      <c r="E678" s="1361"/>
      <c r="F678" s="56"/>
      <c r="G678" s="56"/>
      <c r="H678" s="109"/>
      <c r="I678" s="107"/>
      <c r="J678" s="1364"/>
    </row>
    <row r="679" spans="1:10" ht="24" customHeight="1" x14ac:dyDescent="0.2">
      <c r="A679" s="55"/>
      <c r="B679" s="127" t="s">
        <v>160</v>
      </c>
      <c r="C679" s="56"/>
      <c r="D679" s="127" t="s">
        <v>160</v>
      </c>
      <c r="E679" s="1361"/>
      <c r="F679" s="56"/>
      <c r="G679" s="56"/>
      <c r="H679" s="109"/>
      <c r="I679" s="107"/>
      <c r="J679" s="1364"/>
    </row>
    <row r="680" spans="1:10" ht="24" customHeight="1" x14ac:dyDescent="0.2">
      <c r="A680" s="55"/>
      <c r="B680" s="127" t="s">
        <v>160</v>
      </c>
      <c r="C680" s="56"/>
      <c r="D680" s="127"/>
      <c r="E680" s="1361"/>
      <c r="F680" s="56"/>
      <c r="G680" s="56"/>
      <c r="H680" s="109"/>
      <c r="I680" s="107"/>
      <c r="J680" s="1364"/>
    </row>
    <row r="681" spans="1:10" ht="24" customHeight="1" x14ac:dyDescent="0.2">
      <c r="A681" s="55"/>
      <c r="B681" s="127" t="s">
        <v>160</v>
      </c>
      <c r="C681" s="56"/>
      <c r="D681" s="127" t="s">
        <v>160</v>
      </c>
      <c r="E681" s="1361"/>
      <c r="F681" s="56"/>
      <c r="G681" s="56"/>
      <c r="H681" s="109"/>
      <c r="I681" s="107"/>
      <c r="J681" s="1364"/>
    </row>
    <row r="682" spans="1:10" ht="24" customHeight="1" x14ac:dyDescent="0.2">
      <c r="A682" s="55"/>
      <c r="B682" s="127" t="s">
        <v>160</v>
      </c>
      <c r="C682" s="56"/>
      <c r="D682" s="127" t="s">
        <v>160</v>
      </c>
      <c r="E682" s="1362"/>
      <c r="F682" s="56"/>
      <c r="G682" s="56"/>
      <c r="H682" s="110"/>
      <c r="I682" s="108"/>
      <c r="J682" s="1364"/>
    </row>
    <row r="683" spans="1:10" ht="24" customHeight="1" thickBot="1" x14ac:dyDescent="0.25">
      <c r="A683" s="55"/>
      <c r="B683" s="127" t="s">
        <v>160</v>
      </c>
      <c r="C683" s="101"/>
      <c r="D683" s="1339" t="s">
        <v>160</v>
      </c>
      <c r="E683" s="1339"/>
      <c r="F683" s="1339"/>
      <c r="G683" s="101">
        <f>SUM(G660:G682)</f>
        <v>15</v>
      </c>
      <c r="H683" s="106"/>
      <c r="I683" s="106"/>
      <c r="J683" s="102"/>
    </row>
    <row r="684" spans="1:10" ht="24" customHeight="1" thickTop="1" x14ac:dyDescent="0.2">
      <c r="A684" s="1340" t="s">
        <v>132</v>
      </c>
      <c r="B684" s="1340"/>
      <c r="C684" s="1340"/>
      <c r="D684" s="1340"/>
      <c r="E684" s="1340"/>
      <c r="F684" s="1340"/>
      <c r="G684" s="1340"/>
      <c r="H684" s="1340"/>
      <c r="I684" s="1340"/>
      <c r="J684" s="1340"/>
    </row>
    <row r="685" spans="1:10" ht="24" customHeight="1" x14ac:dyDescent="0.2">
      <c r="A685" s="1341" t="s">
        <v>133</v>
      </c>
      <c r="B685" s="1341"/>
      <c r="C685" s="1341"/>
      <c r="D685" s="1341"/>
      <c r="E685" s="50"/>
    </row>
    <row r="686" spans="1:10" ht="24" customHeight="1" x14ac:dyDescent="0.2">
      <c r="A686" s="2" t="s">
        <v>22</v>
      </c>
      <c r="B686" s="97">
        <v>43278</v>
      </c>
      <c r="D686" s="1342" t="s">
        <v>134</v>
      </c>
      <c r="E686" s="1342"/>
      <c r="F686" s="1325" t="s">
        <v>108</v>
      </c>
      <c r="G686" s="1325"/>
      <c r="H686" s="1359"/>
      <c r="I686" s="1359"/>
      <c r="J686" s="1359"/>
    </row>
    <row r="687" spans="1:10" ht="24" customHeight="1" x14ac:dyDescent="0.25">
      <c r="A687" s="97"/>
      <c r="B687" s="1338" t="s">
        <v>288</v>
      </c>
      <c r="C687" s="1338"/>
      <c r="D687" s="1338"/>
      <c r="E687" s="220"/>
      <c r="F687" s="220"/>
    </row>
    <row r="688" spans="1:10" ht="24" customHeight="1" x14ac:dyDescent="0.2">
      <c r="A688" s="50"/>
      <c r="B688" s="50" t="s">
        <v>135</v>
      </c>
      <c r="C688" s="1341" t="s">
        <v>460</v>
      </c>
      <c r="D688" s="1341"/>
      <c r="E688" s="1341"/>
      <c r="F688" s="1368" t="s">
        <v>116</v>
      </c>
      <c r="G688" s="1368"/>
      <c r="H688" s="1341">
        <v>850578873</v>
      </c>
      <c r="I688" s="1341"/>
      <c r="J688" s="1341"/>
    </row>
    <row r="689" spans="1:11" ht="24" customHeight="1" x14ac:dyDescent="0.2">
      <c r="A689" s="50"/>
      <c r="B689" s="50" t="s">
        <v>136</v>
      </c>
      <c r="C689" s="1341" t="s">
        <v>455</v>
      </c>
      <c r="D689" s="1341"/>
      <c r="E689" s="1341"/>
      <c r="F689" s="1368" t="s">
        <v>157</v>
      </c>
      <c r="G689" s="1368"/>
      <c r="H689" s="1341" t="s">
        <v>11</v>
      </c>
      <c r="I689" s="1341"/>
      <c r="J689" s="1341"/>
    </row>
    <row r="690" spans="1:11" ht="24" customHeight="1" thickBot="1" x14ac:dyDescent="0.25">
      <c r="B690" s="206" t="s">
        <v>261</v>
      </c>
      <c r="C690" s="1352" t="s">
        <v>554</v>
      </c>
      <c r="D690" s="1352"/>
      <c r="E690" s="1352"/>
      <c r="F690" s="1352"/>
      <c r="G690" s="1352"/>
    </row>
    <row r="691" spans="1:11" ht="24" customHeight="1" thickTop="1" x14ac:dyDescent="0.2">
      <c r="A691" s="1353" t="s">
        <v>131</v>
      </c>
      <c r="B691" s="1354"/>
      <c r="C691" s="1354"/>
      <c r="D691" s="1355"/>
      <c r="E691" s="103" t="s">
        <v>123</v>
      </c>
      <c r="F691" s="1343" t="s">
        <v>126</v>
      </c>
      <c r="G691" s="1343"/>
      <c r="H691" s="1344" t="s">
        <v>130</v>
      </c>
      <c r="I691" s="1345"/>
      <c r="J691" s="1346"/>
    </row>
    <row r="692" spans="1:11" ht="24" customHeight="1" x14ac:dyDescent="0.2">
      <c r="A692" s="1356"/>
      <c r="B692" s="1357"/>
      <c r="C692" s="1357"/>
      <c r="D692" s="1358"/>
      <c r="E692" s="104" t="s">
        <v>124</v>
      </c>
      <c r="F692" s="1350" t="s">
        <v>127</v>
      </c>
      <c r="G692" s="1351"/>
      <c r="H692" s="1347"/>
      <c r="I692" s="1348"/>
      <c r="J692" s="1349"/>
    </row>
    <row r="693" spans="1:11" ht="24" customHeight="1" thickBot="1" x14ac:dyDescent="0.25">
      <c r="A693" s="170" t="s">
        <v>99</v>
      </c>
      <c r="B693" s="169" t="s">
        <v>100</v>
      </c>
      <c r="C693" s="169" t="s">
        <v>101</v>
      </c>
      <c r="D693" s="169" t="s">
        <v>100</v>
      </c>
      <c r="E693" s="104" t="s">
        <v>125</v>
      </c>
      <c r="F693" s="169" t="s">
        <v>128</v>
      </c>
      <c r="G693" s="169" t="s">
        <v>129</v>
      </c>
      <c r="H693" s="1347"/>
      <c r="I693" s="1348"/>
      <c r="J693" s="1349"/>
    </row>
    <row r="694" spans="1:11" ht="24" customHeight="1" x14ac:dyDescent="0.2">
      <c r="A694" s="214" t="s">
        <v>514</v>
      </c>
      <c r="B694" s="215">
        <v>43263</v>
      </c>
      <c r="C694" s="219" t="s">
        <v>414</v>
      </c>
      <c r="D694" s="215">
        <v>43263</v>
      </c>
      <c r="E694" s="1360" t="s">
        <v>137</v>
      </c>
      <c r="F694" s="216"/>
      <c r="G694" s="216">
        <v>1</v>
      </c>
      <c r="H694" s="217"/>
      <c r="I694" s="218"/>
      <c r="J694" s="1363" t="s">
        <v>139</v>
      </c>
      <c r="K694" s="127"/>
    </row>
    <row r="695" spans="1:11" ht="24" customHeight="1" x14ac:dyDescent="0.2">
      <c r="A695" s="55" t="s">
        <v>514</v>
      </c>
      <c r="B695" s="127">
        <v>43264</v>
      </c>
      <c r="C695" s="56" t="s">
        <v>414</v>
      </c>
      <c r="D695" s="127">
        <v>43264</v>
      </c>
      <c r="E695" s="1361"/>
      <c r="F695" s="56"/>
      <c r="G695" s="56">
        <v>1</v>
      </c>
      <c r="H695" s="109"/>
      <c r="I695" s="107"/>
      <c r="J695" s="1364"/>
      <c r="K695" s="127"/>
    </row>
    <row r="696" spans="1:11" ht="24" customHeight="1" x14ac:dyDescent="0.2">
      <c r="A696" s="55" t="s">
        <v>514</v>
      </c>
      <c r="B696" s="127">
        <v>43269</v>
      </c>
      <c r="C696" s="56" t="s">
        <v>414</v>
      </c>
      <c r="D696" s="127">
        <v>43269</v>
      </c>
      <c r="E696" s="1361"/>
      <c r="F696" s="56"/>
      <c r="G696" s="56">
        <v>1</v>
      </c>
      <c r="H696" s="109"/>
      <c r="I696" s="107"/>
      <c r="J696" s="1364"/>
      <c r="K696" s="127"/>
    </row>
    <row r="697" spans="1:11" ht="24" customHeight="1" x14ac:dyDescent="0.2">
      <c r="A697" s="55" t="s">
        <v>514</v>
      </c>
      <c r="B697" s="127">
        <v>43270</v>
      </c>
      <c r="C697" s="56" t="s">
        <v>414</v>
      </c>
      <c r="D697" s="127">
        <v>43270</v>
      </c>
      <c r="E697" s="1361"/>
      <c r="F697" s="56"/>
      <c r="G697" s="56">
        <v>1</v>
      </c>
      <c r="H697" s="109"/>
      <c r="I697" s="107"/>
      <c r="J697" s="1364"/>
      <c r="K697" s="127"/>
    </row>
    <row r="698" spans="1:11" ht="24" customHeight="1" x14ac:dyDescent="0.2">
      <c r="A698" s="55" t="s">
        <v>514</v>
      </c>
      <c r="B698" s="127">
        <v>43271</v>
      </c>
      <c r="C698" s="56" t="s">
        <v>414</v>
      </c>
      <c r="D698" s="127">
        <v>43271</v>
      </c>
      <c r="E698" s="1361"/>
      <c r="F698" s="56"/>
      <c r="G698" s="56">
        <v>1</v>
      </c>
      <c r="H698" s="109"/>
      <c r="I698" s="107"/>
      <c r="J698" s="1364"/>
      <c r="K698" s="127"/>
    </row>
    <row r="699" spans="1:11" ht="24" customHeight="1" x14ac:dyDescent="0.2">
      <c r="A699" s="55" t="s">
        <v>301</v>
      </c>
      <c r="B699" s="127" t="s">
        <v>384</v>
      </c>
      <c r="C699" s="56" t="s">
        <v>266</v>
      </c>
      <c r="D699" s="127" t="s">
        <v>384</v>
      </c>
      <c r="E699" s="1361"/>
      <c r="F699" s="56"/>
      <c r="G699" s="56">
        <v>1</v>
      </c>
      <c r="H699" s="109"/>
      <c r="I699" s="107"/>
      <c r="J699" s="1364"/>
      <c r="K699" s="127"/>
    </row>
    <row r="700" spans="1:11" ht="24" customHeight="1" x14ac:dyDescent="0.2">
      <c r="A700" s="55" t="s">
        <v>301</v>
      </c>
      <c r="B700" s="127" t="s">
        <v>385</v>
      </c>
      <c r="C700" s="56" t="s">
        <v>266</v>
      </c>
      <c r="D700" s="127" t="s">
        <v>385</v>
      </c>
      <c r="E700" s="1361"/>
      <c r="F700" s="56"/>
      <c r="G700" s="56">
        <v>1</v>
      </c>
      <c r="H700" s="109"/>
      <c r="I700" s="107"/>
      <c r="J700" s="1364"/>
      <c r="K700" s="127"/>
    </row>
    <row r="701" spans="1:11" ht="24" customHeight="1" x14ac:dyDescent="0.2">
      <c r="A701" s="55" t="s">
        <v>301</v>
      </c>
      <c r="B701" s="127" t="s">
        <v>386</v>
      </c>
      <c r="C701" s="56" t="s">
        <v>266</v>
      </c>
      <c r="D701" s="127" t="s">
        <v>386</v>
      </c>
      <c r="E701" s="1361"/>
      <c r="F701" s="56"/>
      <c r="G701" s="56">
        <v>1</v>
      </c>
      <c r="H701" s="1365" t="s">
        <v>141</v>
      </c>
      <c r="I701" s="1366" t="s">
        <v>140</v>
      </c>
      <c r="J701" s="1364"/>
      <c r="K701" s="127"/>
    </row>
    <row r="702" spans="1:11" ht="24" customHeight="1" x14ac:dyDescent="0.2">
      <c r="A702" s="55" t="s">
        <v>301</v>
      </c>
      <c r="B702" s="127" t="s">
        <v>387</v>
      </c>
      <c r="C702" s="56" t="s">
        <v>266</v>
      </c>
      <c r="D702" s="127" t="s">
        <v>387</v>
      </c>
      <c r="E702" s="1361"/>
      <c r="F702" s="56"/>
      <c r="G702" s="56">
        <v>1</v>
      </c>
      <c r="H702" s="1365"/>
      <c r="I702" s="1366"/>
      <c r="J702" s="1364"/>
      <c r="K702" s="127"/>
    </row>
    <row r="703" spans="1:11" ht="24" customHeight="1" x14ac:dyDescent="0.2">
      <c r="A703" s="55" t="s">
        <v>301</v>
      </c>
      <c r="B703" s="127" t="s">
        <v>388</v>
      </c>
      <c r="C703" s="56" t="s">
        <v>266</v>
      </c>
      <c r="D703" s="127" t="s">
        <v>388</v>
      </c>
      <c r="E703" s="1361"/>
      <c r="F703" s="56"/>
      <c r="G703" s="56">
        <v>1</v>
      </c>
      <c r="H703" s="1365"/>
      <c r="I703" s="1366"/>
      <c r="J703" s="1364"/>
    </row>
    <row r="704" spans="1:11" ht="24" customHeight="1" x14ac:dyDescent="0.2">
      <c r="A704" s="55" t="s">
        <v>301</v>
      </c>
      <c r="B704" s="127" t="s">
        <v>389</v>
      </c>
      <c r="C704" s="56" t="s">
        <v>266</v>
      </c>
      <c r="D704" s="127" t="s">
        <v>389</v>
      </c>
      <c r="E704" s="1361"/>
      <c r="F704" s="56"/>
      <c r="G704" s="56">
        <v>1</v>
      </c>
      <c r="H704" s="1365"/>
      <c r="I704" s="1366"/>
      <c r="J704" s="1364"/>
    </row>
    <row r="705" spans="1:10" ht="24" customHeight="1" x14ac:dyDescent="0.2">
      <c r="A705" s="55" t="s">
        <v>301</v>
      </c>
      <c r="B705" s="127" t="s">
        <v>390</v>
      </c>
      <c r="C705" s="56" t="s">
        <v>266</v>
      </c>
      <c r="D705" s="127" t="s">
        <v>390</v>
      </c>
      <c r="E705" s="1361"/>
      <c r="F705" s="56"/>
      <c r="G705" s="56">
        <v>1</v>
      </c>
      <c r="H705" s="1367" t="s">
        <v>415</v>
      </c>
      <c r="I705" s="1366">
        <v>2018</v>
      </c>
      <c r="J705" s="1364"/>
    </row>
    <row r="706" spans="1:10" ht="24" customHeight="1" x14ac:dyDescent="0.2">
      <c r="A706" s="55" t="s">
        <v>301</v>
      </c>
      <c r="B706" s="127" t="s">
        <v>391</v>
      </c>
      <c r="C706" s="56" t="s">
        <v>266</v>
      </c>
      <c r="D706" s="127" t="s">
        <v>391</v>
      </c>
      <c r="E706" s="1361"/>
      <c r="F706" s="56"/>
      <c r="G706" s="56">
        <v>1</v>
      </c>
      <c r="H706" s="1367"/>
      <c r="I706" s="1366"/>
      <c r="J706" s="1364"/>
    </row>
    <row r="707" spans="1:10" ht="24" customHeight="1" x14ac:dyDescent="0.2">
      <c r="A707" s="55" t="s">
        <v>301</v>
      </c>
      <c r="B707" s="127" t="s">
        <v>392</v>
      </c>
      <c r="C707" s="56" t="s">
        <v>266</v>
      </c>
      <c r="D707" s="127" t="s">
        <v>392</v>
      </c>
      <c r="E707" s="1361"/>
      <c r="F707" s="56"/>
      <c r="G707" s="56">
        <v>1</v>
      </c>
      <c r="H707" s="1367"/>
      <c r="I707" s="1366"/>
      <c r="J707" s="1364"/>
    </row>
    <row r="708" spans="1:10" ht="24" customHeight="1" x14ac:dyDescent="0.2">
      <c r="A708" s="55" t="s">
        <v>301</v>
      </c>
      <c r="B708" s="127" t="s">
        <v>393</v>
      </c>
      <c r="C708" s="56" t="s">
        <v>266</v>
      </c>
      <c r="D708" s="127" t="s">
        <v>393</v>
      </c>
      <c r="E708" s="1361"/>
      <c r="F708" s="56"/>
      <c r="G708" s="56">
        <v>1</v>
      </c>
      <c r="H708" s="1367"/>
      <c r="I708" s="1366"/>
      <c r="J708" s="1364"/>
    </row>
    <row r="709" spans="1:10" ht="24" customHeight="1" x14ac:dyDescent="0.2">
      <c r="A709" s="55" t="s">
        <v>301</v>
      </c>
      <c r="B709" s="127" t="s">
        <v>394</v>
      </c>
      <c r="C709" s="56" t="s">
        <v>266</v>
      </c>
      <c r="D709" s="127" t="s">
        <v>394</v>
      </c>
      <c r="E709" s="1361"/>
      <c r="F709" s="56"/>
      <c r="G709" s="56">
        <v>1</v>
      </c>
      <c r="H709" s="1367"/>
      <c r="I709" s="1366"/>
      <c r="J709" s="1364"/>
    </row>
    <row r="710" spans="1:10" ht="24" customHeight="1" x14ac:dyDescent="0.2">
      <c r="A710" s="55"/>
      <c r="B710" s="127"/>
      <c r="C710" s="56"/>
      <c r="D710" s="127"/>
      <c r="E710" s="1361"/>
      <c r="F710" s="56"/>
      <c r="G710" s="56"/>
      <c r="H710" s="109"/>
      <c r="I710" s="107"/>
      <c r="J710" s="1364"/>
    </row>
    <row r="711" spans="1:10" ht="24" customHeight="1" x14ac:dyDescent="0.2">
      <c r="A711" s="55"/>
      <c r="B711" s="127"/>
      <c r="C711" s="56"/>
      <c r="D711" s="127"/>
      <c r="E711" s="1361"/>
      <c r="F711" s="56"/>
      <c r="G711" s="56"/>
      <c r="H711" s="109"/>
      <c r="I711" s="107"/>
      <c r="J711" s="1364"/>
    </row>
    <row r="712" spans="1:10" ht="24" customHeight="1" x14ac:dyDescent="0.2">
      <c r="A712" s="55"/>
      <c r="B712" s="127" t="s">
        <v>160</v>
      </c>
      <c r="C712" s="56"/>
      <c r="D712" s="127" t="s">
        <v>160</v>
      </c>
      <c r="E712" s="1361"/>
      <c r="F712" s="56"/>
      <c r="G712" s="56"/>
      <c r="H712" s="109"/>
      <c r="I712" s="107"/>
      <c r="J712" s="1364"/>
    </row>
    <row r="713" spans="1:10" ht="24" customHeight="1" x14ac:dyDescent="0.2">
      <c r="A713" s="55"/>
      <c r="B713" s="127" t="s">
        <v>160</v>
      </c>
      <c r="C713" s="56"/>
      <c r="D713" s="127" t="s">
        <v>160</v>
      </c>
      <c r="E713" s="1361"/>
      <c r="F713" s="56"/>
      <c r="G713" s="56"/>
      <c r="H713" s="109"/>
      <c r="I713" s="107"/>
      <c r="J713" s="1364"/>
    </row>
    <row r="714" spans="1:10" ht="24" customHeight="1" x14ac:dyDescent="0.2">
      <c r="A714" s="55"/>
      <c r="B714" s="127" t="s">
        <v>160</v>
      </c>
      <c r="C714" s="56"/>
      <c r="D714" s="127"/>
      <c r="E714" s="1361"/>
      <c r="F714" s="56"/>
      <c r="G714" s="56"/>
      <c r="H714" s="109"/>
      <c r="I714" s="107"/>
      <c r="J714" s="1364"/>
    </row>
    <row r="715" spans="1:10" ht="24" customHeight="1" x14ac:dyDescent="0.2">
      <c r="A715" s="55"/>
      <c r="B715" s="127" t="s">
        <v>160</v>
      </c>
      <c r="C715" s="56"/>
      <c r="D715" s="127" t="s">
        <v>160</v>
      </c>
      <c r="E715" s="1361"/>
      <c r="F715" s="56"/>
      <c r="G715" s="56"/>
      <c r="H715" s="109"/>
      <c r="I715" s="107"/>
      <c r="J715" s="1364"/>
    </row>
    <row r="716" spans="1:10" ht="24" customHeight="1" x14ac:dyDescent="0.2">
      <c r="A716" s="55"/>
      <c r="B716" s="127" t="s">
        <v>160</v>
      </c>
      <c r="C716" s="56"/>
      <c r="D716" s="127" t="s">
        <v>160</v>
      </c>
      <c r="E716" s="1362"/>
      <c r="F716" s="56"/>
      <c r="G716" s="56"/>
      <c r="H716" s="110"/>
      <c r="I716" s="108"/>
      <c r="J716" s="1364"/>
    </row>
    <row r="717" spans="1:10" ht="24" customHeight="1" thickBot="1" x14ac:dyDescent="0.25">
      <c r="A717" s="55"/>
      <c r="B717" s="127" t="s">
        <v>160</v>
      </c>
      <c r="C717" s="101"/>
      <c r="D717" s="1339" t="s">
        <v>160</v>
      </c>
      <c r="E717" s="1339"/>
      <c r="F717" s="1339"/>
      <c r="G717" s="101">
        <f>SUM(G694:G716)</f>
        <v>16</v>
      </c>
      <c r="H717" s="106"/>
      <c r="I717" s="106"/>
      <c r="J717" s="102"/>
    </row>
    <row r="718" spans="1:10" ht="24" customHeight="1" thickTop="1" x14ac:dyDescent="0.2">
      <c r="A718" s="1340" t="s">
        <v>132</v>
      </c>
      <c r="B718" s="1340"/>
      <c r="C718" s="1340"/>
      <c r="D718" s="1340"/>
      <c r="E718" s="1340"/>
      <c r="F718" s="1340"/>
      <c r="G718" s="1340"/>
      <c r="H718" s="1340"/>
      <c r="I718" s="1340"/>
      <c r="J718" s="1340"/>
    </row>
    <row r="719" spans="1:10" ht="24" customHeight="1" x14ac:dyDescent="0.2">
      <c r="A719" s="1341" t="s">
        <v>133</v>
      </c>
      <c r="B719" s="1341"/>
      <c r="C719" s="1341"/>
      <c r="D719" s="1341"/>
      <c r="E719" s="50"/>
    </row>
    <row r="720" spans="1:10" ht="24" customHeight="1" x14ac:dyDescent="0.2">
      <c r="A720" s="2" t="s">
        <v>22</v>
      </c>
      <c r="B720" s="97">
        <v>43278</v>
      </c>
      <c r="D720" s="1342" t="s">
        <v>134</v>
      </c>
      <c r="E720" s="1342"/>
      <c r="F720" s="1325" t="s">
        <v>108</v>
      </c>
      <c r="G720" s="1325"/>
      <c r="H720" s="1359"/>
      <c r="I720" s="1359"/>
      <c r="J720" s="1359"/>
    </row>
    <row r="721" spans="1:11" ht="24" customHeight="1" x14ac:dyDescent="0.25">
      <c r="A721" s="97"/>
      <c r="B721" s="1338" t="s">
        <v>288</v>
      </c>
      <c r="C721" s="1338"/>
      <c r="D721" s="1338"/>
      <c r="E721" s="220"/>
      <c r="F721" s="220"/>
    </row>
    <row r="722" spans="1:11" ht="24" customHeight="1" x14ac:dyDescent="0.2">
      <c r="A722" s="50"/>
      <c r="B722" s="50" t="s">
        <v>135</v>
      </c>
      <c r="C722" s="1341" t="s">
        <v>461</v>
      </c>
      <c r="D722" s="1341"/>
      <c r="E722" s="1341"/>
      <c r="F722" s="1368" t="s">
        <v>116</v>
      </c>
      <c r="G722" s="1368"/>
      <c r="H722" s="1341">
        <v>949557748</v>
      </c>
      <c r="I722" s="1341"/>
      <c r="J722" s="1341"/>
    </row>
    <row r="723" spans="1:11" ht="24" customHeight="1" x14ac:dyDescent="0.2">
      <c r="A723" s="50"/>
      <c r="B723" s="50" t="s">
        <v>136</v>
      </c>
      <c r="C723" s="1341" t="s">
        <v>445</v>
      </c>
      <c r="D723" s="1341"/>
      <c r="E723" s="1341"/>
      <c r="F723" s="1368" t="s">
        <v>157</v>
      </c>
      <c r="G723" s="1368"/>
      <c r="H723" s="1341" t="s">
        <v>11</v>
      </c>
      <c r="I723" s="1341"/>
      <c r="J723" s="1341"/>
    </row>
    <row r="724" spans="1:11" ht="24" customHeight="1" thickBot="1" x14ac:dyDescent="0.25">
      <c r="B724" s="206" t="s">
        <v>261</v>
      </c>
      <c r="C724" s="1352" t="s">
        <v>541</v>
      </c>
      <c r="D724" s="1352"/>
      <c r="E724" s="1352"/>
      <c r="F724" s="1352"/>
      <c r="G724" s="1352"/>
    </row>
    <row r="725" spans="1:11" ht="24" customHeight="1" thickTop="1" x14ac:dyDescent="0.2">
      <c r="A725" s="1353" t="s">
        <v>131</v>
      </c>
      <c r="B725" s="1354"/>
      <c r="C725" s="1354"/>
      <c r="D725" s="1355"/>
      <c r="E725" s="103" t="s">
        <v>123</v>
      </c>
      <c r="F725" s="1343" t="s">
        <v>126</v>
      </c>
      <c r="G725" s="1343"/>
      <c r="H725" s="1344" t="s">
        <v>130</v>
      </c>
      <c r="I725" s="1345"/>
      <c r="J725" s="1346"/>
    </row>
    <row r="726" spans="1:11" ht="24" customHeight="1" x14ac:dyDescent="0.2">
      <c r="A726" s="1356"/>
      <c r="B726" s="1357"/>
      <c r="C726" s="1357"/>
      <c r="D726" s="1358"/>
      <c r="E726" s="104" t="s">
        <v>124</v>
      </c>
      <c r="F726" s="1350" t="s">
        <v>127</v>
      </c>
      <c r="G726" s="1351"/>
      <c r="H726" s="1347"/>
      <c r="I726" s="1348"/>
      <c r="J726" s="1349"/>
    </row>
    <row r="727" spans="1:11" ht="24" customHeight="1" thickBot="1" x14ac:dyDescent="0.25">
      <c r="A727" s="170" t="s">
        <v>99</v>
      </c>
      <c r="B727" s="169" t="s">
        <v>100</v>
      </c>
      <c r="C727" s="169" t="s">
        <v>101</v>
      </c>
      <c r="D727" s="169" t="s">
        <v>100</v>
      </c>
      <c r="E727" s="104" t="s">
        <v>125</v>
      </c>
      <c r="F727" s="169" t="s">
        <v>128</v>
      </c>
      <c r="G727" s="169" t="s">
        <v>129</v>
      </c>
      <c r="H727" s="1347"/>
      <c r="I727" s="1348"/>
      <c r="J727" s="1349"/>
    </row>
    <row r="728" spans="1:11" ht="24" customHeight="1" x14ac:dyDescent="0.2">
      <c r="A728" s="214" t="s">
        <v>515</v>
      </c>
      <c r="B728" s="215">
        <v>43261</v>
      </c>
      <c r="C728" s="219" t="s">
        <v>414</v>
      </c>
      <c r="D728" s="215">
        <v>43261</v>
      </c>
      <c r="E728" s="1360" t="s">
        <v>137</v>
      </c>
      <c r="F728" s="216"/>
      <c r="G728" s="216">
        <v>1</v>
      </c>
      <c r="H728" s="217"/>
      <c r="I728" s="218"/>
      <c r="J728" s="1363" t="s">
        <v>139</v>
      </c>
      <c r="K728" s="127"/>
    </row>
    <row r="729" spans="1:11" ht="24" customHeight="1" x14ac:dyDescent="0.2">
      <c r="A729" s="55" t="s">
        <v>515</v>
      </c>
      <c r="B729" s="127">
        <v>43262</v>
      </c>
      <c r="C729" s="56" t="s">
        <v>414</v>
      </c>
      <c r="D729" s="127">
        <v>43262</v>
      </c>
      <c r="E729" s="1361"/>
      <c r="F729" s="56"/>
      <c r="G729" s="56">
        <v>1</v>
      </c>
      <c r="H729" s="109"/>
      <c r="I729" s="107"/>
      <c r="J729" s="1364"/>
      <c r="K729" s="127"/>
    </row>
    <row r="730" spans="1:11" ht="24" customHeight="1" x14ac:dyDescent="0.2">
      <c r="A730" s="55" t="s">
        <v>515</v>
      </c>
      <c r="B730" s="127">
        <v>43263</v>
      </c>
      <c r="C730" s="56" t="s">
        <v>414</v>
      </c>
      <c r="D730" s="127">
        <v>43263</v>
      </c>
      <c r="E730" s="1361"/>
      <c r="F730" s="56"/>
      <c r="G730" s="56">
        <v>1</v>
      </c>
      <c r="H730" s="109"/>
      <c r="I730" s="107"/>
      <c r="J730" s="1364"/>
      <c r="K730" s="127"/>
    </row>
    <row r="731" spans="1:11" ht="24" customHeight="1" x14ac:dyDescent="0.2">
      <c r="A731" s="55" t="s">
        <v>515</v>
      </c>
      <c r="B731" s="127">
        <v>43264</v>
      </c>
      <c r="C731" s="56" t="s">
        <v>414</v>
      </c>
      <c r="D731" s="127">
        <v>43264</v>
      </c>
      <c r="E731" s="1361"/>
      <c r="F731" s="56"/>
      <c r="G731" s="56">
        <v>1</v>
      </c>
      <c r="H731" s="109"/>
      <c r="I731" s="107"/>
      <c r="J731" s="1364"/>
      <c r="K731" s="127"/>
    </row>
    <row r="732" spans="1:11" ht="24" customHeight="1" x14ac:dyDescent="0.2">
      <c r="A732" s="55" t="s">
        <v>515</v>
      </c>
      <c r="B732" s="127">
        <v>43269</v>
      </c>
      <c r="C732" s="56" t="s">
        <v>414</v>
      </c>
      <c r="D732" s="127">
        <v>43269</v>
      </c>
      <c r="E732" s="1361"/>
      <c r="F732" s="56"/>
      <c r="G732" s="56">
        <v>1</v>
      </c>
      <c r="H732" s="109"/>
      <c r="I732" s="107"/>
      <c r="J732" s="1364"/>
      <c r="K732" s="127"/>
    </row>
    <row r="733" spans="1:11" ht="24" customHeight="1" x14ac:dyDescent="0.2">
      <c r="A733" s="55" t="s">
        <v>515</v>
      </c>
      <c r="B733" s="127">
        <v>43270</v>
      </c>
      <c r="C733" s="56" t="s">
        <v>414</v>
      </c>
      <c r="D733" s="127">
        <v>43270</v>
      </c>
      <c r="E733" s="1361"/>
      <c r="F733" s="56"/>
      <c r="G733" s="56">
        <v>1</v>
      </c>
      <c r="H733" s="109"/>
      <c r="I733" s="107"/>
      <c r="J733" s="1364"/>
      <c r="K733" s="127"/>
    </row>
    <row r="734" spans="1:11" ht="24" customHeight="1" x14ac:dyDescent="0.2">
      <c r="A734" s="55" t="s">
        <v>515</v>
      </c>
      <c r="B734" s="127">
        <v>43271</v>
      </c>
      <c r="C734" s="56" t="s">
        <v>414</v>
      </c>
      <c r="D734" s="127">
        <v>43271</v>
      </c>
      <c r="E734" s="1361"/>
      <c r="F734" s="56"/>
      <c r="G734" s="56">
        <v>1</v>
      </c>
      <c r="H734" s="109"/>
      <c r="I734" s="107"/>
      <c r="J734" s="1364"/>
      <c r="K734" s="127"/>
    </row>
    <row r="735" spans="1:11" ht="24" customHeight="1" x14ac:dyDescent="0.2">
      <c r="A735" s="55" t="s">
        <v>378</v>
      </c>
      <c r="B735" s="127" t="s">
        <v>386</v>
      </c>
      <c r="C735" s="56" t="s">
        <v>266</v>
      </c>
      <c r="D735" s="127" t="s">
        <v>386</v>
      </c>
      <c r="E735" s="1361"/>
      <c r="F735" s="56"/>
      <c r="G735" s="56">
        <v>1</v>
      </c>
      <c r="H735" s="1365" t="s">
        <v>141</v>
      </c>
      <c r="I735" s="1366" t="s">
        <v>140</v>
      </c>
      <c r="J735" s="1364"/>
      <c r="K735" s="127"/>
    </row>
    <row r="736" spans="1:11" ht="24" customHeight="1" x14ac:dyDescent="0.2">
      <c r="A736" s="55" t="s">
        <v>378</v>
      </c>
      <c r="B736" s="127" t="s">
        <v>387</v>
      </c>
      <c r="C736" s="56" t="s">
        <v>266</v>
      </c>
      <c r="D736" s="127" t="s">
        <v>387</v>
      </c>
      <c r="E736" s="1361"/>
      <c r="F736" s="56"/>
      <c r="G736" s="56">
        <v>1</v>
      </c>
      <c r="H736" s="1365"/>
      <c r="I736" s="1366"/>
      <c r="J736" s="1364"/>
      <c r="K736" s="127"/>
    </row>
    <row r="737" spans="1:10" ht="24" customHeight="1" x14ac:dyDescent="0.2">
      <c r="A737" s="55" t="s">
        <v>378</v>
      </c>
      <c r="B737" s="127" t="s">
        <v>388</v>
      </c>
      <c r="C737" s="56" t="s">
        <v>266</v>
      </c>
      <c r="D737" s="127" t="s">
        <v>388</v>
      </c>
      <c r="E737" s="1361"/>
      <c r="F737" s="56"/>
      <c r="G737" s="56">
        <v>1</v>
      </c>
      <c r="H737" s="1365"/>
      <c r="I737" s="1366"/>
      <c r="J737" s="1364"/>
    </row>
    <row r="738" spans="1:10" ht="24" customHeight="1" x14ac:dyDescent="0.2">
      <c r="A738" s="55" t="s">
        <v>378</v>
      </c>
      <c r="B738" s="127" t="s">
        <v>389</v>
      </c>
      <c r="C738" s="56" t="s">
        <v>266</v>
      </c>
      <c r="D738" s="127" t="s">
        <v>389</v>
      </c>
      <c r="E738" s="1361"/>
      <c r="F738" s="56"/>
      <c r="G738" s="56">
        <v>1</v>
      </c>
      <c r="H738" s="1365"/>
      <c r="I738" s="1366"/>
      <c r="J738" s="1364"/>
    </row>
    <row r="739" spans="1:10" ht="24" customHeight="1" x14ac:dyDescent="0.2">
      <c r="A739" s="55" t="s">
        <v>378</v>
      </c>
      <c r="B739" s="127" t="s">
        <v>390</v>
      </c>
      <c r="C739" s="56" t="s">
        <v>266</v>
      </c>
      <c r="D739" s="127" t="s">
        <v>390</v>
      </c>
      <c r="E739" s="1361"/>
      <c r="F739" s="56"/>
      <c r="G739" s="56">
        <v>1</v>
      </c>
      <c r="H739" s="1367" t="s">
        <v>415</v>
      </c>
      <c r="I739" s="1366">
        <v>2018</v>
      </c>
      <c r="J739" s="1364"/>
    </row>
    <row r="740" spans="1:10" ht="24" customHeight="1" x14ac:dyDescent="0.2">
      <c r="A740" s="55" t="s">
        <v>378</v>
      </c>
      <c r="B740" s="127" t="s">
        <v>391</v>
      </c>
      <c r="C740" s="56" t="s">
        <v>266</v>
      </c>
      <c r="D740" s="127" t="s">
        <v>391</v>
      </c>
      <c r="E740" s="1361"/>
      <c r="F740" s="56"/>
      <c r="G740" s="56">
        <v>1</v>
      </c>
      <c r="H740" s="1367"/>
      <c r="I740" s="1366"/>
      <c r="J740" s="1364"/>
    </row>
    <row r="741" spans="1:10" ht="24" customHeight="1" x14ac:dyDescent="0.2">
      <c r="A741" s="55" t="s">
        <v>378</v>
      </c>
      <c r="B741" s="127" t="s">
        <v>392</v>
      </c>
      <c r="C741" s="56" t="s">
        <v>266</v>
      </c>
      <c r="D741" s="127" t="s">
        <v>392</v>
      </c>
      <c r="E741" s="1361"/>
      <c r="F741" s="56"/>
      <c r="G741" s="56">
        <v>1</v>
      </c>
      <c r="H741" s="1367"/>
      <c r="I741" s="1366"/>
      <c r="J741" s="1364"/>
    </row>
    <row r="742" spans="1:10" ht="24" customHeight="1" x14ac:dyDescent="0.2">
      <c r="A742" s="55" t="s">
        <v>378</v>
      </c>
      <c r="B742" s="127" t="s">
        <v>393</v>
      </c>
      <c r="C742" s="56" t="s">
        <v>266</v>
      </c>
      <c r="D742" s="127" t="s">
        <v>393</v>
      </c>
      <c r="E742" s="1361"/>
      <c r="F742" s="56"/>
      <c r="G742" s="56">
        <v>1</v>
      </c>
      <c r="H742" s="1367"/>
      <c r="I742" s="1366"/>
      <c r="J742" s="1364"/>
    </row>
    <row r="743" spans="1:10" ht="24" customHeight="1" x14ac:dyDescent="0.2">
      <c r="A743" s="55" t="s">
        <v>378</v>
      </c>
      <c r="B743" s="127" t="s">
        <v>394</v>
      </c>
      <c r="C743" s="56" t="s">
        <v>266</v>
      </c>
      <c r="D743" s="127" t="s">
        <v>394</v>
      </c>
      <c r="E743" s="1361"/>
      <c r="F743" s="56"/>
      <c r="G743" s="56">
        <v>1</v>
      </c>
      <c r="H743" s="1367"/>
      <c r="I743" s="1366"/>
      <c r="J743" s="1364"/>
    </row>
    <row r="744" spans="1:10" ht="24" customHeight="1" x14ac:dyDescent="0.2">
      <c r="A744" s="55"/>
      <c r="B744" s="127"/>
      <c r="C744" s="56"/>
      <c r="D744" s="127"/>
      <c r="E744" s="1361"/>
      <c r="F744" s="56"/>
      <c r="G744" s="56"/>
      <c r="H744" s="109"/>
      <c r="I744" s="107"/>
      <c r="J744" s="1364"/>
    </row>
    <row r="745" spans="1:10" ht="24" customHeight="1" x14ac:dyDescent="0.2">
      <c r="A745" s="55"/>
      <c r="B745" s="127"/>
      <c r="C745" s="56"/>
      <c r="D745" s="127"/>
      <c r="E745" s="1361"/>
      <c r="F745" s="56"/>
      <c r="G745" s="56"/>
      <c r="H745" s="109"/>
      <c r="I745" s="107"/>
      <c r="J745" s="1364"/>
    </row>
    <row r="746" spans="1:10" ht="24" customHeight="1" x14ac:dyDescent="0.2">
      <c r="A746" s="55"/>
      <c r="B746" s="127" t="s">
        <v>160</v>
      </c>
      <c r="C746" s="56"/>
      <c r="D746" s="127" t="s">
        <v>160</v>
      </c>
      <c r="E746" s="1361"/>
      <c r="F746" s="56"/>
      <c r="G746" s="56"/>
      <c r="H746" s="109"/>
      <c r="I746" s="107"/>
      <c r="J746" s="1364"/>
    </row>
    <row r="747" spans="1:10" ht="24" customHeight="1" x14ac:dyDescent="0.2">
      <c r="A747" s="55"/>
      <c r="B747" s="127" t="s">
        <v>160</v>
      </c>
      <c r="C747" s="56"/>
      <c r="D747" s="127" t="s">
        <v>160</v>
      </c>
      <c r="E747" s="1361"/>
      <c r="F747" s="56"/>
      <c r="G747" s="56"/>
      <c r="H747" s="109"/>
      <c r="I747" s="107"/>
      <c r="J747" s="1364"/>
    </row>
    <row r="748" spans="1:10" ht="24" customHeight="1" x14ac:dyDescent="0.2">
      <c r="A748" s="55"/>
      <c r="B748" s="127" t="s">
        <v>160</v>
      </c>
      <c r="C748" s="56"/>
      <c r="D748" s="127"/>
      <c r="E748" s="1361"/>
      <c r="F748" s="56"/>
      <c r="G748" s="56"/>
      <c r="H748" s="109"/>
      <c r="I748" s="107"/>
      <c r="J748" s="1364"/>
    </row>
    <row r="749" spans="1:10" ht="24" customHeight="1" x14ac:dyDescent="0.2">
      <c r="A749" s="55"/>
      <c r="B749" s="127" t="s">
        <v>160</v>
      </c>
      <c r="C749" s="56"/>
      <c r="D749" s="127" t="s">
        <v>160</v>
      </c>
      <c r="E749" s="1361"/>
      <c r="F749" s="56"/>
      <c r="G749" s="56"/>
      <c r="H749" s="109"/>
      <c r="I749" s="107"/>
      <c r="J749" s="1364"/>
    </row>
    <row r="750" spans="1:10" ht="24" customHeight="1" x14ac:dyDescent="0.2">
      <c r="A750" s="55"/>
      <c r="B750" s="127" t="s">
        <v>160</v>
      </c>
      <c r="C750" s="56"/>
      <c r="D750" s="127" t="s">
        <v>160</v>
      </c>
      <c r="E750" s="1362"/>
      <c r="F750" s="56"/>
      <c r="G750" s="56"/>
      <c r="H750" s="110"/>
      <c r="I750" s="108"/>
      <c r="J750" s="1364"/>
    </row>
    <row r="751" spans="1:10" ht="24" customHeight="1" thickBot="1" x14ac:dyDescent="0.25">
      <c r="A751" s="55"/>
      <c r="B751" s="127" t="s">
        <v>160</v>
      </c>
      <c r="C751" s="101"/>
      <c r="D751" s="1339" t="s">
        <v>160</v>
      </c>
      <c r="E751" s="1339"/>
      <c r="F751" s="1339"/>
      <c r="G751" s="101">
        <f>SUM(G728:G750)</f>
        <v>16</v>
      </c>
      <c r="H751" s="106"/>
      <c r="I751" s="106"/>
      <c r="J751" s="102"/>
    </row>
    <row r="752" spans="1:10" ht="24" customHeight="1" thickTop="1" x14ac:dyDescent="0.2">
      <c r="A752" s="1340" t="s">
        <v>132</v>
      </c>
      <c r="B752" s="1340"/>
      <c r="C752" s="1340"/>
      <c r="D752" s="1340"/>
      <c r="E752" s="1340"/>
      <c r="F752" s="1340"/>
      <c r="G752" s="1340"/>
      <c r="H752" s="1340"/>
      <c r="I752" s="1340"/>
      <c r="J752" s="1340"/>
    </row>
    <row r="753" spans="1:11" ht="24" customHeight="1" x14ac:dyDescent="0.2">
      <c r="A753" s="1341" t="s">
        <v>133</v>
      </c>
      <c r="B753" s="1341"/>
      <c r="C753" s="1341"/>
      <c r="D753" s="1341"/>
      <c r="E753" s="50"/>
    </row>
    <row r="754" spans="1:11" ht="24" customHeight="1" x14ac:dyDescent="0.2">
      <c r="A754" s="2" t="s">
        <v>22</v>
      </c>
      <c r="B754" s="97">
        <v>43278</v>
      </c>
      <c r="D754" s="1342" t="s">
        <v>134</v>
      </c>
      <c r="E754" s="1342"/>
      <c r="F754" s="1325" t="s">
        <v>108</v>
      </c>
      <c r="G754" s="1325"/>
      <c r="H754" s="1359"/>
      <c r="I754" s="1359"/>
      <c r="J754" s="1359"/>
    </row>
    <row r="755" spans="1:11" ht="24" customHeight="1" x14ac:dyDescent="0.25">
      <c r="A755" s="97"/>
      <c r="B755" s="1338" t="s">
        <v>288</v>
      </c>
      <c r="C755" s="1338"/>
      <c r="D755" s="1338"/>
      <c r="E755" s="220"/>
      <c r="F755" s="220"/>
    </row>
    <row r="756" spans="1:11" ht="24" customHeight="1" x14ac:dyDescent="0.2">
      <c r="A756" s="50"/>
      <c r="B756" s="50" t="s">
        <v>135</v>
      </c>
      <c r="C756" s="1341" t="s">
        <v>462</v>
      </c>
      <c r="D756" s="1341"/>
      <c r="E756" s="1341"/>
      <c r="F756" s="1368" t="s">
        <v>116</v>
      </c>
      <c r="G756" s="1368"/>
      <c r="H756" s="1341">
        <v>906741566</v>
      </c>
      <c r="I756" s="1341"/>
      <c r="J756" s="1341"/>
    </row>
    <row r="757" spans="1:11" ht="24" customHeight="1" x14ac:dyDescent="0.2">
      <c r="A757" s="50"/>
      <c r="B757" s="50" t="s">
        <v>136</v>
      </c>
      <c r="C757" s="1341" t="s">
        <v>445</v>
      </c>
      <c r="D757" s="1341"/>
      <c r="E757" s="1341"/>
      <c r="F757" s="1368" t="s">
        <v>157</v>
      </c>
      <c r="G757" s="1368"/>
      <c r="H757" s="1341" t="s">
        <v>11</v>
      </c>
      <c r="I757" s="1341"/>
      <c r="J757" s="1341"/>
    </row>
    <row r="758" spans="1:11" ht="24" customHeight="1" thickBot="1" x14ac:dyDescent="0.25">
      <c r="B758" s="206" t="s">
        <v>261</v>
      </c>
      <c r="C758" s="1352" t="s">
        <v>552</v>
      </c>
      <c r="D758" s="1352"/>
      <c r="E758" s="1352"/>
      <c r="F758" s="1352"/>
      <c r="G758" s="1352"/>
    </row>
    <row r="759" spans="1:11" ht="24" customHeight="1" thickTop="1" x14ac:dyDescent="0.2">
      <c r="A759" s="1353" t="s">
        <v>131</v>
      </c>
      <c r="B759" s="1354"/>
      <c r="C759" s="1354"/>
      <c r="D759" s="1355"/>
      <c r="E759" s="103" t="s">
        <v>123</v>
      </c>
      <c r="F759" s="1343" t="s">
        <v>126</v>
      </c>
      <c r="G759" s="1343"/>
      <c r="H759" s="1344" t="s">
        <v>130</v>
      </c>
      <c r="I759" s="1345"/>
      <c r="J759" s="1346"/>
    </row>
    <row r="760" spans="1:11" ht="24" customHeight="1" x14ac:dyDescent="0.2">
      <c r="A760" s="1356"/>
      <c r="B760" s="1357"/>
      <c r="C760" s="1357"/>
      <c r="D760" s="1358"/>
      <c r="E760" s="104" t="s">
        <v>124</v>
      </c>
      <c r="F760" s="1350" t="s">
        <v>127</v>
      </c>
      <c r="G760" s="1351"/>
      <c r="H760" s="1347"/>
      <c r="I760" s="1348"/>
      <c r="J760" s="1349"/>
    </row>
    <row r="761" spans="1:11" ht="24" customHeight="1" thickBot="1" x14ac:dyDescent="0.25">
      <c r="A761" s="170" t="s">
        <v>99</v>
      </c>
      <c r="B761" s="169" t="s">
        <v>100</v>
      </c>
      <c r="C761" s="169" t="s">
        <v>101</v>
      </c>
      <c r="D761" s="169" t="s">
        <v>100</v>
      </c>
      <c r="E761" s="104" t="s">
        <v>125</v>
      </c>
      <c r="F761" s="169" t="s">
        <v>128</v>
      </c>
      <c r="G761" s="169" t="s">
        <v>129</v>
      </c>
      <c r="H761" s="1347"/>
      <c r="I761" s="1348"/>
      <c r="J761" s="1349"/>
    </row>
    <row r="762" spans="1:11" ht="24" customHeight="1" x14ac:dyDescent="0.2">
      <c r="A762" s="214" t="s">
        <v>512</v>
      </c>
      <c r="B762" s="215">
        <v>43261</v>
      </c>
      <c r="C762" s="219" t="s">
        <v>414</v>
      </c>
      <c r="D762" s="215">
        <v>43261</v>
      </c>
      <c r="E762" s="1360" t="s">
        <v>137</v>
      </c>
      <c r="F762" s="216"/>
      <c r="G762" s="216">
        <v>1</v>
      </c>
      <c r="H762" s="217"/>
      <c r="I762" s="218"/>
      <c r="J762" s="1363" t="s">
        <v>139</v>
      </c>
      <c r="K762" s="127"/>
    </row>
    <row r="763" spans="1:11" ht="24" customHeight="1" x14ac:dyDescent="0.2">
      <c r="A763" s="55" t="s">
        <v>512</v>
      </c>
      <c r="B763" s="127">
        <v>43262</v>
      </c>
      <c r="C763" s="56" t="s">
        <v>414</v>
      </c>
      <c r="D763" s="127">
        <v>43262</v>
      </c>
      <c r="E763" s="1361"/>
      <c r="F763" s="56"/>
      <c r="G763" s="56">
        <v>1</v>
      </c>
      <c r="H763" s="109"/>
      <c r="I763" s="107"/>
      <c r="J763" s="1364"/>
      <c r="K763" s="127"/>
    </row>
    <row r="764" spans="1:11" ht="24" customHeight="1" x14ac:dyDescent="0.2">
      <c r="A764" s="55" t="s">
        <v>512</v>
      </c>
      <c r="B764" s="127">
        <v>43263</v>
      </c>
      <c r="C764" s="56" t="s">
        <v>414</v>
      </c>
      <c r="D764" s="127">
        <v>43263</v>
      </c>
      <c r="E764" s="1361"/>
      <c r="F764" s="56"/>
      <c r="G764" s="56">
        <v>1</v>
      </c>
      <c r="H764" s="109"/>
      <c r="I764" s="107"/>
      <c r="J764" s="1364"/>
      <c r="K764" s="127"/>
    </row>
    <row r="765" spans="1:11" ht="24" customHeight="1" x14ac:dyDescent="0.2">
      <c r="A765" s="55" t="s">
        <v>512</v>
      </c>
      <c r="B765" s="127">
        <v>43264</v>
      </c>
      <c r="C765" s="56" t="s">
        <v>414</v>
      </c>
      <c r="D765" s="127">
        <v>43264</v>
      </c>
      <c r="E765" s="1361"/>
      <c r="F765" s="56"/>
      <c r="G765" s="56">
        <v>1</v>
      </c>
      <c r="H765" s="109"/>
      <c r="I765" s="107"/>
      <c r="J765" s="1364"/>
      <c r="K765" s="127"/>
    </row>
    <row r="766" spans="1:11" ht="24" customHeight="1" x14ac:dyDescent="0.2">
      <c r="A766" s="55" t="s">
        <v>512</v>
      </c>
      <c r="B766" s="127">
        <v>43269</v>
      </c>
      <c r="C766" s="56" t="s">
        <v>414</v>
      </c>
      <c r="D766" s="127">
        <v>43269</v>
      </c>
      <c r="E766" s="1361"/>
      <c r="F766" s="56"/>
      <c r="G766" s="56">
        <v>1</v>
      </c>
      <c r="H766" s="109"/>
      <c r="I766" s="107"/>
      <c r="J766" s="1364"/>
      <c r="K766" s="127"/>
    </row>
    <row r="767" spans="1:11" ht="24" customHeight="1" x14ac:dyDescent="0.2">
      <c r="A767" s="55" t="s">
        <v>512</v>
      </c>
      <c r="B767" s="127">
        <v>43270</v>
      </c>
      <c r="C767" s="56" t="s">
        <v>414</v>
      </c>
      <c r="D767" s="127">
        <v>43270</v>
      </c>
      <c r="E767" s="1361"/>
      <c r="F767" s="56"/>
      <c r="G767" s="56">
        <v>1</v>
      </c>
      <c r="H767" s="109"/>
      <c r="I767" s="107"/>
      <c r="J767" s="1364"/>
      <c r="K767" s="127"/>
    </row>
    <row r="768" spans="1:11" ht="24" customHeight="1" x14ac:dyDescent="0.2">
      <c r="A768" s="55" t="s">
        <v>512</v>
      </c>
      <c r="B768" s="127">
        <v>43271</v>
      </c>
      <c r="C768" s="56" t="s">
        <v>414</v>
      </c>
      <c r="D768" s="127">
        <v>43271</v>
      </c>
      <c r="E768" s="1361"/>
      <c r="F768" s="56"/>
      <c r="G768" s="56">
        <v>1</v>
      </c>
      <c r="H768" s="109"/>
      <c r="I768" s="107"/>
      <c r="J768" s="1364"/>
      <c r="K768" s="127"/>
    </row>
    <row r="769" spans="1:11" ht="24" customHeight="1" x14ac:dyDescent="0.2">
      <c r="A769" s="55" t="s">
        <v>316</v>
      </c>
      <c r="B769" s="127" t="s">
        <v>386</v>
      </c>
      <c r="C769" s="56" t="s">
        <v>266</v>
      </c>
      <c r="D769" s="127" t="s">
        <v>386</v>
      </c>
      <c r="E769" s="1361"/>
      <c r="F769" s="56"/>
      <c r="G769" s="56">
        <v>1</v>
      </c>
      <c r="H769" s="1365" t="s">
        <v>141</v>
      </c>
      <c r="I769" s="1366" t="s">
        <v>140</v>
      </c>
      <c r="J769" s="1364"/>
      <c r="K769" s="127"/>
    </row>
    <row r="770" spans="1:11" ht="24" customHeight="1" x14ac:dyDescent="0.2">
      <c r="A770" s="55" t="s">
        <v>316</v>
      </c>
      <c r="B770" s="127" t="s">
        <v>387</v>
      </c>
      <c r="C770" s="56" t="s">
        <v>266</v>
      </c>
      <c r="D770" s="127" t="s">
        <v>387</v>
      </c>
      <c r="E770" s="1361"/>
      <c r="F770" s="56"/>
      <c r="G770" s="56">
        <v>1</v>
      </c>
      <c r="H770" s="1365"/>
      <c r="I770" s="1366"/>
      <c r="J770" s="1364"/>
      <c r="K770" s="127"/>
    </row>
    <row r="771" spans="1:11" ht="24" customHeight="1" x14ac:dyDescent="0.2">
      <c r="A771" s="55" t="s">
        <v>316</v>
      </c>
      <c r="B771" s="127" t="s">
        <v>388</v>
      </c>
      <c r="C771" s="56" t="s">
        <v>266</v>
      </c>
      <c r="D771" s="127" t="s">
        <v>388</v>
      </c>
      <c r="E771" s="1361"/>
      <c r="F771" s="56"/>
      <c r="G771" s="56">
        <v>1</v>
      </c>
      <c r="H771" s="1365"/>
      <c r="I771" s="1366"/>
      <c r="J771" s="1364"/>
    </row>
    <row r="772" spans="1:11" ht="24" customHeight="1" x14ac:dyDescent="0.2">
      <c r="A772" s="55" t="s">
        <v>316</v>
      </c>
      <c r="B772" s="127" t="s">
        <v>389</v>
      </c>
      <c r="C772" s="56" t="s">
        <v>266</v>
      </c>
      <c r="D772" s="127" t="s">
        <v>389</v>
      </c>
      <c r="E772" s="1361"/>
      <c r="F772" s="56"/>
      <c r="G772" s="56">
        <v>1</v>
      </c>
      <c r="H772" s="1365"/>
      <c r="I772" s="1366"/>
      <c r="J772" s="1364"/>
    </row>
    <row r="773" spans="1:11" ht="24" customHeight="1" x14ac:dyDescent="0.2">
      <c r="A773" s="55" t="s">
        <v>316</v>
      </c>
      <c r="B773" s="127" t="s">
        <v>390</v>
      </c>
      <c r="C773" s="56" t="s">
        <v>266</v>
      </c>
      <c r="D773" s="127" t="s">
        <v>390</v>
      </c>
      <c r="E773" s="1361"/>
      <c r="F773" s="56"/>
      <c r="G773" s="56">
        <v>1</v>
      </c>
      <c r="H773" s="1367" t="s">
        <v>415</v>
      </c>
      <c r="I773" s="1366">
        <v>2018</v>
      </c>
      <c r="J773" s="1364"/>
    </row>
    <row r="774" spans="1:11" ht="24" customHeight="1" x14ac:dyDescent="0.2">
      <c r="A774" s="55" t="s">
        <v>316</v>
      </c>
      <c r="B774" s="127" t="s">
        <v>391</v>
      </c>
      <c r="C774" s="56" t="s">
        <v>266</v>
      </c>
      <c r="D774" s="127" t="s">
        <v>391</v>
      </c>
      <c r="E774" s="1361"/>
      <c r="F774" s="56"/>
      <c r="G774" s="56">
        <v>1</v>
      </c>
      <c r="H774" s="1367"/>
      <c r="I774" s="1366"/>
      <c r="J774" s="1364"/>
    </row>
    <row r="775" spans="1:11" ht="24" customHeight="1" x14ac:dyDescent="0.2">
      <c r="A775" s="55" t="s">
        <v>316</v>
      </c>
      <c r="B775" s="127" t="s">
        <v>392</v>
      </c>
      <c r="C775" s="56" t="s">
        <v>266</v>
      </c>
      <c r="D775" s="127" t="s">
        <v>392</v>
      </c>
      <c r="E775" s="1361"/>
      <c r="F775" s="56"/>
      <c r="G775" s="56">
        <v>1</v>
      </c>
      <c r="H775" s="1367"/>
      <c r="I775" s="1366"/>
      <c r="J775" s="1364"/>
    </row>
    <row r="776" spans="1:11" ht="24" customHeight="1" x14ac:dyDescent="0.2">
      <c r="A776" s="55" t="s">
        <v>316</v>
      </c>
      <c r="B776" s="127" t="s">
        <v>393</v>
      </c>
      <c r="C776" s="56" t="s">
        <v>266</v>
      </c>
      <c r="D776" s="127" t="s">
        <v>393</v>
      </c>
      <c r="E776" s="1361"/>
      <c r="F776" s="56"/>
      <c r="G776" s="56">
        <v>1</v>
      </c>
      <c r="H776" s="1367"/>
      <c r="I776" s="1366"/>
      <c r="J776" s="1364"/>
    </row>
    <row r="777" spans="1:11" ht="24" customHeight="1" x14ac:dyDescent="0.2">
      <c r="A777" s="55"/>
      <c r="B777" s="127"/>
      <c r="C777" s="56"/>
      <c r="D777" s="127"/>
      <c r="E777" s="1361"/>
      <c r="F777" s="56"/>
      <c r="G777" s="56"/>
      <c r="H777" s="1367"/>
      <c r="I777" s="1366"/>
      <c r="J777" s="1364"/>
    </row>
    <row r="778" spans="1:11" ht="24" customHeight="1" x14ac:dyDescent="0.2">
      <c r="A778" s="55"/>
      <c r="B778" s="127"/>
      <c r="C778" s="56"/>
      <c r="D778" s="127"/>
      <c r="E778" s="1361"/>
      <c r="F778" s="56"/>
      <c r="G778" s="56"/>
      <c r="H778" s="109"/>
      <c r="I778" s="107"/>
      <c r="J778" s="1364"/>
    </row>
    <row r="779" spans="1:11" ht="24" customHeight="1" x14ac:dyDescent="0.2">
      <c r="A779" s="55"/>
      <c r="B779" s="127"/>
      <c r="C779" s="56"/>
      <c r="D779" s="127"/>
      <c r="E779" s="1361"/>
      <c r="F779" s="56"/>
      <c r="G779" s="56"/>
      <c r="H779" s="109"/>
      <c r="I779" s="107"/>
      <c r="J779" s="1364"/>
    </row>
    <row r="780" spans="1:11" ht="24" customHeight="1" x14ac:dyDescent="0.2">
      <c r="A780" s="55"/>
      <c r="B780" s="127" t="s">
        <v>160</v>
      </c>
      <c r="C780" s="56"/>
      <c r="D780" s="127" t="s">
        <v>160</v>
      </c>
      <c r="E780" s="1361"/>
      <c r="F780" s="56"/>
      <c r="G780" s="56"/>
      <c r="H780" s="109"/>
      <c r="I780" s="107"/>
      <c r="J780" s="1364"/>
    </row>
    <row r="781" spans="1:11" ht="24" customHeight="1" x14ac:dyDescent="0.2">
      <c r="A781" s="55"/>
      <c r="B781" s="127" t="s">
        <v>160</v>
      </c>
      <c r="C781" s="56"/>
      <c r="D781" s="127" t="s">
        <v>160</v>
      </c>
      <c r="E781" s="1361"/>
      <c r="F781" s="56"/>
      <c r="G781" s="56"/>
      <c r="H781" s="109"/>
      <c r="I781" s="107"/>
      <c r="J781" s="1364"/>
    </row>
    <row r="782" spans="1:11" ht="24" customHeight="1" x14ac:dyDescent="0.2">
      <c r="A782" s="55"/>
      <c r="B782" s="127" t="s">
        <v>160</v>
      </c>
      <c r="C782" s="56"/>
      <c r="D782" s="127"/>
      <c r="E782" s="1361"/>
      <c r="F782" s="56"/>
      <c r="G782" s="56"/>
      <c r="H782" s="109"/>
      <c r="I782" s="107"/>
      <c r="J782" s="1364"/>
    </row>
    <row r="783" spans="1:11" ht="24" customHeight="1" x14ac:dyDescent="0.2">
      <c r="A783" s="55"/>
      <c r="B783" s="127" t="s">
        <v>160</v>
      </c>
      <c r="C783" s="56"/>
      <c r="D783" s="127" t="s">
        <v>160</v>
      </c>
      <c r="E783" s="1361"/>
      <c r="F783" s="56"/>
      <c r="G783" s="56"/>
      <c r="H783" s="109"/>
      <c r="I783" s="107"/>
      <c r="J783" s="1364"/>
    </row>
    <row r="784" spans="1:11" ht="24" customHeight="1" x14ac:dyDescent="0.2">
      <c r="A784" s="55"/>
      <c r="B784" s="127" t="s">
        <v>160</v>
      </c>
      <c r="C784" s="56"/>
      <c r="D784" s="127" t="s">
        <v>160</v>
      </c>
      <c r="E784" s="1362"/>
      <c r="F784" s="56"/>
      <c r="G784" s="56"/>
      <c r="H784" s="110"/>
      <c r="I784" s="108"/>
      <c r="J784" s="1364"/>
    </row>
    <row r="785" spans="1:11" ht="24" customHeight="1" thickBot="1" x14ac:dyDescent="0.25">
      <c r="A785" s="55"/>
      <c r="B785" s="127" t="s">
        <v>160</v>
      </c>
      <c r="C785" s="101"/>
      <c r="D785" s="1339" t="s">
        <v>160</v>
      </c>
      <c r="E785" s="1339"/>
      <c r="F785" s="1339"/>
      <c r="G785" s="101">
        <f>SUM(G762:G784)</f>
        <v>15</v>
      </c>
      <c r="H785" s="106"/>
      <c r="I785" s="106"/>
      <c r="J785" s="102"/>
    </row>
    <row r="786" spans="1:11" ht="24" customHeight="1" thickTop="1" x14ac:dyDescent="0.2">
      <c r="A786" s="1340" t="s">
        <v>132</v>
      </c>
      <c r="B786" s="1340"/>
      <c r="C786" s="1340"/>
      <c r="D786" s="1340"/>
      <c r="E786" s="1340"/>
      <c r="F786" s="1340"/>
      <c r="G786" s="1340"/>
      <c r="H786" s="1340"/>
      <c r="I786" s="1340"/>
      <c r="J786" s="1340"/>
    </row>
    <row r="787" spans="1:11" ht="24" customHeight="1" x14ac:dyDescent="0.2">
      <c r="A787" s="1341" t="s">
        <v>133</v>
      </c>
      <c r="B787" s="1341"/>
      <c r="C787" s="1341"/>
      <c r="D787" s="1341"/>
      <c r="E787" s="50"/>
    </row>
    <row r="788" spans="1:11" ht="24" customHeight="1" x14ac:dyDescent="0.2">
      <c r="A788" s="2" t="s">
        <v>22</v>
      </c>
      <c r="B788" s="97">
        <v>43278</v>
      </c>
      <c r="D788" s="1342" t="s">
        <v>134</v>
      </c>
      <c r="E788" s="1342"/>
      <c r="F788" s="1325" t="s">
        <v>108</v>
      </c>
      <c r="G788" s="1325"/>
      <c r="H788" s="1359"/>
      <c r="I788" s="1359"/>
      <c r="J788" s="1359"/>
    </row>
    <row r="789" spans="1:11" ht="24" customHeight="1" x14ac:dyDescent="0.25">
      <c r="A789" s="97"/>
      <c r="B789" s="1338" t="s">
        <v>288</v>
      </c>
      <c r="C789" s="1338"/>
      <c r="D789" s="1338"/>
      <c r="E789" s="220"/>
      <c r="F789" s="220"/>
    </row>
    <row r="790" spans="1:11" ht="24" customHeight="1" x14ac:dyDescent="0.2">
      <c r="A790" s="50"/>
      <c r="B790" s="50" t="s">
        <v>135</v>
      </c>
      <c r="C790" s="1341" t="s">
        <v>463</v>
      </c>
      <c r="D790" s="1341"/>
      <c r="E790" s="1341"/>
      <c r="F790" s="1368" t="s">
        <v>116</v>
      </c>
      <c r="G790" s="1368"/>
      <c r="H790" s="1341">
        <v>984650747</v>
      </c>
      <c r="I790" s="1341"/>
      <c r="J790" s="1341"/>
    </row>
    <row r="791" spans="1:11" ht="24" customHeight="1" x14ac:dyDescent="0.2">
      <c r="A791" s="50"/>
      <c r="B791" s="50" t="s">
        <v>136</v>
      </c>
      <c r="C791" s="1341" t="s">
        <v>490</v>
      </c>
      <c r="D791" s="1341"/>
      <c r="E791" s="1341"/>
      <c r="F791" s="1368" t="s">
        <v>157</v>
      </c>
      <c r="G791" s="1368"/>
      <c r="H791" s="1341" t="s">
        <v>11</v>
      </c>
      <c r="I791" s="1341"/>
      <c r="J791" s="1341"/>
    </row>
    <row r="792" spans="1:11" ht="24" customHeight="1" thickBot="1" x14ac:dyDescent="0.25">
      <c r="B792" s="206" t="s">
        <v>261</v>
      </c>
      <c r="C792" s="1352" t="s">
        <v>555</v>
      </c>
      <c r="D792" s="1352"/>
      <c r="E792" s="1352"/>
      <c r="F792" s="1352"/>
      <c r="G792" s="1352"/>
    </row>
    <row r="793" spans="1:11" ht="24" customHeight="1" thickTop="1" x14ac:dyDescent="0.2">
      <c r="A793" s="1353" t="s">
        <v>131</v>
      </c>
      <c r="B793" s="1354"/>
      <c r="C793" s="1354"/>
      <c r="D793" s="1355"/>
      <c r="E793" s="103" t="s">
        <v>123</v>
      </c>
      <c r="F793" s="1343" t="s">
        <v>126</v>
      </c>
      <c r="G793" s="1343"/>
      <c r="H793" s="1344" t="s">
        <v>130</v>
      </c>
      <c r="I793" s="1345"/>
      <c r="J793" s="1346"/>
    </row>
    <row r="794" spans="1:11" ht="24" customHeight="1" x14ac:dyDescent="0.2">
      <c r="A794" s="1356"/>
      <c r="B794" s="1357"/>
      <c r="C794" s="1357"/>
      <c r="D794" s="1358"/>
      <c r="E794" s="104" t="s">
        <v>124</v>
      </c>
      <c r="F794" s="1350" t="s">
        <v>127</v>
      </c>
      <c r="G794" s="1351"/>
      <c r="H794" s="1347"/>
      <c r="I794" s="1348"/>
      <c r="J794" s="1349"/>
    </row>
    <row r="795" spans="1:11" ht="24" customHeight="1" thickBot="1" x14ac:dyDescent="0.25">
      <c r="A795" s="170" t="s">
        <v>99</v>
      </c>
      <c r="B795" s="169" t="s">
        <v>100</v>
      </c>
      <c r="C795" s="169" t="s">
        <v>101</v>
      </c>
      <c r="D795" s="169" t="s">
        <v>100</v>
      </c>
      <c r="E795" s="104" t="s">
        <v>125</v>
      </c>
      <c r="F795" s="169" t="s">
        <v>128</v>
      </c>
      <c r="G795" s="169" t="s">
        <v>129</v>
      </c>
      <c r="H795" s="1347"/>
      <c r="I795" s="1348"/>
      <c r="J795" s="1349"/>
    </row>
    <row r="796" spans="1:11" ht="24" customHeight="1" x14ac:dyDescent="0.2">
      <c r="A796" s="214" t="s">
        <v>516</v>
      </c>
      <c r="B796" s="215">
        <v>43262</v>
      </c>
      <c r="C796" s="219" t="s">
        <v>414</v>
      </c>
      <c r="D796" s="215">
        <v>43262</v>
      </c>
      <c r="E796" s="1360" t="s">
        <v>137</v>
      </c>
      <c r="F796" s="216"/>
      <c r="G796" s="216">
        <v>1</v>
      </c>
      <c r="H796" s="217"/>
      <c r="I796" s="218"/>
      <c r="J796" s="1363" t="s">
        <v>139</v>
      </c>
      <c r="K796" s="127"/>
    </row>
    <row r="797" spans="1:11" ht="24" customHeight="1" x14ac:dyDescent="0.2">
      <c r="A797" s="55" t="s">
        <v>516</v>
      </c>
      <c r="B797" s="127">
        <v>43263</v>
      </c>
      <c r="C797" s="56" t="s">
        <v>414</v>
      </c>
      <c r="D797" s="127">
        <v>43263</v>
      </c>
      <c r="E797" s="1361"/>
      <c r="F797" s="56"/>
      <c r="G797" s="56">
        <v>1</v>
      </c>
      <c r="H797" s="109"/>
      <c r="I797" s="107"/>
      <c r="J797" s="1364"/>
      <c r="K797" s="127"/>
    </row>
    <row r="798" spans="1:11" ht="24" customHeight="1" x14ac:dyDescent="0.2">
      <c r="A798" s="55" t="s">
        <v>516</v>
      </c>
      <c r="B798" s="127">
        <v>43264</v>
      </c>
      <c r="C798" s="56" t="s">
        <v>414</v>
      </c>
      <c r="D798" s="127">
        <v>43264</v>
      </c>
      <c r="E798" s="1361"/>
      <c r="F798" s="56"/>
      <c r="G798" s="56">
        <v>1</v>
      </c>
      <c r="H798" s="109"/>
      <c r="I798" s="107"/>
      <c r="J798" s="1364"/>
      <c r="K798" s="127"/>
    </row>
    <row r="799" spans="1:11" ht="24" customHeight="1" x14ac:dyDescent="0.2">
      <c r="A799" s="55" t="s">
        <v>516</v>
      </c>
      <c r="B799" s="127">
        <v>43269</v>
      </c>
      <c r="C799" s="56" t="s">
        <v>414</v>
      </c>
      <c r="D799" s="127">
        <v>43269</v>
      </c>
      <c r="E799" s="1361"/>
      <c r="F799" s="56"/>
      <c r="G799" s="56">
        <v>1</v>
      </c>
      <c r="H799" s="109"/>
      <c r="I799" s="107"/>
      <c r="J799" s="1364"/>
      <c r="K799" s="127"/>
    </row>
    <row r="800" spans="1:11" ht="24" customHeight="1" x14ac:dyDescent="0.2">
      <c r="A800" s="55" t="s">
        <v>516</v>
      </c>
      <c r="B800" s="127">
        <v>43270</v>
      </c>
      <c r="C800" s="56" t="s">
        <v>414</v>
      </c>
      <c r="D800" s="127">
        <v>43270</v>
      </c>
      <c r="E800" s="1361"/>
      <c r="F800" s="56"/>
      <c r="G800" s="56">
        <v>1</v>
      </c>
      <c r="H800" s="109"/>
      <c r="I800" s="107"/>
      <c r="J800" s="1364"/>
      <c r="K800" s="127"/>
    </row>
    <row r="801" spans="1:11" ht="24" customHeight="1" x14ac:dyDescent="0.2">
      <c r="A801" s="55" t="s">
        <v>516</v>
      </c>
      <c r="B801" s="127">
        <v>43271</v>
      </c>
      <c r="C801" s="56" t="s">
        <v>414</v>
      </c>
      <c r="D801" s="127">
        <v>43271</v>
      </c>
      <c r="E801" s="1361"/>
      <c r="F801" s="56"/>
      <c r="G801" s="56">
        <v>1</v>
      </c>
      <c r="H801" s="109"/>
      <c r="I801" s="107"/>
      <c r="J801" s="1364"/>
      <c r="K801" s="127"/>
    </row>
    <row r="802" spans="1:11" ht="24" customHeight="1" x14ac:dyDescent="0.2">
      <c r="A802" s="55" t="s">
        <v>301</v>
      </c>
      <c r="B802" s="127" t="s">
        <v>385</v>
      </c>
      <c r="C802" s="56" t="s">
        <v>266</v>
      </c>
      <c r="D802" s="127" t="s">
        <v>385</v>
      </c>
      <c r="E802" s="1361"/>
      <c r="F802" s="56"/>
      <c r="G802" s="56">
        <v>1</v>
      </c>
      <c r="H802" s="109"/>
      <c r="I802" s="107"/>
      <c r="J802" s="1364"/>
      <c r="K802" s="127"/>
    </row>
    <row r="803" spans="1:11" ht="24" customHeight="1" x14ac:dyDescent="0.2">
      <c r="A803" s="55" t="s">
        <v>301</v>
      </c>
      <c r="B803" s="127" t="s">
        <v>386</v>
      </c>
      <c r="C803" s="56" t="s">
        <v>266</v>
      </c>
      <c r="D803" s="127" t="s">
        <v>386</v>
      </c>
      <c r="E803" s="1361"/>
      <c r="F803" s="56"/>
      <c r="G803" s="56">
        <v>1</v>
      </c>
      <c r="H803" s="1365" t="s">
        <v>141</v>
      </c>
      <c r="I803" s="1366" t="s">
        <v>140</v>
      </c>
      <c r="J803" s="1364"/>
      <c r="K803" s="127"/>
    </row>
    <row r="804" spans="1:11" ht="24" customHeight="1" x14ac:dyDescent="0.2">
      <c r="A804" s="55" t="s">
        <v>301</v>
      </c>
      <c r="B804" s="127" t="s">
        <v>387</v>
      </c>
      <c r="C804" s="56" t="s">
        <v>266</v>
      </c>
      <c r="D804" s="127" t="s">
        <v>387</v>
      </c>
      <c r="E804" s="1361"/>
      <c r="F804" s="56"/>
      <c r="G804" s="56">
        <v>1</v>
      </c>
      <c r="H804" s="1365"/>
      <c r="I804" s="1366"/>
      <c r="J804" s="1364"/>
      <c r="K804" s="127"/>
    </row>
    <row r="805" spans="1:11" ht="24" customHeight="1" x14ac:dyDescent="0.2">
      <c r="A805" s="55" t="s">
        <v>301</v>
      </c>
      <c r="B805" s="127" t="s">
        <v>388</v>
      </c>
      <c r="C805" s="56" t="s">
        <v>266</v>
      </c>
      <c r="D805" s="127" t="s">
        <v>388</v>
      </c>
      <c r="E805" s="1361"/>
      <c r="F805" s="56"/>
      <c r="G805" s="56">
        <v>1</v>
      </c>
      <c r="H805" s="1365"/>
      <c r="I805" s="1366"/>
      <c r="J805" s="1364"/>
    </row>
    <row r="806" spans="1:11" ht="24" customHeight="1" x14ac:dyDescent="0.2">
      <c r="A806" s="55" t="s">
        <v>301</v>
      </c>
      <c r="B806" s="127" t="s">
        <v>389</v>
      </c>
      <c r="C806" s="56" t="s">
        <v>266</v>
      </c>
      <c r="D806" s="127" t="s">
        <v>389</v>
      </c>
      <c r="E806" s="1361"/>
      <c r="F806" s="56"/>
      <c r="G806" s="56">
        <v>1</v>
      </c>
      <c r="H806" s="1365"/>
      <c r="I806" s="1366"/>
      <c r="J806" s="1364"/>
    </row>
    <row r="807" spans="1:11" ht="24" customHeight="1" x14ac:dyDescent="0.2">
      <c r="A807" s="55" t="s">
        <v>301</v>
      </c>
      <c r="B807" s="127" t="s">
        <v>390</v>
      </c>
      <c r="C807" s="56" t="s">
        <v>266</v>
      </c>
      <c r="D807" s="127" t="s">
        <v>390</v>
      </c>
      <c r="E807" s="1361"/>
      <c r="F807" s="56"/>
      <c r="G807" s="56">
        <v>1</v>
      </c>
      <c r="H807" s="1367" t="s">
        <v>415</v>
      </c>
      <c r="I807" s="1366">
        <v>2018</v>
      </c>
      <c r="J807" s="1364"/>
    </row>
    <row r="808" spans="1:11" ht="24" customHeight="1" x14ac:dyDescent="0.2">
      <c r="A808" s="55" t="s">
        <v>301</v>
      </c>
      <c r="B808" s="127" t="s">
        <v>391</v>
      </c>
      <c r="C808" s="56" t="s">
        <v>266</v>
      </c>
      <c r="D808" s="127" t="s">
        <v>391</v>
      </c>
      <c r="E808" s="1361"/>
      <c r="F808" s="56"/>
      <c r="G808" s="56">
        <v>1</v>
      </c>
      <c r="H808" s="1367"/>
      <c r="I808" s="1366"/>
      <c r="J808" s="1364"/>
    </row>
    <row r="809" spans="1:11" ht="24" customHeight="1" x14ac:dyDescent="0.2">
      <c r="A809" s="55" t="s">
        <v>301</v>
      </c>
      <c r="B809" s="127" t="s">
        <v>392</v>
      </c>
      <c r="C809" s="56" t="s">
        <v>266</v>
      </c>
      <c r="D809" s="127" t="s">
        <v>392</v>
      </c>
      <c r="E809" s="1361"/>
      <c r="F809" s="56"/>
      <c r="G809" s="56">
        <v>1</v>
      </c>
      <c r="H809" s="1367"/>
      <c r="I809" s="1366"/>
      <c r="J809" s="1364"/>
    </row>
    <row r="810" spans="1:11" ht="24" customHeight="1" x14ac:dyDescent="0.2">
      <c r="A810" s="55" t="s">
        <v>301</v>
      </c>
      <c r="B810" s="127" t="s">
        <v>393</v>
      </c>
      <c r="C810" s="56" t="s">
        <v>266</v>
      </c>
      <c r="D810" s="127" t="s">
        <v>393</v>
      </c>
      <c r="E810" s="1361"/>
      <c r="F810" s="56"/>
      <c r="G810" s="56">
        <v>1</v>
      </c>
      <c r="H810" s="1367"/>
      <c r="I810" s="1366"/>
      <c r="J810" s="1364"/>
    </row>
    <row r="811" spans="1:11" ht="24" customHeight="1" x14ac:dyDescent="0.2">
      <c r="A811" s="55" t="s">
        <v>301</v>
      </c>
      <c r="B811" s="127" t="s">
        <v>394</v>
      </c>
      <c r="C811" s="56" t="s">
        <v>266</v>
      </c>
      <c r="D811" s="127" t="s">
        <v>394</v>
      </c>
      <c r="E811" s="1361"/>
      <c r="F811" s="56"/>
      <c r="G811" s="56">
        <v>1</v>
      </c>
      <c r="H811" s="1367"/>
      <c r="I811" s="1366"/>
      <c r="J811" s="1364"/>
    </row>
    <row r="812" spans="1:11" ht="24" customHeight="1" x14ac:dyDescent="0.2">
      <c r="A812" s="55"/>
      <c r="B812" s="127"/>
      <c r="C812" s="56"/>
      <c r="D812" s="127"/>
      <c r="E812" s="1361"/>
      <c r="F812" s="56"/>
      <c r="G812" s="56"/>
      <c r="H812" s="109"/>
      <c r="I812" s="107"/>
      <c r="J812" s="1364"/>
    </row>
    <row r="813" spans="1:11" ht="24" customHeight="1" x14ac:dyDescent="0.2">
      <c r="A813" s="55"/>
      <c r="B813" s="127"/>
      <c r="C813" s="56"/>
      <c r="D813" s="127"/>
      <c r="E813" s="1361"/>
      <c r="F813" s="56"/>
      <c r="G813" s="56"/>
      <c r="H813" s="109"/>
      <c r="I813" s="107"/>
      <c r="J813" s="1364"/>
    </row>
    <row r="814" spans="1:11" ht="24" customHeight="1" x14ac:dyDescent="0.2">
      <c r="A814" s="55"/>
      <c r="B814" s="127"/>
      <c r="C814" s="56"/>
      <c r="D814" s="127"/>
      <c r="E814" s="1361"/>
      <c r="F814" s="56"/>
      <c r="G814" s="56"/>
      <c r="H814" s="109"/>
      <c r="I814" s="107"/>
      <c r="J814" s="1364"/>
    </row>
    <row r="815" spans="1:11" ht="24" customHeight="1" x14ac:dyDescent="0.2">
      <c r="A815" s="55"/>
      <c r="B815" s="127" t="s">
        <v>160</v>
      </c>
      <c r="C815" s="56"/>
      <c r="D815" s="127" t="s">
        <v>160</v>
      </c>
      <c r="E815" s="1361"/>
      <c r="F815" s="56"/>
      <c r="G815" s="56"/>
      <c r="H815" s="109"/>
      <c r="I815" s="107"/>
      <c r="J815" s="1364"/>
    </row>
    <row r="816" spans="1:11" ht="24" customHeight="1" x14ac:dyDescent="0.2">
      <c r="A816" s="55"/>
      <c r="B816" s="127" t="s">
        <v>160</v>
      </c>
      <c r="C816" s="56"/>
      <c r="D816" s="127"/>
      <c r="E816" s="1361"/>
      <c r="F816" s="56"/>
      <c r="G816" s="56"/>
      <c r="H816" s="109"/>
      <c r="I816" s="107"/>
      <c r="J816" s="1364"/>
    </row>
    <row r="817" spans="1:11" ht="24" customHeight="1" x14ac:dyDescent="0.2">
      <c r="A817" s="55"/>
      <c r="B817" s="127" t="s">
        <v>160</v>
      </c>
      <c r="C817" s="56"/>
      <c r="D817" s="127" t="s">
        <v>160</v>
      </c>
      <c r="E817" s="1361"/>
      <c r="F817" s="56"/>
      <c r="G817" s="56"/>
      <c r="H817" s="109"/>
      <c r="I817" s="107"/>
      <c r="J817" s="1364"/>
    </row>
    <row r="818" spans="1:11" ht="24" customHeight="1" x14ac:dyDescent="0.2">
      <c r="A818" s="55"/>
      <c r="B818" s="127" t="s">
        <v>160</v>
      </c>
      <c r="C818" s="56"/>
      <c r="D818" s="127" t="s">
        <v>160</v>
      </c>
      <c r="E818" s="1362"/>
      <c r="F818" s="56"/>
      <c r="G818" s="56"/>
      <c r="H818" s="110"/>
      <c r="I818" s="108"/>
      <c r="J818" s="1364"/>
    </row>
    <row r="819" spans="1:11" ht="24" customHeight="1" thickBot="1" x14ac:dyDescent="0.25">
      <c r="A819" s="55"/>
      <c r="B819" s="127" t="s">
        <v>160</v>
      </c>
      <c r="C819" s="101"/>
      <c r="D819" s="1339" t="s">
        <v>160</v>
      </c>
      <c r="E819" s="1339"/>
      <c r="F819" s="1339"/>
      <c r="G819" s="101">
        <f>SUM(G796:G818)</f>
        <v>16</v>
      </c>
      <c r="H819" s="106"/>
      <c r="I819" s="106"/>
      <c r="J819" s="102"/>
    </row>
    <row r="820" spans="1:11" ht="24" customHeight="1" thickTop="1" x14ac:dyDescent="0.2">
      <c r="A820" s="1340" t="s">
        <v>132</v>
      </c>
      <c r="B820" s="1340"/>
      <c r="C820" s="1340"/>
      <c r="D820" s="1340"/>
      <c r="E820" s="1340"/>
      <c r="F820" s="1340"/>
      <c r="G820" s="1340"/>
      <c r="H820" s="1340"/>
      <c r="I820" s="1340"/>
      <c r="J820" s="1340"/>
    </row>
    <row r="821" spans="1:11" ht="24" customHeight="1" x14ac:dyDescent="0.2">
      <c r="A821" s="1341" t="s">
        <v>133</v>
      </c>
      <c r="B821" s="1341"/>
      <c r="C821" s="1341"/>
      <c r="D821" s="1341"/>
      <c r="E821" s="50"/>
    </row>
    <row r="822" spans="1:11" ht="24" customHeight="1" x14ac:dyDescent="0.2">
      <c r="A822" s="2" t="s">
        <v>22</v>
      </c>
      <c r="B822" s="97">
        <v>43278</v>
      </c>
      <c r="D822" s="1342" t="s">
        <v>134</v>
      </c>
      <c r="E822" s="1342"/>
      <c r="F822" s="1325" t="s">
        <v>108</v>
      </c>
      <c r="G822" s="1325"/>
      <c r="H822" s="1359"/>
      <c r="I822" s="1359"/>
      <c r="J822" s="1359"/>
    </row>
    <row r="823" spans="1:11" ht="24" customHeight="1" x14ac:dyDescent="0.25">
      <c r="A823" s="97"/>
      <c r="B823" s="1338" t="s">
        <v>288</v>
      </c>
      <c r="C823" s="1338"/>
      <c r="D823" s="1338"/>
      <c r="E823" s="220"/>
      <c r="F823" s="220"/>
    </row>
    <row r="824" spans="1:11" ht="24" customHeight="1" x14ac:dyDescent="0.2">
      <c r="A824" s="50"/>
      <c r="B824" s="50" t="s">
        <v>135</v>
      </c>
      <c r="C824" s="1341" t="s">
        <v>464</v>
      </c>
      <c r="D824" s="1341"/>
      <c r="E824" s="1341"/>
      <c r="F824" s="1368" t="s">
        <v>116</v>
      </c>
      <c r="G824" s="1368"/>
      <c r="H824" s="1341">
        <v>919771121</v>
      </c>
      <c r="I824" s="1341"/>
      <c r="J824" s="1341"/>
    </row>
    <row r="825" spans="1:11" ht="24" customHeight="1" x14ac:dyDescent="0.2">
      <c r="A825" s="50"/>
      <c r="B825" s="50" t="s">
        <v>136</v>
      </c>
      <c r="C825" s="1341" t="s">
        <v>465</v>
      </c>
      <c r="D825" s="1341"/>
      <c r="E825" s="1341"/>
      <c r="F825" s="1368" t="s">
        <v>157</v>
      </c>
      <c r="G825" s="1368"/>
      <c r="H825" s="1341" t="s">
        <v>11</v>
      </c>
      <c r="I825" s="1341"/>
      <c r="J825" s="1341"/>
    </row>
    <row r="826" spans="1:11" ht="24" customHeight="1" thickBot="1" x14ac:dyDescent="0.25">
      <c r="B826" s="206" t="s">
        <v>261</v>
      </c>
      <c r="C826" s="1352" t="s">
        <v>542</v>
      </c>
      <c r="D826" s="1352"/>
      <c r="E826" s="1352"/>
      <c r="F826" s="1352"/>
      <c r="G826" s="1352"/>
    </row>
    <row r="827" spans="1:11" ht="24" customHeight="1" thickTop="1" x14ac:dyDescent="0.2">
      <c r="A827" s="1353" t="s">
        <v>131</v>
      </c>
      <c r="B827" s="1354"/>
      <c r="C827" s="1354"/>
      <c r="D827" s="1355"/>
      <c r="E827" s="103" t="s">
        <v>123</v>
      </c>
      <c r="F827" s="1343" t="s">
        <v>126</v>
      </c>
      <c r="G827" s="1343"/>
      <c r="H827" s="1344" t="s">
        <v>130</v>
      </c>
      <c r="I827" s="1345"/>
      <c r="J827" s="1346"/>
    </row>
    <row r="828" spans="1:11" ht="24" customHeight="1" x14ac:dyDescent="0.2">
      <c r="A828" s="1356"/>
      <c r="B828" s="1357"/>
      <c r="C828" s="1357"/>
      <c r="D828" s="1358"/>
      <c r="E828" s="104" t="s">
        <v>124</v>
      </c>
      <c r="F828" s="1350" t="s">
        <v>127</v>
      </c>
      <c r="G828" s="1351"/>
      <c r="H828" s="1347"/>
      <c r="I828" s="1348"/>
      <c r="J828" s="1349"/>
    </row>
    <row r="829" spans="1:11" ht="24" customHeight="1" thickBot="1" x14ac:dyDescent="0.25">
      <c r="A829" s="170" t="s">
        <v>99</v>
      </c>
      <c r="B829" s="169" t="s">
        <v>100</v>
      </c>
      <c r="C829" s="169" t="s">
        <v>101</v>
      </c>
      <c r="D829" s="169" t="s">
        <v>100</v>
      </c>
      <c r="E829" s="104" t="s">
        <v>125</v>
      </c>
      <c r="F829" s="169" t="s">
        <v>128</v>
      </c>
      <c r="G829" s="169" t="s">
        <v>129</v>
      </c>
      <c r="H829" s="1347"/>
      <c r="I829" s="1348"/>
      <c r="J829" s="1349"/>
    </row>
    <row r="830" spans="1:11" ht="24" customHeight="1" x14ac:dyDescent="0.2">
      <c r="A830" s="214" t="s">
        <v>50</v>
      </c>
      <c r="B830" s="215">
        <v>43263</v>
      </c>
      <c r="C830" s="219" t="s">
        <v>414</v>
      </c>
      <c r="D830" s="215">
        <v>43263</v>
      </c>
      <c r="E830" s="1360" t="s">
        <v>137</v>
      </c>
      <c r="F830" s="216"/>
      <c r="G830" s="216">
        <v>1</v>
      </c>
      <c r="H830" s="217"/>
      <c r="I830" s="218"/>
      <c r="J830" s="1363" t="s">
        <v>139</v>
      </c>
      <c r="K830" s="127"/>
    </row>
    <row r="831" spans="1:11" ht="24" customHeight="1" x14ac:dyDescent="0.2">
      <c r="A831" s="55" t="s">
        <v>50</v>
      </c>
      <c r="B831" s="127">
        <v>43264</v>
      </c>
      <c r="C831" s="56" t="s">
        <v>414</v>
      </c>
      <c r="D831" s="127">
        <v>43264</v>
      </c>
      <c r="E831" s="1361"/>
      <c r="F831" s="56"/>
      <c r="G831" s="56">
        <v>1</v>
      </c>
      <c r="H831" s="109"/>
      <c r="I831" s="107"/>
      <c r="J831" s="1364"/>
      <c r="K831" s="127"/>
    </row>
    <row r="832" spans="1:11" ht="24" customHeight="1" x14ac:dyDescent="0.2">
      <c r="A832" s="55" t="s">
        <v>50</v>
      </c>
      <c r="B832" s="127">
        <v>43269</v>
      </c>
      <c r="C832" s="56" t="s">
        <v>414</v>
      </c>
      <c r="D832" s="127">
        <v>43269</v>
      </c>
      <c r="E832" s="1361"/>
      <c r="F832" s="56"/>
      <c r="G832" s="56">
        <v>1</v>
      </c>
      <c r="H832" s="109"/>
      <c r="I832" s="107"/>
      <c r="J832" s="1364"/>
      <c r="K832" s="127"/>
    </row>
    <row r="833" spans="1:11" ht="24" customHeight="1" x14ac:dyDescent="0.2">
      <c r="A833" s="55" t="s">
        <v>50</v>
      </c>
      <c r="B833" s="127">
        <v>43270</v>
      </c>
      <c r="C833" s="56" t="s">
        <v>414</v>
      </c>
      <c r="D833" s="127">
        <v>43270</v>
      </c>
      <c r="E833" s="1361"/>
      <c r="F833" s="56"/>
      <c r="G833" s="56">
        <v>1</v>
      </c>
      <c r="H833" s="109"/>
      <c r="I833" s="107"/>
      <c r="J833" s="1364"/>
      <c r="K833" s="127"/>
    </row>
    <row r="834" spans="1:11" ht="24" customHeight="1" x14ac:dyDescent="0.2">
      <c r="A834" s="55" t="s">
        <v>50</v>
      </c>
      <c r="B834" s="127">
        <v>43271</v>
      </c>
      <c r="C834" s="56" t="s">
        <v>414</v>
      </c>
      <c r="D834" s="127">
        <v>43271</v>
      </c>
      <c r="E834" s="1361"/>
      <c r="F834" s="56"/>
      <c r="G834" s="56">
        <v>1</v>
      </c>
      <c r="H834" s="109"/>
      <c r="I834" s="107"/>
      <c r="J834" s="1364"/>
      <c r="K834" s="127"/>
    </row>
    <row r="835" spans="1:11" ht="24" customHeight="1" x14ac:dyDescent="0.2">
      <c r="A835" s="55" t="s">
        <v>381</v>
      </c>
      <c r="B835" s="127" t="s">
        <v>384</v>
      </c>
      <c r="C835" s="56" t="s">
        <v>266</v>
      </c>
      <c r="D835" s="127" t="s">
        <v>384</v>
      </c>
      <c r="E835" s="1361"/>
      <c r="F835" s="56"/>
      <c r="G835" s="56">
        <v>1</v>
      </c>
      <c r="H835" s="109"/>
      <c r="I835" s="107"/>
      <c r="J835" s="1364"/>
      <c r="K835" s="127"/>
    </row>
    <row r="836" spans="1:11" ht="24" customHeight="1" x14ac:dyDescent="0.2">
      <c r="A836" s="55" t="s">
        <v>381</v>
      </c>
      <c r="B836" s="127" t="s">
        <v>385</v>
      </c>
      <c r="C836" s="56" t="s">
        <v>266</v>
      </c>
      <c r="D836" s="127" t="s">
        <v>385</v>
      </c>
      <c r="E836" s="1361"/>
      <c r="F836" s="56"/>
      <c r="G836" s="56">
        <v>1</v>
      </c>
      <c r="H836" s="109"/>
      <c r="I836" s="107"/>
      <c r="J836" s="1364"/>
      <c r="K836" s="127"/>
    </row>
    <row r="837" spans="1:11" ht="24" customHeight="1" x14ac:dyDescent="0.2">
      <c r="A837" s="55" t="s">
        <v>381</v>
      </c>
      <c r="B837" s="127" t="s">
        <v>386</v>
      </c>
      <c r="C837" s="56" t="s">
        <v>266</v>
      </c>
      <c r="D837" s="127" t="s">
        <v>386</v>
      </c>
      <c r="E837" s="1361"/>
      <c r="F837" s="56"/>
      <c r="G837" s="56">
        <v>1</v>
      </c>
      <c r="H837" s="1365" t="s">
        <v>141</v>
      </c>
      <c r="I837" s="1366" t="s">
        <v>140</v>
      </c>
      <c r="J837" s="1364"/>
      <c r="K837" s="127"/>
    </row>
    <row r="838" spans="1:11" ht="24" customHeight="1" x14ac:dyDescent="0.2">
      <c r="A838" s="55" t="s">
        <v>381</v>
      </c>
      <c r="B838" s="127" t="s">
        <v>387</v>
      </c>
      <c r="C838" s="56" t="s">
        <v>266</v>
      </c>
      <c r="D838" s="127" t="s">
        <v>387</v>
      </c>
      <c r="E838" s="1361"/>
      <c r="F838" s="56"/>
      <c r="G838" s="56">
        <v>1</v>
      </c>
      <c r="H838" s="1365"/>
      <c r="I838" s="1366"/>
      <c r="J838" s="1364"/>
      <c r="K838" s="127"/>
    </row>
    <row r="839" spans="1:11" ht="24" customHeight="1" x14ac:dyDescent="0.2">
      <c r="A839" s="55" t="s">
        <v>381</v>
      </c>
      <c r="B839" s="127" t="s">
        <v>388</v>
      </c>
      <c r="C839" s="56" t="s">
        <v>266</v>
      </c>
      <c r="D839" s="127" t="s">
        <v>388</v>
      </c>
      <c r="E839" s="1361"/>
      <c r="F839" s="56"/>
      <c r="G839" s="56">
        <v>1</v>
      </c>
      <c r="H839" s="1365"/>
      <c r="I839" s="1366"/>
      <c r="J839" s="1364"/>
    </row>
    <row r="840" spans="1:11" ht="24" customHeight="1" x14ac:dyDescent="0.2">
      <c r="A840" s="55" t="s">
        <v>381</v>
      </c>
      <c r="B840" s="127" t="s">
        <v>389</v>
      </c>
      <c r="C840" s="56" t="s">
        <v>266</v>
      </c>
      <c r="D840" s="127" t="s">
        <v>389</v>
      </c>
      <c r="E840" s="1361"/>
      <c r="F840" s="56"/>
      <c r="G840" s="56">
        <v>1</v>
      </c>
      <c r="H840" s="1365"/>
      <c r="I840" s="1366"/>
      <c r="J840" s="1364"/>
    </row>
    <row r="841" spans="1:11" ht="24" customHeight="1" x14ac:dyDescent="0.2">
      <c r="A841" s="55" t="s">
        <v>381</v>
      </c>
      <c r="B841" s="127" t="s">
        <v>390</v>
      </c>
      <c r="C841" s="56" t="s">
        <v>266</v>
      </c>
      <c r="D841" s="127" t="s">
        <v>390</v>
      </c>
      <c r="E841" s="1361"/>
      <c r="F841" s="56"/>
      <c r="G841" s="56">
        <v>1</v>
      </c>
      <c r="H841" s="1367" t="s">
        <v>415</v>
      </c>
      <c r="I841" s="1366">
        <v>2018</v>
      </c>
      <c r="J841" s="1364"/>
    </row>
    <row r="842" spans="1:11" ht="24" customHeight="1" x14ac:dyDescent="0.2">
      <c r="A842" s="55" t="s">
        <v>381</v>
      </c>
      <c r="B842" s="127" t="s">
        <v>391</v>
      </c>
      <c r="C842" s="56" t="s">
        <v>266</v>
      </c>
      <c r="D842" s="127" t="s">
        <v>391</v>
      </c>
      <c r="E842" s="1361"/>
      <c r="F842" s="56"/>
      <c r="G842" s="56">
        <v>1</v>
      </c>
      <c r="H842" s="1367"/>
      <c r="I842" s="1366"/>
      <c r="J842" s="1364"/>
    </row>
    <row r="843" spans="1:11" ht="24" customHeight="1" x14ac:dyDescent="0.2">
      <c r="A843" s="55" t="s">
        <v>381</v>
      </c>
      <c r="B843" s="127" t="s">
        <v>392</v>
      </c>
      <c r="C843" s="56" t="s">
        <v>266</v>
      </c>
      <c r="D843" s="127" t="s">
        <v>392</v>
      </c>
      <c r="E843" s="1361"/>
      <c r="F843" s="56"/>
      <c r="G843" s="56">
        <v>1</v>
      </c>
      <c r="H843" s="1367"/>
      <c r="I843" s="1366"/>
      <c r="J843" s="1364"/>
    </row>
    <row r="844" spans="1:11" ht="24" customHeight="1" x14ac:dyDescent="0.2">
      <c r="A844" s="55" t="s">
        <v>381</v>
      </c>
      <c r="B844" s="127" t="s">
        <v>393</v>
      </c>
      <c r="C844" s="56" t="s">
        <v>266</v>
      </c>
      <c r="D844" s="127" t="s">
        <v>393</v>
      </c>
      <c r="E844" s="1361"/>
      <c r="F844" s="56"/>
      <c r="G844" s="56">
        <v>1</v>
      </c>
      <c r="H844" s="1367"/>
      <c r="I844" s="1366"/>
      <c r="J844" s="1364"/>
    </row>
    <row r="845" spans="1:11" ht="24" customHeight="1" x14ac:dyDescent="0.2">
      <c r="A845" s="55" t="s">
        <v>381</v>
      </c>
      <c r="B845" s="127" t="s">
        <v>394</v>
      </c>
      <c r="C845" s="56" t="s">
        <v>266</v>
      </c>
      <c r="D845" s="127" t="s">
        <v>394</v>
      </c>
      <c r="E845" s="1361"/>
      <c r="F845" s="56"/>
      <c r="G845" s="56">
        <v>1</v>
      </c>
      <c r="H845" s="1367"/>
      <c r="I845" s="1366"/>
      <c r="J845" s="1364"/>
    </row>
    <row r="846" spans="1:11" ht="24" customHeight="1" x14ac:dyDescent="0.2">
      <c r="A846" s="55"/>
      <c r="B846" s="127"/>
      <c r="C846" s="56"/>
      <c r="D846" s="127"/>
      <c r="E846" s="1361"/>
      <c r="F846" s="56"/>
      <c r="G846" s="56"/>
      <c r="H846" s="109"/>
      <c r="I846" s="107"/>
      <c r="J846" s="1364"/>
    </row>
    <row r="847" spans="1:11" ht="24" customHeight="1" x14ac:dyDescent="0.2">
      <c r="A847" s="55"/>
      <c r="B847" s="127"/>
      <c r="C847" s="56"/>
      <c r="D847" s="127"/>
      <c r="E847" s="1361"/>
      <c r="F847" s="56"/>
      <c r="G847" s="56"/>
      <c r="H847" s="109"/>
      <c r="I847" s="107"/>
      <c r="J847" s="1364"/>
    </row>
    <row r="848" spans="1:11" ht="24" customHeight="1" x14ac:dyDescent="0.2">
      <c r="A848" s="55"/>
      <c r="B848" s="127"/>
      <c r="C848" s="56"/>
      <c r="D848" s="127"/>
      <c r="E848" s="1361"/>
      <c r="F848" s="56"/>
      <c r="G848" s="56"/>
      <c r="H848" s="109"/>
      <c r="I848" s="107"/>
      <c r="J848" s="1364"/>
    </row>
    <row r="849" spans="1:11" ht="24" customHeight="1" x14ac:dyDescent="0.2">
      <c r="A849" s="55"/>
      <c r="B849" s="127" t="s">
        <v>160</v>
      </c>
      <c r="C849" s="56"/>
      <c r="D849" s="127" t="s">
        <v>160</v>
      </c>
      <c r="E849" s="1361"/>
      <c r="F849" s="56"/>
      <c r="G849" s="56"/>
      <c r="H849" s="109"/>
      <c r="I849" s="107"/>
      <c r="J849" s="1364"/>
    </row>
    <row r="850" spans="1:11" ht="24" customHeight="1" x14ac:dyDescent="0.2">
      <c r="A850" s="55"/>
      <c r="B850" s="127" t="s">
        <v>160</v>
      </c>
      <c r="C850" s="56"/>
      <c r="D850" s="127"/>
      <c r="E850" s="1361"/>
      <c r="F850" s="56"/>
      <c r="G850" s="56"/>
      <c r="H850" s="109"/>
      <c r="I850" s="107"/>
      <c r="J850" s="1364"/>
    </row>
    <row r="851" spans="1:11" ht="24" customHeight="1" x14ac:dyDescent="0.2">
      <c r="A851" s="55"/>
      <c r="B851" s="127" t="s">
        <v>160</v>
      </c>
      <c r="C851" s="56"/>
      <c r="D851" s="127" t="s">
        <v>160</v>
      </c>
      <c r="E851" s="1361"/>
      <c r="F851" s="56"/>
      <c r="G851" s="56"/>
      <c r="H851" s="109"/>
      <c r="I851" s="107"/>
      <c r="J851" s="1364"/>
    </row>
    <row r="852" spans="1:11" ht="24" customHeight="1" x14ac:dyDescent="0.2">
      <c r="A852" s="55"/>
      <c r="B852" s="127" t="s">
        <v>160</v>
      </c>
      <c r="C852" s="56"/>
      <c r="D852" s="127" t="s">
        <v>160</v>
      </c>
      <c r="E852" s="1362"/>
      <c r="F852" s="56"/>
      <c r="G852" s="56"/>
      <c r="H852" s="110"/>
      <c r="I852" s="108"/>
      <c r="J852" s="1364"/>
    </row>
    <row r="853" spans="1:11" ht="24" customHeight="1" thickBot="1" x14ac:dyDescent="0.25">
      <c r="A853" s="55"/>
      <c r="B853" s="127" t="s">
        <v>160</v>
      </c>
      <c r="C853" s="101"/>
      <c r="D853" s="1339" t="s">
        <v>160</v>
      </c>
      <c r="E853" s="1339"/>
      <c r="F853" s="1339"/>
      <c r="G853" s="101">
        <f>SUM(G830:G852)</f>
        <v>16</v>
      </c>
      <c r="H853" s="106"/>
      <c r="I853" s="106"/>
      <c r="J853" s="102"/>
    </row>
    <row r="854" spans="1:11" ht="24" customHeight="1" thickTop="1" x14ac:dyDescent="0.2">
      <c r="A854" s="1340" t="s">
        <v>132</v>
      </c>
      <c r="B854" s="1340"/>
      <c r="C854" s="1340"/>
      <c r="D854" s="1340"/>
      <c r="E854" s="1340"/>
      <c r="F854" s="1340"/>
      <c r="G854" s="1340"/>
      <c r="H854" s="1340"/>
      <c r="I854" s="1340"/>
      <c r="J854" s="1340"/>
    </row>
    <row r="855" spans="1:11" ht="24" customHeight="1" x14ac:dyDescent="0.2">
      <c r="A855" s="1341" t="s">
        <v>133</v>
      </c>
      <c r="B855" s="1341"/>
      <c r="C855" s="1341"/>
      <c r="D855" s="1341"/>
      <c r="E855" s="50"/>
    </row>
    <row r="856" spans="1:11" ht="24" customHeight="1" x14ac:dyDescent="0.2">
      <c r="A856" s="2" t="s">
        <v>22</v>
      </c>
      <c r="B856" s="97">
        <v>43278</v>
      </c>
      <c r="D856" s="1342" t="s">
        <v>134</v>
      </c>
      <c r="E856" s="1342"/>
      <c r="F856" s="1325" t="s">
        <v>108</v>
      </c>
      <c r="G856" s="1325"/>
      <c r="H856" s="1359"/>
      <c r="I856" s="1359"/>
      <c r="J856" s="1359"/>
    </row>
    <row r="857" spans="1:11" ht="24" customHeight="1" x14ac:dyDescent="0.25">
      <c r="A857" s="97"/>
      <c r="B857" s="1338" t="s">
        <v>288</v>
      </c>
      <c r="C857" s="1338"/>
      <c r="D857" s="1338"/>
      <c r="E857" s="220"/>
      <c r="F857" s="220"/>
    </row>
    <row r="858" spans="1:11" ht="24" customHeight="1" x14ac:dyDescent="0.2">
      <c r="A858" s="50"/>
      <c r="B858" s="50" t="s">
        <v>135</v>
      </c>
      <c r="C858" s="1341" t="s">
        <v>466</v>
      </c>
      <c r="D858" s="1341"/>
      <c r="E858" s="1341"/>
      <c r="F858" s="1368" t="s">
        <v>116</v>
      </c>
      <c r="G858" s="1368"/>
      <c r="H858" s="1341">
        <v>937289551</v>
      </c>
      <c r="I858" s="1341"/>
      <c r="J858" s="1341"/>
    </row>
    <row r="859" spans="1:11" ht="24" customHeight="1" x14ac:dyDescent="0.2">
      <c r="A859" s="50"/>
      <c r="B859" s="50" t="s">
        <v>136</v>
      </c>
      <c r="C859" s="1341" t="s">
        <v>467</v>
      </c>
      <c r="D859" s="1341"/>
      <c r="E859" s="1341"/>
      <c r="F859" s="1368" t="s">
        <v>157</v>
      </c>
      <c r="G859" s="1368"/>
      <c r="H859" s="1341" t="s">
        <v>11</v>
      </c>
      <c r="I859" s="1341"/>
      <c r="J859" s="1341"/>
    </row>
    <row r="860" spans="1:11" ht="24" customHeight="1" thickBot="1" x14ac:dyDescent="0.25">
      <c r="B860" s="206" t="s">
        <v>261</v>
      </c>
      <c r="C860" s="1352" t="s">
        <v>556</v>
      </c>
      <c r="D860" s="1352"/>
      <c r="E860" s="1352"/>
      <c r="F860" s="1352"/>
      <c r="G860" s="1352"/>
    </row>
    <row r="861" spans="1:11" ht="24" customHeight="1" thickTop="1" x14ac:dyDescent="0.2">
      <c r="A861" s="1353" t="s">
        <v>131</v>
      </c>
      <c r="B861" s="1354"/>
      <c r="C861" s="1354"/>
      <c r="D861" s="1355"/>
      <c r="E861" s="103" t="s">
        <v>123</v>
      </c>
      <c r="F861" s="1343" t="s">
        <v>126</v>
      </c>
      <c r="G861" s="1343"/>
      <c r="H861" s="1344" t="s">
        <v>130</v>
      </c>
      <c r="I861" s="1345"/>
      <c r="J861" s="1346"/>
    </row>
    <row r="862" spans="1:11" ht="24" customHeight="1" x14ac:dyDescent="0.2">
      <c r="A862" s="1356"/>
      <c r="B862" s="1357"/>
      <c r="C862" s="1357"/>
      <c r="D862" s="1358"/>
      <c r="E862" s="104" t="s">
        <v>124</v>
      </c>
      <c r="F862" s="1350" t="s">
        <v>127</v>
      </c>
      <c r="G862" s="1351"/>
      <c r="H862" s="1347"/>
      <c r="I862" s="1348"/>
      <c r="J862" s="1349"/>
    </row>
    <row r="863" spans="1:11" ht="24" customHeight="1" thickBot="1" x14ac:dyDescent="0.25">
      <c r="A863" s="170" t="s">
        <v>99</v>
      </c>
      <c r="B863" s="169" t="s">
        <v>100</v>
      </c>
      <c r="C863" s="169" t="s">
        <v>101</v>
      </c>
      <c r="D863" s="169" t="s">
        <v>100</v>
      </c>
      <c r="E863" s="104" t="s">
        <v>125</v>
      </c>
      <c r="F863" s="169" t="s">
        <v>128</v>
      </c>
      <c r="G863" s="169" t="s">
        <v>129</v>
      </c>
      <c r="H863" s="1347"/>
      <c r="I863" s="1348"/>
      <c r="J863" s="1349"/>
    </row>
    <row r="864" spans="1:11" ht="24" customHeight="1" x14ac:dyDescent="0.2">
      <c r="A864" s="214" t="s">
        <v>517</v>
      </c>
      <c r="B864" s="215">
        <v>43261</v>
      </c>
      <c r="C864" s="219" t="s">
        <v>414</v>
      </c>
      <c r="D864" s="215">
        <v>43261</v>
      </c>
      <c r="E864" s="1360" t="s">
        <v>137</v>
      </c>
      <c r="F864" s="216"/>
      <c r="G864" s="216">
        <v>1</v>
      </c>
      <c r="H864" s="217"/>
      <c r="I864" s="218"/>
      <c r="J864" s="1363" t="s">
        <v>139</v>
      </c>
      <c r="K864" s="127"/>
    </row>
    <row r="865" spans="1:11" ht="24" customHeight="1" x14ac:dyDescent="0.2">
      <c r="A865" s="55" t="s">
        <v>517</v>
      </c>
      <c r="B865" s="127">
        <v>43262</v>
      </c>
      <c r="C865" s="56" t="s">
        <v>414</v>
      </c>
      <c r="D865" s="127">
        <v>43262</v>
      </c>
      <c r="E865" s="1361"/>
      <c r="F865" s="56"/>
      <c r="G865" s="56">
        <v>1</v>
      </c>
      <c r="H865" s="109"/>
      <c r="I865" s="107"/>
      <c r="J865" s="1364"/>
      <c r="K865" s="127"/>
    </row>
    <row r="866" spans="1:11" ht="24" customHeight="1" x14ac:dyDescent="0.2">
      <c r="A866" s="55" t="s">
        <v>517</v>
      </c>
      <c r="B866" s="127">
        <v>43263</v>
      </c>
      <c r="C866" s="56" t="s">
        <v>414</v>
      </c>
      <c r="D866" s="127">
        <v>43263</v>
      </c>
      <c r="E866" s="1361"/>
      <c r="F866" s="56"/>
      <c r="G866" s="56">
        <v>1</v>
      </c>
      <c r="H866" s="109"/>
      <c r="I866" s="107"/>
      <c r="J866" s="1364"/>
      <c r="K866" s="127"/>
    </row>
    <row r="867" spans="1:11" ht="24" customHeight="1" x14ac:dyDescent="0.2">
      <c r="A867" s="55" t="s">
        <v>517</v>
      </c>
      <c r="B867" s="127">
        <v>43264</v>
      </c>
      <c r="C867" s="56" t="s">
        <v>414</v>
      </c>
      <c r="D867" s="127">
        <v>43264</v>
      </c>
      <c r="E867" s="1361"/>
      <c r="F867" s="56"/>
      <c r="G867" s="56">
        <v>1</v>
      </c>
      <c r="H867" s="109"/>
      <c r="I867" s="107"/>
      <c r="J867" s="1364"/>
      <c r="K867" s="127"/>
    </row>
    <row r="868" spans="1:11" ht="24" customHeight="1" x14ac:dyDescent="0.2">
      <c r="A868" s="55" t="s">
        <v>517</v>
      </c>
      <c r="B868" s="127">
        <v>43269</v>
      </c>
      <c r="C868" s="56" t="s">
        <v>414</v>
      </c>
      <c r="D868" s="127">
        <v>43269</v>
      </c>
      <c r="E868" s="1361"/>
      <c r="F868" s="56"/>
      <c r="G868" s="56">
        <v>1</v>
      </c>
      <c r="H868" s="109"/>
      <c r="I868" s="107"/>
      <c r="J868" s="1364"/>
      <c r="K868" s="127"/>
    </row>
    <row r="869" spans="1:11" ht="24" customHeight="1" x14ac:dyDescent="0.2">
      <c r="A869" s="55" t="s">
        <v>517</v>
      </c>
      <c r="B869" s="127">
        <v>43270</v>
      </c>
      <c r="C869" s="56" t="s">
        <v>414</v>
      </c>
      <c r="D869" s="127">
        <v>43270</v>
      </c>
      <c r="E869" s="1361"/>
      <c r="F869" s="56"/>
      <c r="G869" s="56">
        <v>1</v>
      </c>
      <c r="H869" s="109"/>
      <c r="I869" s="107"/>
      <c r="J869" s="1364"/>
      <c r="K869" s="127"/>
    </row>
    <row r="870" spans="1:11" ht="24" customHeight="1" x14ac:dyDescent="0.2">
      <c r="A870" s="55" t="s">
        <v>517</v>
      </c>
      <c r="B870" s="127">
        <v>43271</v>
      </c>
      <c r="C870" s="56" t="s">
        <v>414</v>
      </c>
      <c r="D870" s="127">
        <v>43271</v>
      </c>
      <c r="E870" s="1361"/>
      <c r="F870" s="56"/>
      <c r="G870" s="56">
        <v>1</v>
      </c>
      <c r="H870" s="109"/>
      <c r="I870" s="107"/>
      <c r="J870" s="1364"/>
      <c r="K870" s="127"/>
    </row>
    <row r="871" spans="1:11" ht="24" customHeight="1" x14ac:dyDescent="0.2">
      <c r="A871" s="55" t="s">
        <v>382</v>
      </c>
      <c r="B871" s="127" t="s">
        <v>386</v>
      </c>
      <c r="C871" s="56" t="s">
        <v>266</v>
      </c>
      <c r="D871" s="127" t="s">
        <v>386</v>
      </c>
      <c r="E871" s="1361"/>
      <c r="F871" s="56"/>
      <c r="G871" s="56">
        <v>1</v>
      </c>
      <c r="H871" s="1365" t="s">
        <v>141</v>
      </c>
      <c r="I871" s="1366" t="s">
        <v>140</v>
      </c>
      <c r="J871" s="1364"/>
      <c r="K871" s="127"/>
    </row>
    <row r="872" spans="1:11" ht="24" customHeight="1" x14ac:dyDescent="0.2">
      <c r="A872" s="55" t="s">
        <v>382</v>
      </c>
      <c r="B872" s="127" t="s">
        <v>387</v>
      </c>
      <c r="C872" s="56" t="s">
        <v>266</v>
      </c>
      <c r="D872" s="127" t="s">
        <v>387</v>
      </c>
      <c r="E872" s="1361"/>
      <c r="F872" s="56"/>
      <c r="G872" s="56">
        <v>1</v>
      </c>
      <c r="H872" s="1365"/>
      <c r="I872" s="1366"/>
      <c r="J872" s="1364"/>
      <c r="K872" s="127"/>
    </row>
    <row r="873" spans="1:11" ht="24" customHeight="1" x14ac:dyDescent="0.2">
      <c r="A873" s="55" t="s">
        <v>382</v>
      </c>
      <c r="B873" s="127" t="s">
        <v>388</v>
      </c>
      <c r="C873" s="56" t="s">
        <v>266</v>
      </c>
      <c r="D873" s="127" t="s">
        <v>388</v>
      </c>
      <c r="E873" s="1361"/>
      <c r="F873" s="56"/>
      <c r="G873" s="56">
        <v>1</v>
      </c>
      <c r="H873" s="1365"/>
      <c r="I873" s="1366"/>
      <c r="J873" s="1364"/>
    </row>
    <row r="874" spans="1:11" ht="24" customHeight="1" x14ac:dyDescent="0.2">
      <c r="A874" s="55" t="s">
        <v>382</v>
      </c>
      <c r="B874" s="127" t="s">
        <v>389</v>
      </c>
      <c r="C874" s="56" t="s">
        <v>266</v>
      </c>
      <c r="D874" s="127" t="s">
        <v>389</v>
      </c>
      <c r="E874" s="1361"/>
      <c r="F874" s="56"/>
      <c r="G874" s="56">
        <v>1</v>
      </c>
      <c r="H874" s="1365"/>
      <c r="I874" s="1366"/>
      <c r="J874" s="1364"/>
    </row>
    <row r="875" spans="1:11" ht="24" customHeight="1" x14ac:dyDescent="0.2">
      <c r="A875" s="55" t="s">
        <v>382</v>
      </c>
      <c r="B875" s="127" t="s">
        <v>390</v>
      </c>
      <c r="C875" s="56" t="s">
        <v>266</v>
      </c>
      <c r="D875" s="127" t="s">
        <v>390</v>
      </c>
      <c r="E875" s="1361"/>
      <c r="F875" s="56"/>
      <c r="G875" s="56">
        <v>1</v>
      </c>
      <c r="H875" s="1367" t="s">
        <v>415</v>
      </c>
      <c r="I875" s="1366">
        <v>2018</v>
      </c>
      <c r="J875" s="1364"/>
    </row>
    <row r="876" spans="1:11" ht="24" customHeight="1" x14ac:dyDescent="0.2">
      <c r="A876" s="55" t="s">
        <v>382</v>
      </c>
      <c r="B876" s="127" t="s">
        <v>391</v>
      </c>
      <c r="C876" s="56" t="s">
        <v>266</v>
      </c>
      <c r="D876" s="127" t="s">
        <v>391</v>
      </c>
      <c r="E876" s="1361"/>
      <c r="F876" s="56"/>
      <c r="G876" s="56">
        <v>1</v>
      </c>
      <c r="H876" s="1367"/>
      <c r="I876" s="1366"/>
      <c r="J876" s="1364"/>
    </row>
    <row r="877" spans="1:11" ht="24" customHeight="1" x14ac:dyDescent="0.2">
      <c r="A877" s="55" t="s">
        <v>382</v>
      </c>
      <c r="B877" s="127" t="s">
        <v>392</v>
      </c>
      <c r="C877" s="56" t="s">
        <v>266</v>
      </c>
      <c r="D877" s="127" t="s">
        <v>392</v>
      </c>
      <c r="E877" s="1361"/>
      <c r="F877" s="56"/>
      <c r="G877" s="56">
        <v>1</v>
      </c>
      <c r="H877" s="1367"/>
      <c r="I877" s="1366"/>
      <c r="J877" s="1364"/>
    </row>
    <row r="878" spans="1:11" ht="24" customHeight="1" x14ac:dyDescent="0.2">
      <c r="A878" s="55" t="s">
        <v>382</v>
      </c>
      <c r="B878" s="127" t="s">
        <v>393</v>
      </c>
      <c r="C878" s="56" t="s">
        <v>266</v>
      </c>
      <c r="D878" s="127" t="s">
        <v>393</v>
      </c>
      <c r="E878" s="1361"/>
      <c r="F878" s="56"/>
      <c r="G878" s="56">
        <v>1</v>
      </c>
      <c r="H878" s="1367"/>
      <c r="I878" s="1366"/>
      <c r="J878" s="1364"/>
    </row>
    <row r="879" spans="1:11" ht="24" customHeight="1" x14ac:dyDescent="0.2">
      <c r="A879" s="55"/>
      <c r="B879" s="127"/>
      <c r="C879" s="56"/>
      <c r="D879" s="127"/>
      <c r="E879" s="1361"/>
      <c r="F879" s="56"/>
      <c r="G879" s="56"/>
      <c r="H879" s="1367"/>
      <c r="I879" s="1366"/>
      <c r="J879" s="1364"/>
    </row>
    <row r="880" spans="1:11" ht="24" customHeight="1" x14ac:dyDescent="0.2">
      <c r="A880" s="55"/>
      <c r="B880" s="127"/>
      <c r="C880" s="56"/>
      <c r="D880" s="127"/>
      <c r="E880" s="1361"/>
      <c r="F880" s="56"/>
      <c r="G880" s="56"/>
      <c r="H880" s="109"/>
      <c r="I880" s="107"/>
      <c r="J880" s="1364"/>
    </row>
    <row r="881" spans="1:10" ht="24" customHeight="1" x14ac:dyDescent="0.2">
      <c r="A881" s="55"/>
      <c r="B881" s="127"/>
      <c r="C881" s="56"/>
      <c r="D881" s="127"/>
      <c r="E881" s="1361"/>
      <c r="F881" s="56"/>
      <c r="G881" s="56"/>
      <c r="H881" s="109"/>
      <c r="I881" s="107"/>
      <c r="J881" s="1364"/>
    </row>
    <row r="882" spans="1:10" ht="24" customHeight="1" x14ac:dyDescent="0.2">
      <c r="A882" s="55"/>
      <c r="B882" s="127"/>
      <c r="C882" s="56"/>
      <c r="D882" s="127"/>
      <c r="E882" s="1361"/>
      <c r="F882" s="56"/>
      <c r="G882" s="56"/>
      <c r="H882" s="109"/>
      <c r="I882" s="107"/>
      <c r="J882" s="1364"/>
    </row>
    <row r="883" spans="1:10" ht="24" customHeight="1" x14ac:dyDescent="0.2">
      <c r="A883" s="55"/>
      <c r="B883" s="127" t="s">
        <v>160</v>
      </c>
      <c r="C883" s="56"/>
      <c r="D883" s="127" t="s">
        <v>160</v>
      </c>
      <c r="E883" s="1361"/>
      <c r="F883" s="56"/>
      <c r="G883" s="56"/>
      <c r="H883" s="109"/>
      <c r="I883" s="107"/>
      <c r="J883" s="1364"/>
    </row>
    <row r="884" spans="1:10" ht="24" customHeight="1" x14ac:dyDescent="0.2">
      <c r="A884" s="55"/>
      <c r="B884" s="127" t="s">
        <v>160</v>
      </c>
      <c r="C884" s="56"/>
      <c r="D884" s="127"/>
      <c r="E884" s="1361"/>
      <c r="F884" s="56"/>
      <c r="G884" s="56"/>
      <c r="H884" s="109"/>
      <c r="I884" s="107"/>
      <c r="J884" s="1364"/>
    </row>
    <row r="885" spans="1:10" ht="24" customHeight="1" x14ac:dyDescent="0.2">
      <c r="A885" s="55"/>
      <c r="B885" s="127" t="s">
        <v>160</v>
      </c>
      <c r="C885" s="56"/>
      <c r="D885" s="127" t="s">
        <v>160</v>
      </c>
      <c r="E885" s="1361"/>
      <c r="F885" s="56"/>
      <c r="G885" s="56"/>
      <c r="H885" s="109"/>
      <c r="I885" s="107"/>
      <c r="J885" s="1364"/>
    </row>
    <row r="886" spans="1:10" ht="24" customHeight="1" x14ac:dyDescent="0.2">
      <c r="A886" s="55"/>
      <c r="B886" s="127" t="s">
        <v>160</v>
      </c>
      <c r="C886" s="56"/>
      <c r="D886" s="127" t="s">
        <v>160</v>
      </c>
      <c r="E886" s="1362"/>
      <c r="F886" s="56"/>
      <c r="G886" s="56"/>
      <c r="H886" s="110"/>
      <c r="I886" s="108"/>
      <c r="J886" s="1364"/>
    </row>
    <row r="887" spans="1:10" ht="24" customHeight="1" thickBot="1" x14ac:dyDescent="0.25">
      <c r="A887" s="55"/>
      <c r="B887" s="127" t="s">
        <v>160</v>
      </c>
      <c r="C887" s="101"/>
      <c r="D887" s="1339" t="s">
        <v>160</v>
      </c>
      <c r="E887" s="1339"/>
      <c r="F887" s="1339"/>
      <c r="G887" s="101">
        <f>SUM(G864:G886)</f>
        <v>15</v>
      </c>
      <c r="H887" s="106"/>
      <c r="I887" s="106"/>
      <c r="J887" s="102"/>
    </row>
    <row r="888" spans="1:10" ht="24" customHeight="1" thickTop="1" x14ac:dyDescent="0.2">
      <c r="A888" s="1340" t="s">
        <v>132</v>
      </c>
      <c r="B888" s="1340"/>
      <c r="C888" s="1340"/>
      <c r="D888" s="1340"/>
      <c r="E888" s="1340"/>
      <c r="F888" s="1340"/>
      <c r="G888" s="1340"/>
      <c r="H888" s="1340"/>
      <c r="I888" s="1340"/>
      <c r="J888" s="1340"/>
    </row>
    <row r="889" spans="1:10" ht="24" customHeight="1" x14ac:dyDescent="0.2">
      <c r="A889" s="1341" t="s">
        <v>133</v>
      </c>
      <c r="B889" s="1341"/>
      <c r="C889" s="1341"/>
      <c r="D889" s="1341"/>
      <c r="E889" s="50"/>
    </row>
    <row r="890" spans="1:10" ht="24" customHeight="1" x14ac:dyDescent="0.2">
      <c r="A890" s="2" t="s">
        <v>22</v>
      </c>
      <c r="B890" s="97">
        <v>43278</v>
      </c>
      <c r="D890" s="1342" t="s">
        <v>134</v>
      </c>
      <c r="E890" s="1342"/>
      <c r="F890" s="1325" t="s">
        <v>108</v>
      </c>
      <c r="G890" s="1325"/>
      <c r="H890" s="1359"/>
      <c r="I890" s="1359"/>
      <c r="J890" s="1359"/>
    </row>
    <row r="891" spans="1:10" ht="24" customHeight="1" x14ac:dyDescent="0.25">
      <c r="A891" s="97"/>
      <c r="B891" s="1338" t="s">
        <v>288</v>
      </c>
      <c r="C891" s="1338"/>
      <c r="D891" s="1338"/>
      <c r="E891" s="220"/>
      <c r="F891" s="220"/>
    </row>
    <row r="892" spans="1:10" ht="24" customHeight="1" x14ac:dyDescent="0.2">
      <c r="A892" s="50"/>
      <c r="B892" s="50" t="s">
        <v>135</v>
      </c>
      <c r="C892" s="1341" t="s">
        <v>468</v>
      </c>
      <c r="D892" s="1341"/>
      <c r="E892" s="1341"/>
      <c r="F892" s="1368" t="s">
        <v>116</v>
      </c>
      <c r="G892" s="1368"/>
      <c r="H892" s="1341">
        <v>904761202</v>
      </c>
      <c r="I892" s="1341"/>
      <c r="J892" s="1341"/>
    </row>
    <row r="893" spans="1:10" ht="24" customHeight="1" x14ac:dyDescent="0.2">
      <c r="A893" s="50"/>
      <c r="B893" s="50" t="s">
        <v>136</v>
      </c>
      <c r="C893" s="1341" t="s">
        <v>428</v>
      </c>
      <c r="D893" s="1341"/>
      <c r="E893" s="1341"/>
      <c r="F893" s="1368" t="s">
        <v>157</v>
      </c>
      <c r="G893" s="1368"/>
      <c r="H893" s="1341" t="s">
        <v>11</v>
      </c>
      <c r="I893" s="1341"/>
      <c r="J893" s="1341"/>
    </row>
    <row r="894" spans="1:10" ht="24" customHeight="1" thickBot="1" x14ac:dyDescent="0.25">
      <c r="B894" s="206" t="s">
        <v>261</v>
      </c>
      <c r="C894" s="1352" t="s">
        <v>557</v>
      </c>
      <c r="D894" s="1352"/>
      <c r="E894" s="1352"/>
      <c r="F894" s="1352"/>
      <c r="G894" s="1352"/>
    </row>
    <row r="895" spans="1:10" ht="24" customHeight="1" thickTop="1" x14ac:dyDescent="0.2">
      <c r="A895" s="1353" t="s">
        <v>131</v>
      </c>
      <c r="B895" s="1354"/>
      <c r="C895" s="1354"/>
      <c r="D895" s="1355"/>
      <c r="E895" s="103" t="s">
        <v>123</v>
      </c>
      <c r="F895" s="1343" t="s">
        <v>126</v>
      </c>
      <c r="G895" s="1343"/>
      <c r="H895" s="1344" t="s">
        <v>130</v>
      </c>
      <c r="I895" s="1345"/>
      <c r="J895" s="1346"/>
    </row>
    <row r="896" spans="1:10" ht="24" customHeight="1" x14ac:dyDescent="0.2">
      <c r="A896" s="1356"/>
      <c r="B896" s="1357"/>
      <c r="C896" s="1357"/>
      <c r="D896" s="1358"/>
      <c r="E896" s="104" t="s">
        <v>124</v>
      </c>
      <c r="F896" s="1350" t="s">
        <v>127</v>
      </c>
      <c r="G896" s="1351"/>
      <c r="H896" s="1347"/>
      <c r="I896" s="1348"/>
      <c r="J896" s="1349"/>
    </row>
    <row r="897" spans="1:11" ht="24" customHeight="1" thickBot="1" x14ac:dyDescent="0.25">
      <c r="A897" s="170" t="s">
        <v>99</v>
      </c>
      <c r="B897" s="169" t="s">
        <v>100</v>
      </c>
      <c r="C897" s="169" t="s">
        <v>101</v>
      </c>
      <c r="D897" s="169" t="s">
        <v>100</v>
      </c>
      <c r="E897" s="104" t="s">
        <v>125</v>
      </c>
      <c r="F897" s="169" t="s">
        <v>128</v>
      </c>
      <c r="G897" s="169" t="s">
        <v>129</v>
      </c>
      <c r="H897" s="1347"/>
      <c r="I897" s="1348"/>
      <c r="J897" s="1349"/>
    </row>
    <row r="898" spans="1:11" ht="24" customHeight="1" x14ac:dyDescent="0.2">
      <c r="A898" s="214" t="s">
        <v>518</v>
      </c>
      <c r="B898" s="215">
        <v>43262</v>
      </c>
      <c r="C898" s="219" t="s">
        <v>414</v>
      </c>
      <c r="D898" s="215">
        <v>43262</v>
      </c>
      <c r="E898" s="1360" t="s">
        <v>137</v>
      </c>
      <c r="F898" s="216"/>
      <c r="G898" s="216">
        <v>1</v>
      </c>
      <c r="H898" s="217"/>
      <c r="I898" s="218"/>
      <c r="J898" s="1363" t="s">
        <v>139</v>
      </c>
      <c r="K898" s="127"/>
    </row>
    <row r="899" spans="1:11" ht="24" customHeight="1" x14ac:dyDescent="0.2">
      <c r="A899" s="55" t="s">
        <v>518</v>
      </c>
      <c r="B899" s="127">
        <v>43263</v>
      </c>
      <c r="C899" s="56" t="s">
        <v>414</v>
      </c>
      <c r="D899" s="127">
        <v>43263</v>
      </c>
      <c r="E899" s="1361"/>
      <c r="F899" s="56"/>
      <c r="G899" s="56">
        <v>1</v>
      </c>
      <c r="H899" s="109"/>
      <c r="I899" s="107"/>
      <c r="J899" s="1364"/>
      <c r="K899" s="127"/>
    </row>
    <row r="900" spans="1:11" ht="24" customHeight="1" x14ac:dyDescent="0.2">
      <c r="A900" s="55" t="s">
        <v>518</v>
      </c>
      <c r="B900" s="127">
        <v>43264</v>
      </c>
      <c r="C900" s="56" t="s">
        <v>414</v>
      </c>
      <c r="D900" s="127">
        <v>43264</v>
      </c>
      <c r="E900" s="1361"/>
      <c r="F900" s="56"/>
      <c r="G900" s="56">
        <v>1</v>
      </c>
      <c r="H900" s="109"/>
      <c r="I900" s="107"/>
      <c r="J900" s="1364"/>
      <c r="K900" s="127"/>
    </row>
    <row r="901" spans="1:11" ht="24" customHeight="1" x14ac:dyDescent="0.2">
      <c r="A901" s="55" t="s">
        <v>518</v>
      </c>
      <c r="B901" s="127">
        <v>43269</v>
      </c>
      <c r="C901" s="56" t="s">
        <v>414</v>
      </c>
      <c r="D901" s="127">
        <v>43269</v>
      </c>
      <c r="E901" s="1361"/>
      <c r="F901" s="56"/>
      <c r="G901" s="56">
        <v>1</v>
      </c>
      <c r="H901" s="109"/>
      <c r="I901" s="107"/>
      <c r="J901" s="1364"/>
      <c r="K901" s="127"/>
    </row>
    <row r="902" spans="1:11" ht="24" customHeight="1" x14ac:dyDescent="0.2">
      <c r="A902" s="55" t="s">
        <v>518</v>
      </c>
      <c r="B902" s="127">
        <v>43270</v>
      </c>
      <c r="C902" s="56" t="s">
        <v>414</v>
      </c>
      <c r="D902" s="127">
        <v>43270</v>
      </c>
      <c r="E902" s="1361"/>
      <c r="F902" s="56"/>
      <c r="G902" s="56">
        <v>1</v>
      </c>
      <c r="H902" s="109"/>
      <c r="I902" s="107"/>
      <c r="J902" s="1364"/>
      <c r="K902" s="127"/>
    </row>
    <row r="903" spans="1:11" ht="24" customHeight="1" x14ac:dyDescent="0.2">
      <c r="A903" s="55" t="s">
        <v>518</v>
      </c>
      <c r="B903" s="127">
        <v>43271</v>
      </c>
      <c r="C903" s="56" t="s">
        <v>414</v>
      </c>
      <c r="D903" s="127">
        <v>43271</v>
      </c>
      <c r="E903" s="1361"/>
      <c r="F903" s="56"/>
      <c r="G903" s="56">
        <v>1</v>
      </c>
      <c r="H903" s="109"/>
      <c r="I903" s="107"/>
      <c r="J903" s="1364"/>
      <c r="K903" s="127"/>
    </row>
    <row r="904" spans="1:11" ht="24" customHeight="1" x14ac:dyDescent="0.2">
      <c r="A904" s="55" t="s">
        <v>313</v>
      </c>
      <c r="B904" s="127" t="s">
        <v>385</v>
      </c>
      <c r="C904" s="56" t="s">
        <v>266</v>
      </c>
      <c r="D904" s="127" t="s">
        <v>385</v>
      </c>
      <c r="E904" s="1361"/>
      <c r="F904" s="56"/>
      <c r="G904" s="56">
        <v>1</v>
      </c>
      <c r="H904" s="109"/>
      <c r="I904" s="107"/>
      <c r="J904" s="1364"/>
      <c r="K904" s="127"/>
    </row>
    <row r="905" spans="1:11" ht="24" customHeight="1" x14ac:dyDescent="0.2">
      <c r="A905" s="55" t="s">
        <v>313</v>
      </c>
      <c r="B905" s="127" t="s">
        <v>386</v>
      </c>
      <c r="C905" s="56" t="s">
        <v>266</v>
      </c>
      <c r="D905" s="127" t="s">
        <v>386</v>
      </c>
      <c r="E905" s="1361"/>
      <c r="F905" s="56"/>
      <c r="G905" s="56">
        <v>1</v>
      </c>
      <c r="H905" s="1365" t="s">
        <v>141</v>
      </c>
      <c r="I905" s="1366" t="s">
        <v>140</v>
      </c>
      <c r="J905" s="1364"/>
      <c r="K905" s="127"/>
    </row>
    <row r="906" spans="1:11" ht="24" customHeight="1" x14ac:dyDescent="0.2">
      <c r="A906" s="55" t="s">
        <v>313</v>
      </c>
      <c r="B906" s="127" t="s">
        <v>387</v>
      </c>
      <c r="C906" s="56" t="s">
        <v>266</v>
      </c>
      <c r="D906" s="127" t="s">
        <v>387</v>
      </c>
      <c r="E906" s="1361"/>
      <c r="F906" s="56"/>
      <c r="G906" s="56">
        <v>1</v>
      </c>
      <c r="H906" s="1365"/>
      <c r="I906" s="1366"/>
      <c r="J906" s="1364"/>
      <c r="K906" s="127"/>
    </row>
    <row r="907" spans="1:11" ht="24" customHeight="1" x14ac:dyDescent="0.2">
      <c r="A907" s="55" t="s">
        <v>313</v>
      </c>
      <c r="B907" s="127" t="s">
        <v>388</v>
      </c>
      <c r="C907" s="56" t="s">
        <v>266</v>
      </c>
      <c r="D907" s="127" t="s">
        <v>388</v>
      </c>
      <c r="E907" s="1361"/>
      <c r="F907" s="56"/>
      <c r="G907" s="56">
        <v>1</v>
      </c>
      <c r="H907" s="1365"/>
      <c r="I907" s="1366"/>
      <c r="J907" s="1364"/>
    </row>
    <row r="908" spans="1:11" ht="24" customHeight="1" x14ac:dyDescent="0.2">
      <c r="A908" s="55" t="s">
        <v>313</v>
      </c>
      <c r="B908" s="127" t="s">
        <v>389</v>
      </c>
      <c r="C908" s="56" t="s">
        <v>266</v>
      </c>
      <c r="D908" s="127" t="s">
        <v>389</v>
      </c>
      <c r="E908" s="1361"/>
      <c r="F908" s="56"/>
      <c r="G908" s="56">
        <v>1</v>
      </c>
      <c r="H908" s="1365"/>
      <c r="I908" s="1366"/>
      <c r="J908" s="1364"/>
    </row>
    <row r="909" spans="1:11" ht="24" customHeight="1" x14ac:dyDescent="0.2">
      <c r="A909" s="55" t="s">
        <v>313</v>
      </c>
      <c r="B909" s="127" t="s">
        <v>390</v>
      </c>
      <c r="C909" s="56" t="s">
        <v>266</v>
      </c>
      <c r="D909" s="127" t="s">
        <v>390</v>
      </c>
      <c r="E909" s="1361"/>
      <c r="F909" s="56"/>
      <c r="G909" s="56">
        <v>1</v>
      </c>
      <c r="H909" s="1367" t="s">
        <v>415</v>
      </c>
      <c r="I909" s="1366">
        <v>2018</v>
      </c>
      <c r="J909" s="1364"/>
    </row>
    <row r="910" spans="1:11" ht="24" customHeight="1" x14ac:dyDescent="0.2">
      <c r="A910" s="55" t="s">
        <v>313</v>
      </c>
      <c r="B910" s="127" t="s">
        <v>391</v>
      </c>
      <c r="C910" s="56" t="s">
        <v>266</v>
      </c>
      <c r="D910" s="127" t="s">
        <v>391</v>
      </c>
      <c r="E910" s="1361"/>
      <c r="F910" s="56"/>
      <c r="G910" s="56">
        <v>1</v>
      </c>
      <c r="H910" s="1367"/>
      <c r="I910" s="1366"/>
      <c r="J910" s="1364"/>
    </row>
    <row r="911" spans="1:11" ht="24" customHeight="1" x14ac:dyDescent="0.2">
      <c r="A911" s="55" t="s">
        <v>313</v>
      </c>
      <c r="B911" s="127" t="s">
        <v>392</v>
      </c>
      <c r="C911" s="56" t="s">
        <v>266</v>
      </c>
      <c r="D911" s="127" t="s">
        <v>392</v>
      </c>
      <c r="E911" s="1361"/>
      <c r="F911" s="56"/>
      <c r="G911" s="56">
        <v>1</v>
      </c>
      <c r="H911" s="1367"/>
      <c r="I911" s="1366"/>
      <c r="J911" s="1364"/>
    </row>
    <row r="912" spans="1:11" ht="24" customHeight="1" x14ac:dyDescent="0.2">
      <c r="A912" s="55" t="s">
        <v>313</v>
      </c>
      <c r="B912" s="127" t="s">
        <v>393</v>
      </c>
      <c r="C912" s="56" t="s">
        <v>266</v>
      </c>
      <c r="D912" s="127" t="s">
        <v>393</v>
      </c>
      <c r="E912" s="1361"/>
      <c r="F912" s="56"/>
      <c r="G912" s="56">
        <v>1</v>
      </c>
      <c r="H912" s="1367"/>
      <c r="I912" s="1366"/>
      <c r="J912" s="1364"/>
    </row>
    <row r="913" spans="1:10" ht="24" customHeight="1" x14ac:dyDescent="0.2">
      <c r="A913" s="55"/>
      <c r="B913" s="127"/>
      <c r="C913" s="56"/>
      <c r="D913" s="127"/>
      <c r="E913" s="1361"/>
      <c r="F913" s="56"/>
      <c r="G913" s="56"/>
      <c r="H913" s="1367"/>
      <c r="I913" s="1366"/>
      <c r="J913" s="1364"/>
    </row>
    <row r="914" spans="1:10" ht="24" customHeight="1" x14ac:dyDescent="0.2">
      <c r="A914" s="55"/>
      <c r="B914" s="127"/>
      <c r="C914" s="56"/>
      <c r="D914" s="127"/>
      <c r="E914" s="1361"/>
      <c r="F914" s="56"/>
      <c r="G914" s="56"/>
      <c r="H914" s="109"/>
      <c r="I914" s="107"/>
      <c r="J914" s="1364"/>
    </row>
    <row r="915" spans="1:10" ht="24" customHeight="1" x14ac:dyDescent="0.2">
      <c r="A915" s="55"/>
      <c r="B915" s="127"/>
      <c r="C915" s="56"/>
      <c r="D915" s="127"/>
      <c r="E915" s="1361"/>
      <c r="F915" s="56"/>
      <c r="G915" s="56"/>
      <c r="H915" s="109"/>
      <c r="I915" s="107"/>
      <c r="J915" s="1364"/>
    </row>
    <row r="916" spans="1:10" ht="24" customHeight="1" x14ac:dyDescent="0.2">
      <c r="A916" s="55"/>
      <c r="B916" s="127" t="s">
        <v>160</v>
      </c>
      <c r="C916" s="56"/>
      <c r="D916" s="127" t="s">
        <v>160</v>
      </c>
      <c r="E916" s="1361"/>
      <c r="F916" s="56"/>
      <c r="G916" s="56"/>
      <c r="H916" s="109"/>
      <c r="I916" s="107"/>
      <c r="J916" s="1364"/>
    </row>
    <row r="917" spans="1:10" ht="24" customHeight="1" x14ac:dyDescent="0.2">
      <c r="A917" s="55"/>
      <c r="B917" s="127" t="s">
        <v>160</v>
      </c>
      <c r="C917" s="56"/>
      <c r="D917" s="127" t="s">
        <v>160</v>
      </c>
      <c r="E917" s="1361"/>
      <c r="F917" s="56"/>
      <c r="G917" s="56"/>
      <c r="H917" s="109"/>
      <c r="I917" s="107"/>
      <c r="J917" s="1364"/>
    </row>
    <row r="918" spans="1:10" ht="24" customHeight="1" x14ac:dyDescent="0.2">
      <c r="A918" s="55"/>
      <c r="B918" s="127" t="s">
        <v>160</v>
      </c>
      <c r="C918" s="56"/>
      <c r="D918" s="127"/>
      <c r="E918" s="1361"/>
      <c r="F918" s="56"/>
      <c r="G918" s="56"/>
      <c r="H918" s="109"/>
      <c r="I918" s="107"/>
      <c r="J918" s="1364"/>
    </row>
    <row r="919" spans="1:10" ht="24" customHeight="1" x14ac:dyDescent="0.2">
      <c r="A919" s="55"/>
      <c r="B919" s="127" t="s">
        <v>160</v>
      </c>
      <c r="C919" s="56"/>
      <c r="D919" s="127" t="s">
        <v>160</v>
      </c>
      <c r="E919" s="1361"/>
      <c r="F919" s="56"/>
      <c r="G919" s="56"/>
      <c r="H919" s="109"/>
      <c r="I919" s="107"/>
      <c r="J919" s="1364"/>
    </row>
    <row r="920" spans="1:10" ht="24" customHeight="1" x14ac:dyDescent="0.2">
      <c r="A920" s="55"/>
      <c r="B920" s="127" t="s">
        <v>160</v>
      </c>
      <c r="C920" s="56"/>
      <c r="D920" s="127" t="s">
        <v>160</v>
      </c>
      <c r="E920" s="1362"/>
      <c r="F920" s="56"/>
      <c r="G920" s="56"/>
      <c r="H920" s="110"/>
      <c r="I920" s="108"/>
      <c r="J920" s="1364"/>
    </row>
    <row r="921" spans="1:10" ht="24" customHeight="1" thickBot="1" x14ac:dyDescent="0.25">
      <c r="A921" s="55"/>
      <c r="B921" s="127" t="s">
        <v>160</v>
      </c>
      <c r="C921" s="101"/>
      <c r="D921" s="1339" t="s">
        <v>160</v>
      </c>
      <c r="E921" s="1339"/>
      <c r="F921" s="1339"/>
      <c r="G921" s="101">
        <f>SUM(G898:G920)</f>
        <v>15</v>
      </c>
      <c r="H921" s="106"/>
      <c r="I921" s="106"/>
      <c r="J921" s="102"/>
    </row>
    <row r="922" spans="1:10" ht="24" customHeight="1" thickTop="1" x14ac:dyDescent="0.2">
      <c r="A922" s="1340" t="s">
        <v>132</v>
      </c>
      <c r="B922" s="1340"/>
      <c r="C922" s="1340"/>
      <c r="D922" s="1340"/>
      <c r="E922" s="1340"/>
      <c r="F922" s="1340"/>
      <c r="G922" s="1340"/>
      <c r="H922" s="1340"/>
      <c r="I922" s="1340"/>
      <c r="J922" s="1340"/>
    </row>
    <row r="923" spans="1:10" ht="24" customHeight="1" x14ac:dyDescent="0.2">
      <c r="A923" s="1341" t="s">
        <v>133</v>
      </c>
      <c r="B923" s="1341"/>
      <c r="C923" s="1341"/>
      <c r="D923" s="1341"/>
      <c r="E923" s="50"/>
    </row>
    <row r="924" spans="1:10" ht="24" customHeight="1" x14ac:dyDescent="0.2">
      <c r="A924" s="2" t="s">
        <v>22</v>
      </c>
      <c r="B924" s="97">
        <v>43278</v>
      </c>
      <c r="D924" s="1342" t="s">
        <v>134</v>
      </c>
      <c r="E924" s="1342"/>
      <c r="F924" s="1325" t="s">
        <v>108</v>
      </c>
      <c r="G924" s="1325"/>
      <c r="H924" s="1359"/>
      <c r="I924" s="1359"/>
      <c r="J924" s="1359"/>
    </row>
    <row r="925" spans="1:10" ht="24" customHeight="1" x14ac:dyDescent="0.25">
      <c r="A925" s="97"/>
      <c r="B925" s="1338" t="s">
        <v>288</v>
      </c>
      <c r="C925" s="1338"/>
      <c r="D925" s="1338"/>
      <c r="E925" s="220"/>
      <c r="F925" s="220"/>
    </row>
    <row r="926" spans="1:10" ht="24" customHeight="1" x14ac:dyDescent="0.2">
      <c r="A926" s="50"/>
      <c r="B926" s="50" t="s">
        <v>135</v>
      </c>
      <c r="C926" s="1341" t="s">
        <v>469</v>
      </c>
      <c r="D926" s="1341"/>
      <c r="E926" s="1341"/>
      <c r="F926" s="1368" t="s">
        <v>116</v>
      </c>
      <c r="G926" s="1368"/>
      <c r="H926" s="1341">
        <v>920273992</v>
      </c>
      <c r="I926" s="1341"/>
      <c r="J926" s="1341"/>
    </row>
    <row r="927" spans="1:10" ht="24" customHeight="1" x14ac:dyDescent="0.2">
      <c r="A927" s="50"/>
      <c r="B927" s="50" t="s">
        <v>136</v>
      </c>
      <c r="C927" s="1341" t="s">
        <v>470</v>
      </c>
      <c r="D927" s="1341"/>
      <c r="E927" s="1341"/>
      <c r="F927" s="1368" t="s">
        <v>157</v>
      </c>
      <c r="G927" s="1368"/>
      <c r="H927" s="1341" t="s">
        <v>11</v>
      </c>
      <c r="I927" s="1341"/>
      <c r="J927" s="1341"/>
    </row>
    <row r="928" spans="1:10" ht="24" customHeight="1" thickBot="1" x14ac:dyDescent="0.25">
      <c r="B928" s="206" t="s">
        <v>261</v>
      </c>
      <c r="C928" s="1352" t="s">
        <v>558</v>
      </c>
      <c r="D928" s="1352"/>
      <c r="E928" s="1352"/>
      <c r="F928" s="1352"/>
      <c r="G928" s="1352"/>
    </row>
    <row r="929" spans="1:11" ht="24" customHeight="1" thickTop="1" x14ac:dyDescent="0.2">
      <c r="A929" s="1353" t="s">
        <v>131</v>
      </c>
      <c r="B929" s="1354"/>
      <c r="C929" s="1354"/>
      <c r="D929" s="1355"/>
      <c r="E929" s="103" t="s">
        <v>123</v>
      </c>
      <c r="F929" s="1343" t="s">
        <v>126</v>
      </c>
      <c r="G929" s="1343"/>
      <c r="H929" s="1344" t="s">
        <v>130</v>
      </c>
      <c r="I929" s="1345"/>
      <c r="J929" s="1346"/>
    </row>
    <row r="930" spans="1:11" ht="24" customHeight="1" x14ac:dyDescent="0.2">
      <c r="A930" s="1356"/>
      <c r="B930" s="1357"/>
      <c r="C930" s="1357"/>
      <c r="D930" s="1358"/>
      <c r="E930" s="104" t="s">
        <v>124</v>
      </c>
      <c r="F930" s="1350" t="s">
        <v>127</v>
      </c>
      <c r="G930" s="1351"/>
      <c r="H930" s="1347"/>
      <c r="I930" s="1348"/>
      <c r="J930" s="1349"/>
    </row>
    <row r="931" spans="1:11" ht="24" customHeight="1" thickBot="1" x14ac:dyDescent="0.25">
      <c r="A931" s="170" t="s">
        <v>99</v>
      </c>
      <c r="B931" s="169" t="s">
        <v>100</v>
      </c>
      <c r="C931" s="169" t="s">
        <v>101</v>
      </c>
      <c r="D931" s="169" t="s">
        <v>100</v>
      </c>
      <c r="E931" s="104" t="s">
        <v>125</v>
      </c>
      <c r="F931" s="169" t="s">
        <v>128</v>
      </c>
      <c r="G931" s="169" t="s">
        <v>129</v>
      </c>
      <c r="H931" s="1347"/>
      <c r="I931" s="1348"/>
      <c r="J931" s="1349"/>
    </row>
    <row r="932" spans="1:11" ht="24" customHeight="1" x14ac:dyDescent="0.2">
      <c r="A932" s="214" t="s">
        <v>519</v>
      </c>
      <c r="B932" s="215">
        <v>43263</v>
      </c>
      <c r="C932" s="219" t="s">
        <v>414</v>
      </c>
      <c r="D932" s="215">
        <v>43263</v>
      </c>
      <c r="E932" s="1360" t="s">
        <v>137</v>
      </c>
      <c r="F932" s="216"/>
      <c r="G932" s="216">
        <v>1</v>
      </c>
      <c r="H932" s="217"/>
      <c r="I932" s="218"/>
      <c r="J932" s="1363" t="s">
        <v>139</v>
      </c>
      <c r="K932" s="127"/>
    </row>
    <row r="933" spans="1:11" ht="24" customHeight="1" x14ac:dyDescent="0.2">
      <c r="A933" s="55" t="s">
        <v>519</v>
      </c>
      <c r="B933" s="127">
        <v>43264</v>
      </c>
      <c r="C933" s="56" t="s">
        <v>414</v>
      </c>
      <c r="D933" s="127">
        <v>43264</v>
      </c>
      <c r="E933" s="1361"/>
      <c r="F933" s="56"/>
      <c r="G933" s="56">
        <v>1</v>
      </c>
      <c r="H933" s="109"/>
      <c r="I933" s="107"/>
      <c r="J933" s="1364"/>
      <c r="K933" s="127"/>
    </row>
    <row r="934" spans="1:11" ht="24" customHeight="1" x14ac:dyDescent="0.2">
      <c r="A934" s="55" t="s">
        <v>519</v>
      </c>
      <c r="B934" s="127">
        <v>43269</v>
      </c>
      <c r="C934" s="56" t="s">
        <v>414</v>
      </c>
      <c r="D934" s="127">
        <v>43269</v>
      </c>
      <c r="E934" s="1361"/>
      <c r="F934" s="56"/>
      <c r="G934" s="56">
        <v>1</v>
      </c>
      <c r="H934" s="109"/>
      <c r="I934" s="107"/>
      <c r="J934" s="1364"/>
      <c r="K934" s="127"/>
    </row>
    <row r="935" spans="1:11" ht="24" customHeight="1" x14ac:dyDescent="0.2">
      <c r="A935" s="55" t="s">
        <v>519</v>
      </c>
      <c r="B935" s="127">
        <v>43270</v>
      </c>
      <c r="C935" s="56" t="s">
        <v>414</v>
      </c>
      <c r="D935" s="127">
        <v>43270</v>
      </c>
      <c r="E935" s="1361"/>
      <c r="F935" s="56"/>
      <c r="G935" s="56">
        <v>1</v>
      </c>
      <c r="H935" s="109"/>
      <c r="I935" s="107"/>
      <c r="J935" s="1364"/>
      <c r="K935" s="127"/>
    </row>
    <row r="936" spans="1:11" ht="24" customHeight="1" x14ac:dyDescent="0.2">
      <c r="A936" s="55" t="s">
        <v>519</v>
      </c>
      <c r="B936" s="127">
        <v>43271</v>
      </c>
      <c r="C936" s="56" t="s">
        <v>414</v>
      </c>
      <c r="D936" s="127">
        <v>43271</v>
      </c>
      <c r="E936" s="1361"/>
      <c r="F936" s="56"/>
      <c r="G936" s="56">
        <v>1</v>
      </c>
      <c r="H936" s="109"/>
      <c r="I936" s="107"/>
      <c r="J936" s="1364"/>
      <c r="K936" s="127"/>
    </row>
    <row r="937" spans="1:11" ht="24" customHeight="1" x14ac:dyDescent="0.2">
      <c r="A937" s="55" t="s">
        <v>316</v>
      </c>
      <c r="B937" s="127" t="s">
        <v>384</v>
      </c>
      <c r="C937" s="56" t="s">
        <v>266</v>
      </c>
      <c r="D937" s="127" t="s">
        <v>384</v>
      </c>
      <c r="E937" s="1361"/>
      <c r="F937" s="56"/>
      <c r="G937" s="56">
        <v>1</v>
      </c>
      <c r="H937" s="109"/>
      <c r="I937" s="107"/>
      <c r="J937" s="1364"/>
      <c r="K937" s="127"/>
    </row>
    <row r="938" spans="1:11" ht="24" customHeight="1" x14ac:dyDescent="0.2">
      <c r="A938" s="55" t="s">
        <v>316</v>
      </c>
      <c r="B938" s="127" t="s">
        <v>385</v>
      </c>
      <c r="C938" s="56" t="s">
        <v>266</v>
      </c>
      <c r="D938" s="127" t="s">
        <v>385</v>
      </c>
      <c r="E938" s="1361"/>
      <c r="F938" s="56"/>
      <c r="G938" s="56">
        <v>1</v>
      </c>
      <c r="H938" s="109"/>
      <c r="I938" s="107"/>
      <c r="J938" s="1364"/>
      <c r="K938" s="127"/>
    </row>
    <row r="939" spans="1:11" ht="24" customHeight="1" x14ac:dyDescent="0.2">
      <c r="A939" s="55" t="s">
        <v>316</v>
      </c>
      <c r="B939" s="127" t="s">
        <v>386</v>
      </c>
      <c r="C939" s="56" t="s">
        <v>266</v>
      </c>
      <c r="D939" s="127" t="s">
        <v>386</v>
      </c>
      <c r="E939" s="1361"/>
      <c r="F939" s="56"/>
      <c r="G939" s="56">
        <v>1</v>
      </c>
      <c r="H939" s="1365" t="s">
        <v>141</v>
      </c>
      <c r="I939" s="1366" t="s">
        <v>140</v>
      </c>
      <c r="J939" s="1364"/>
      <c r="K939" s="127"/>
    </row>
    <row r="940" spans="1:11" ht="24" customHeight="1" x14ac:dyDescent="0.2">
      <c r="A940" s="55" t="s">
        <v>316</v>
      </c>
      <c r="B940" s="127" t="s">
        <v>387</v>
      </c>
      <c r="C940" s="56" t="s">
        <v>266</v>
      </c>
      <c r="D940" s="127" t="s">
        <v>387</v>
      </c>
      <c r="E940" s="1361"/>
      <c r="F940" s="56"/>
      <c r="G940" s="56">
        <v>1</v>
      </c>
      <c r="H940" s="1365"/>
      <c r="I940" s="1366"/>
      <c r="J940" s="1364"/>
      <c r="K940" s="127"/>
    </row>
    <row r="941" spans="1:11" ht="24" customHeight="1" x14ac:dyDescent="0.2">
      <c r="A941" s="55" t="s">
        <v>316</v>
      </c>
      <c r="B941" s="127" t="s">
        <v>388</v>
      </c>
      <c r="C941" s="56" t="s">
        <v>266</v>
      </c>
      <c r="D941" s="127" t="s">
        <v>388</v>
      </c>
      <c r="E941" s="1361"/>
      <c r="F941" s="56"/>
      <c r="G941" s="56">
        <v>1</v>
      </c>
      <c r="H941" s="1365"/>
      <c r="I941" s="1366"/>
      <c r="J941" s="1364"/>
    </row>
    <row r="942" spans="1:11" ht="24" customHeight="1" x14ac:dyDescent="0.2">
      <c r="A942" s="55" t="s">
        <v>316</v>
      </c>
      <c r="B942" s="127" t="s">
        <v>389</v>
      </c>
      <c r="C942" s="56" t="s">
        <v>266</v>
      </c>
      <c r="D942" s="127" t="s">
        <v>389</v>
      </c>
      <c r="E942" s="1361"/>
      <c r="F942" s="56"/>
      <c r="G942" s="56">
        <v>1</v>
      </c>
      <c r="H942" s="1365"/>
      <c r="I942" s="1366"/>
      <c r="J942" s="1364"/>
    </row>
    <row r="943" spans="1:11" ht="24" customHeight="1" x14ac:dyDescent="0.2">
      <c r="A943" s="55" t="s">
        <v>316</v>
      </c>
      <c r="B943" s="127" t="s">
        <v>390</v>
      </c>
      <c r="C943" s="56" t="s">
        <v>266</v>
      </c>
      <c r="D943" s="127" t="s">
        <v>390</v>
      </c>
      <c r="E943" s="1361"/>
      <c r="F943" s="56"/>
      <c r="G943" s="56">
        <v>1</v>
      </c>
      <c r="H943" s="1367" t="s">
        <v>415</v>
      </c>
      <c r="I943" s="1366">
        <v>2018</v>
      </c>
      <c r="J943" s="1364"/>
    </row>
    <row r="944" spans="1:11" ht="24" customHeight="1" x14ac:dyDescent="0.2">
      <c r="A944" s="55" t="s">
        <v>316</v>
      </c>
      <c r="B944" s="127" t="s">
        <v>391</v>
      </c>
      <c r="C944" s="56" t="s">
        <v>266</v>
      </c>
      <c r="D944" s="127" t="s">
        <v>391</v>
      </c>
      <c r="E944" s="1361"/>
      <c r="F944" s="56"/>
      <c r="G944" s="56">
        <v>1</v>
      </c>
      <c r="H944" s="1367"/>
      <c r="I944" s="1366"/>
      <c r="J944" s="1364"/>
    </row>
    <row r="945" spans="1:10" ht="24" customHeight="1" x14ac:dyDescent="0.2">
      <c r="A945" s="55" t="s">
        <v>316</v>
      </c>
      <c r="B945" s="127" t="s">
        <v>392</v>
      </c>
      <c r="C945" s="56" t="s">
        <v>266</v>
      </c>
      <c r="D945" s="127" t="s">
        <v>392</v>
      </c>
      <c r="E945" s="1361"/>
      <c r="F945" s="56"/>
      <c r="G945" s="56">
        <v>1</v>
      </c>
      <c r="H945" s="1367"/>
      <c r="I945" s="1366"/>
      <c r="J945" s="1364"/>
    </row>
    <row r="946" spans="1:10" ht="24" customHeight="1" x14ac:dyDescent="0.2">
      <c r="A946" s="55" t="s">
        <v>316</v>
      </c>
      <c r="B946" s="127" t="s">
        <v>393</v>
      </c>
      <c r="C946" s="56" t="s">
        <v>266</v>
      </c>
      <c r="D946" s="127" t="s">
        <v>393</v>
      </c>
      <c r="E946" s="1361"/>
      <c r="F946" s="56"/>
      <c r="G946" s="56">
        <v>1</v>
      </c>
      <c r="H946" s="1367"/>
      <c r="I946" s="1366"/>
      <c r="J946" s="1364"/>
    </row>
    <row r="947" spans="1:10" ht="24" customHeight="1" x14ac:dyDescent="0.2">
      <c r="A947" s="55"/>
      <c r="B947" s="127"/>
      <c r="C947" s="56"/>
      <c r="D947" s="127"/>
      <c r="E947" s="1361"/>
      <c r="F947" s="56"/>
      <c r="G947" s="56"/>
      <c r="H947" s="1367"/>
      <c r="I947" s="1366"/>
      <c r="J947" s="1364"/>
    </row>
    <row r="948" spans="1:10" ht="24" customHeight="1" x14ac:dyDescent="0.2">
      <c r="A948" s="55"/>
      <c r="B948" s="127"/>
      <c r="C948" s="56"/>
      <c r="D948" s="127"/>
      <c r="E948" s="1361"/>
      <c r="F948" s="56"/>
      <c r="G948" s="56"/>
      <c r="H948" s="109"/>
      <c r="I948" s="107"/>
      <c r="J948" s="1364"/>
    </row>
    <row r="949" spans="1:10" ht="24" customHeight="1" x14ac:dyDescent="0.2">
      <c r="A949" s="55"/>
      <c r="B949" s="127"/>
      <c r="C949" s="56"/>
      <c r="D949" s="127"/>
      <c r="E949" s="1361"/>
      <c r="F949" s="56"/>
      <c r="G949" s="56"/>
      <c r="H949" s="109"/>
      <c r="I949" s="107"/>
      <c r="J949" s="1364"/>
    </row>
    <row r="950" spans="1:10" ht="24" customHeight="1" x14ac:dyDescent="0.2">
      <c r="A950" s="55"/>
      <c r="B950" s="127" t="s">
        <v>160</v>
      </c>
      <c r="C950" s="56"/>
      <c r="D950" s="127" t="s">
        <v>160</v>
      </c>
      <c r="E950" s="1361"/>
      <c r="F950" s="56"/>
      <c r="G950" s="56"/>
      <c r="H950" s="109"/>
      <c r="I950" s="107"/>
      <c r="J950" s="1364"/>
    </row>
    <row r="951" spans="1:10" ht="24" customHeight="1" x14ac:dyDescent="0.2">
      <c r="A951" s="55"/>
      <c r="B951" s="127" t="s">
        <v>160</v>
      </c>
      <c r="C951" s="56"/>
      <c r="D951" s="127" t="s">
        <v>160</v>
      </c>
      <c r="E951" s="1361"/>
      <c r="F951" s="56"/>
      <c r="G951" s="56"/>
      <c r="H951" s="109"/>
      <c r="I951" s="107"/>
      <c r="J951" s="1364"/>
    </row>
    <row r="952" spans="1:10" ht="24" customHeight="1" x14ac:dyDescent="0.2">
      <c r="A952" s="55"/>
      <c r="B952" s="127" t="s">
        <v>160</v>
      </c>
      <c r="C952" s="56"/>
      <c r="D952" s="127"/>
      <c r="E952" s="1361"/>
      <c r="F952" s="56"/>
      <c r="G952" s="56"/>
      <c r="H952" s="109"/>
      <c r="I952" s="107"/>
      <c r="J952" s="1364"/>
    </row>
    <row r="953" spans="1:10" ht="24" customHeight="1" x14ac:dyDescent="0.2">
      <c r="A953" s="55"/>
      <c r="B953" s="127" t="s">
        <v>160</v>
      </c>
      <c r="C953" s="56"/>
      <c r="D953" s="127" t="s">
        <v>160</v>
      </c>
      <c r="E953" s="1361"/>
      <c r="F953" s="56"/>
      <c r="G953" s="56"/>
      <c r="H953" s="109"/>
      <c r="I953" s="107"/>
      <c r="J953" s="1364"/>
    </row>
    <row r="954" spans="1:10" ht="24" customHeight="1" x14ac:dyDescent="0.2">
      <c r="A954" s="55"/>
      <c r="B954" s="127" t="s">
        <v>160</v>
      </c>
      <c r="C954" s="56"/>
      <c r="D954" s="127" t="s">
        <v>160</v>
      </c>
      <c r="E954" s="1362"/>
      <c r="F954" s="56"/>
      <c r="G954" s="56"/>
      <c r="H954" s="110"/>
      <c r="I954" s="108"/>
      <c r="J954" s="1364"/>
    </row>
    <row r="955" spans="1:10" ht="24" customHeight="1" thickBot="1" x14ac:dyDescent="0.25">
      <c r="A955" s="55"/>
      <c r="B955" s="127" t="s">
        <v>160</v>
      </c>
      <c r="C955" s="101"/>
      <c r="D955" s="1339" t="s">
        <v>160</v>
      </c>
      <c r="E955" s="1339"/>
      <c r="F955" s="1339"/>
      <c r="G955" s="101">
        <f>SUM(G932:G954)</f>
        <v>15</v>
      </c>
      <c r="H955" s="106"/>
      <c r="I955" s="106"/>
      <c r="J955" s="102"/>
    </row>
    <row r="956" spans="1:10" ht="24" customHeight="1" thickTop="1" x14ac:dyDescent="0.2">
      <c r="A956" s="1340" t="s">
        <v>132</v>
      </c>
      <c r="B956" s="1340"/>
      <c r="C956" s="1340"/>
      <c r="D956" s="1340"/>
      <c r="E956" s="1340"/>
      <c r="F956" s="1340"/>
      <c r="G956" s="1340"/>
      <c r="H956" s="1340"/>
      <c r="I956" s="1340"/>
      <c r="J956" s="1340"/>
    </row>
    <row r="957" spans="1:10" ht="24" customHeight="1" x14ac:dyDescent="0.2">
      <c r="A957" s="1341" t="s">
        <v>133</v>
      </c>
      <c r="B957" s="1341"/>
      <c r="C957" s="1341"/>
      <c r="D957" s="1341"/>
      <c r="E957" s="50"/>
    </row>
    <row r="958" spans="1:10" ht="24" customHeight="1" x14ac:dyDescent="0.2">
      <c r="A958" s="2" t="s">
        <v>22</v>
      </c>
      <c r="B958" s="97">
        <v>43278</v>
      </c>
      <c r="D958" s="1342" t="s">
        <v>134</v>
      </c>
      <c r="E958" s="1342"/>
      <c r="F958" s="1325" t="s">
        <v>108</v>
      </c>
      <c r="G958" s="1325"/>
      <c r="H958" s="1359"/>
      <c r="I958" s="1359"/>
      <c r="J958" s="1359"/>
    </row>
    <row r="959" spans="1:10" ht="24" customHeight="1" x14ac:dyDescent="0.25">
      <c r="A959" s="97"/>
      <c r="B959" s="1338" t="s">
        <v>288</v>
      </c>
      <c r="C959" s="1338"/>
      <c r="D959" s="1338"/>
      <c r="E959" s="220"/>
      <c r="F959" s="220"/>
    </row>
    <row r="960" spans="1:10" ht="24" customHeight="1" x14ac:dyDescent="0.2">
      <c r="A960" s="50"/>
      <c r="B960" s="50" t="s">
        <v>135</v>
      </c>
      <c r="C960" s="1341" t="s">
        <v>471</v>
      </c>
      <c r="D960" s="1341"/>
      <c r="E960" s="1341"/>
      <c r="F960" s="1368" t="s">
        <v>116</v>
      </c>
      <c r="G960" s="1368"/>
      <c r="H960" s="1341">
        <v>902293380</v>
      </c>
      <c r="I960" s="1341"/>
      <c r="J960" s="1341"/>
    </row>
    <row r="961" spans="1:11" ht="24" customHeight="1" x14ac:dyDescent="0.2">
      <c r="A961" s="50"/>
      <c r="B961" s="50" t="s">
        <v>136</v>
      </c>
      <c r="C961" s="1341" t="s">
        <v>472</v>
      </c>
      <c r="D961" s="1341"/>
      <c r="E961" s="1341"/>
      <c r="F961" s="1368" t="s">
        <v>157</v>
      </c>
      <c r="G961" s="1368"/>
      <c r="H961" s="1341" t="s">
        <v>11</v>
      </c>
      <c r="I961" s="1341"/>
      <c r="J961" s="1341"/>
    </row>
    <row r="962" spans="1:11" ht="24" customHeight="1" thickBot="1" x14ac:dyDescent="0.25">
      <c r="B962" s="206" t="s">
        <v>261</v>
      </c>
      <c r="C962" s="1352" t="s">
        <v>559</v>
      </c>
      <c r="D962" s="1352"/>
      <c r="E962" s="1352"/>
      <c r="F962" s="1352"/>
      <c r="G962" s="1352"/>
    </row>
    <row r="963" spans="1:11" ht="24" customHeight="1" thickTop="1" x14ac:dyDescent="0.2">
      <c r="A963" s="1353" t="s">
        <v>131</v>
      </c>
      <c r="B963" s="1354"/>
      <c r="C963" s="1354"/>
      <c r="D963" s="1355"/>
      <c r="E963" s="103" t="s">
        <v>123</v>
      </c>
      <c r="F963" s="1343" t="s">
        <v>126</v>
      </c>
      <c r="G963" s="1343"/>
      <c r="H963" s="1344" t="s">
        <v>130</v>
      </c>
      <c r="I963" s="1345"/>
      <c r="J963" s="1346"/>
    </row>
    <row r="964" spans="1:11" ht="24" customHeight="1" x14ac:dyDescent="0.2">
      <c r="A964" s="1356"/>
      <c r="B964" s="1357"/>
      <c r="C964" s="1357"/>
      <c r="D964" s="1358"/>
      <c r="E964" s="104" t="s">
        <v>124</v>
      </c>
      <c r="F964" s="1350" t="s">
        <v>127</v>
      </c>
      <c r="G964" s="1351"/>
      <c r="H964" s="1347"/>
      <c r="I964" s="1348"/>
      <c r="J964" s="1349"/>
    </row>
    <row r="965" spans="1:11" ht="24" customHeight="1" thickBot="1" x14ac:dyDescent="0.25">
      <c r="A965" s="170" t="s">
        <v>99</v>
      </c>
      <c r="B965" s="169" t="s">
        <v>100</v>
      </c>
      <c r="C965" s="169" t="s">
        <v>101</v>
      </c>
      <c r="D965" s="169" t="s">
        <v>100</v>
      </c>
      <c r="E965" s="104" t="s">
        <v>125</v>
      </c>
      <c r="F965" s="169" t="s">
        <v>128</v>
      </c>
      <c r="G965" s="169" t="s">
        <v>129</v>
      </c>
      <c r="H965" s="1347"/>
      <c r="I965" s="1348"/>
      <c r="J965" s="1349"/>
    </row>
    <row r="966" spans="1:11" ht="24" customHeight="1" x14ac:dyDescent="0.2">
      <c r="A966" s="214" t="s">
        <v>11</v>
      </c>
      <c r="B966" s="215">
        <v>43261</v>
      </c>
      <c r="C966" s="219" t="s">
        <v>414</v>
      </c>
      <c r="D966" s="215">
        <v>43261</v>
      </c>
      <c r="E966" s="1360" t="s">
        <v>137</v>
      </c>
      <c r="F966" s="216"/>
      <c r="G966" s="216">
        <v>1</v>
      </c>
      <c r="H966" s="217"/>
      <c r="I966" s="218"/>
      <c r="J966" s="1363" t="s">
        <v>139</v>
      </c>
      <c r="K966" s="127"/>
    </row>
    <row r="967" spans="1:11" ht="24" customHeight="1" x14ac:dyDescent="0.2">
      <c r="A967" s="55" t="s">
        <v>11</v>
      </c>
      <c r="B967" s="127">
        <v>43262</v>
      </c>
      <c r="C967" s="56" t="s">
        <v>414</v>
      </c>
      <c r="D967" s="127">
        <v>43262</v>
      </c>
      <c r="E967" s="1361"/>
      <c r="F967" s="56"/>
      <c r="G967" s="56">
        <v>1</v>
      </c>
      <c r="H967" s="109"/>
      <c r="I967" s="107"/>
      <c r="J967" s="1364"/>
      <c r="K967" s="127"/>
    </row>
    <row r="968" spans="1:11" ht="24" customHeight="1" x14ac:dyDescent="0.2">
      <c r="A968" s="55" t="s">
        <v>11</v>
      </c>
      <c r="B968" s="127">
        <v>43263</v>
      </c>
      <c r="C968" s="56" t="s">
        <v>414</v>
      </c>
      <c r="D968" s="127">
        <v>43263</v>
      </c>
      <c r="E968" s="1361"/>
      <c r="F968" s="56"/>
      <c r="G968" s="56">
        <v>1</v>
      </c>
      <c r="H968" s="109"/>
      <c r="I968" s="107"/>
      <c r="J968" s="1364"/>
      <c r="K968" s="127"/>
    </row>
    <row r="969" spans="1:11" ht="24" customHeight="1" x14ac:dyDescent="0.2">
      <c r="A969" s="55" t="s">
        <v>11</v>
      </c>
      <c r="B969" s="127">
        <v>43264</v>
      </c>
      <c r="C969" s="56" t="s">
        <v>414</v>
      </c>
      <c r="D969" s="127">
        <v>43264</v>
      </c>
      <c r="E969" s="1361"/>
      <c r="F969" s="56"/>
      <c r="G969" s="56">
        <v>1</v>
      </c>
      <c r="H969" s="109"/>
      <c r="I969" s="107"/>
      <c r="J969" s="1364"/>
      <c r="K969" s="127"/>
    </row>
    <row r="970" spans="1:11" ht="24" customHeight="1" x14ac:dyDescent="0.2">
      <c r="A970" s="55" t="s">
        <v>324</v>
      </c>
      <c r="B970" s="127" t="s">
        <v>383</v>
      </c>
      <c r="C970" s="56" t="s">
        <v>266</v>
      </c>
      <c r="D970" s="127" t="s">
        <v>383</v>
      </c>
      <c r="E970" s="1361"/>
      <c r="F970" s="56"/>
      <c r="G970" s="56">
        <v>1</v>
      </c>
      <c r="H970" s="109"/>
      <c r="I970" s="107"/>
      <c r="J970" s="1364"/>
      <c r="K970" s="127"/>
    </row>
    <row r="971" spans="1:11" ht="24" customHeight="1" x14ac:dyDescent="0.2">
      <c r="A971" s="55" t="s">
        <v>324</v>
      </c>
      <c r="B971" s="127" t="s">
        <v>384</v>
      </c>
      <c r="C971" s="56" t="s">
        <v>266</v>
      </c>
      <c r="D971" s="127" t="s">
        <v>384</v>
      </c>
      <c r="E971" s="1361"/>
      <c r="F971" s="56"/>
      <c r="G971" s="56">
        <v>1</v>
      </c>
      <c r="H971" s="109"/>
      <c r="I971" s="107"/>
      <c r="J971" s="1364"/>
      <c r="K971" s="127"/>
    </row>
    <row r="972" spans="1:11" ht="24" customHeight="1" x14ac:dyDescent="0.2">
      <c r="A972" s="55" t="s">
        <v>324</v>
      </c>
      <c r="B972" s="127" t="s">
        <v>385</v>
      </c>
      <c r="C972" s="56" t="s">
        <v>266</v>
      </c>
      <c r="D972" s="127" t="s">
        <v>385</v>
      </c>
      <c r="E972" s="1361"/>
      <c r="F972" s="56"/>
      <c r="G972" s="56">
        <v>1</v>
      </c>
      <c r="H972" s="109"/>
      <c r="I972" s="107"/>
      <c r="J972" s="1364"/>
      <c r="K972" s="127"/>
    </row>
    <row r="973" spans="1:11" ht="24" customHeight="1" x14ac:dyDescent="0.2">
      <c r="A973" s="55" t="s">
        <v>324</v>
      </c>
      <c r="B973" s="127" t="s">
        <v>386</v>
      </c>
      <c r="C973" s="56" t="s">
        <v>266</v>
      </c>
      <c r="D973" s="127" t="s">
        <v>386</v>
      </c>
      <c r="E973" s="1361"/>
      <c r="F973" s="56"/>
      <c r="G973" s="56">
        <v>1</v>
      </c>
      <c r="H973" s="1365" t="s">
        <v>141</v>
      </c>
      <c r="I973" s="1366" t="s">
        <v>140</v>
      </c>
      <c r="J973" s="1364"/>
      <c r="K973" s="127"/>
    </row>
    <row r="974" spans="1:11" ht="24" customHeight="1" x14ac:dyDescent="0.2">
      <c r="A974" s="55" t="s">
        <v>324</v>
      </c>
      <c r="B974" s="127" t="s">
        <v>387</v>
      </c>
      <c r="C974" s="56" t="s">
        <v>266</v>
      </c>
      <c r="D974" s="127" t="s">
        <v>387</v>
      </c>
      <c r="E974" s="1361"/>
      <c r="F974" s="56"/>
      <c r="G974" s="56">
        <v>1</v>
      </c>
      <c r="H974" s="1365"/>
      <c r="I974" s="1366"/>
      <c r="J974" s="1364"/>
      <c r="K974" s="127"/>
    </row>
    <row r="975" spans="1:11" ht="24" customHeight="1" x14ac:dyDescent="0.2">
      <c r="A975" s="55" t="s">
        <v>324</v>
      </c>
      <c r="B975" s="127" t="s">
        <v>388</v>
      </c>
      <c r="C975" s="56" t="s">
        <v>266</v>
      </c>
      <c r="D975" s="127" t="s">
        <v>388</v>
      </c>
      <c r="E975" s="1361"/>
      <c r="F975" s="56"/>
      <c r="G975" s="56">
        <v>1</v>
      </c>
      <c r="H975" s="1365"/>
      <c r="I975" s="1366"/>
      <c r="J975" s="1364"/>
    </row>
    <row r="976" spans="1:11" ht="24" customHeight="1" x14ac:dyDescent="0.2">
      <c r="A976" s="55" t="s">
        <v>324</v>
      </c>
      <c r="B976" s="127" t="s">
        <v>389</v>
      </c>
      <c r="C976" s="56" t="s">
        <v>266</v>
      </c>
      <c r="D976" s="127" t="s">
        <v>389</v>
      </c>
      <c r="E976" s="1361"/>
      <c r="F976" s="56"/>
      <c r="G976" s="56">
        <v>1</v>
      </c>
      <c r="H976" s="1365"/>
      <c r="I976" s="1366"/>
      <c r="J976" s="1364"/>
    </row>
    <row r="977" spans="1:10" ht="24" customHeight="1" x14ac:dyDescent="0.2">
      <c r="A977" s="55" t="s">
        <v>324</v>
      </c>
      <c r="B977" s="127" t="s">
        <v>390</v>
      </c>
      <c r="C977" s="56" t="s">
        <v>266</v>
      </c>
      <c r="D977" s="127" t="s">
        <v>390</v>
      </c>
      <c r="E977" s="1361"/>
      <c r="F977" s="56"/>
      <c r="G977" s="56">
        <v>1</v>
      </c>
      <c r="H977" s="1367" t="s">
        <v>415</v>
      </c>
      <c r="I977" s="1366">
        <v>2018</v>
      </c>
      <c r="J977" s="1364"/>
    </row>
    <row r="978" spans="1:10" ht="24" customHeight="1" x14ac:dyDescent="0.2">
      <c r="A978" s="55" t="s">
        <v>324</v>
      </c>
      <c r="B978" s="127" t="s">
        <v>391</v>
      </c>
      <c r="C978" s="56" t="s">
        <v>266</v>
      </c>
      <c r="D978" s="127" t="s">
        <v>391</v>
      </c>
      <c r="E978" s="1361"/>
      <c r="F978" s="56"/>
      <c r="G978" s="56">
        <v>1</v>
      </c>
      <c r="H978" s="1367"/>
      <c r="I978" s="1366"/>
      <c r="J978" s="1364"/>
    </row>
    <row r="979" spans="1:10" ht="24" customHeight="1" x14ac:dyDescent="0.2">
      <c r="A979" s="55" t="s">
        <v>324</v>
      </c>
      <c r="B979" s="127" t="s">
        <v>392</v>
      </c>
      <c r="C979" s="56" t="s">
        <v>266</v>
      </c>
      <c r="D979" s="127" t="s">
        <v>392</v>
      </c>
      <c r="E979" s="1361"/>
      <c r="F979" s="56"/>
      <c r="G979" s="56">
        <v>1</v>
      </c>
      <c r="H979" s="1367"/>
      <c r="I979" s="1366"/>
      <c r="J979" s="1364"/>
    </row>
    <row r="980" spans="1:10" ht="24" customHeight="1" x14ac:dyDescent="0.2">
      <c r="A980" s="55" t="s">
        <v>324</v>
      </c>
      <c r="B980" s="127" t="s">
        <v>393</v>
      </c>
      <c r="C980" s="56" t="s">
        <v>266</v>
      </c>
      <c r="D980" s="127" t="s">
        <v>393</v>
      </c>
      <c r="E980" s="1361"/>
      <c r="F980" s="56"/>
      <c r="G980" s="56">
        <v>1</v>
      </c>
      <c r="H980" s="1367"/>
      <c r="I980" s="1366"/>
      <c r="J980" s="1364"/>
    </row>
    <row r="981" spans="1:10" ht="24" customHeight="1" x14ac:dyDescent="0.2">
      <c r="A981" s="55" t="s">
        <v>324</v>
      </c>
      <c r="B981" s="127" t="s">
        <v>394</v>
      </c>
      <c r="C981" s="56" t="s">
        <v>266</v>
      </c>
      <c r="D981" s="127" t="s">
        <v>394</v>
      </c>
      <c r="E981" s="1361"/>
      <c r="F981" s="56"/>
      <c r="G981" s="56">
        <v>1</v>
      </c>
      <c r="H981" s="1367"/>
      <c r="I981" s="1366"/>
      <c r="J981" s="1364"/>
    </row>
    <row r="982" spans="1:10" ht="24" customHeight="1" x14ac:dyDescent="0.2">
      <c r="A982" s="55"/>
      <c r="B982" s="127"/>
      <c r="C982" s="56"/>
      <c r="D982" s="127"/>
      <c r="E982" s="1361"/>
      <c r="F982" s="56"/>
      <c r="G982" s="56"/>
      <c r="H982" s="109"/>
      <c r="I982" s="107"/>
      <c r="J982" s="1364"/>
    </row>
    <row r="983" spans="1:10" ht="24" customHeight="1" x14ac:dyDescent="0.2">
      <c r="A983" s="55"/>
      <c r="B983" s="127"/>
      <c r="C983" s="56"/>
      <c r="D983" s="127"/>
      <c r="E983" s="1361"/>
      <c r="F983" s="56"/>
      <c r="G983" s="56"/>
      <c r="H983" s="109"/>
      <c r="I983" s="107"/>
      <c r="J983" s="1364"/>
    </row>
    <row r="984" spans="1:10" ht="24" customHeight="1" x14ac:dyDescent="0.2">
      <c r="A984" s="55"/>
      <c r="B984" s="127" t="s">
        <v>160</v>
      </c>
      <c r="C984" s="56"/>
      <c r="D984" s="127" t="s">
        <v>160</v>
      </c>
      <c r="E984" s="1361"/>
      <c r="F984" s="56"/>
      <c r="G984" s="56"/>
      <c r="H984" s="109"/>
      <c r="I984" s="107"/>
      <c r="J984" s="1364"/>
    </row>
    <row r="985" spans="1:10" ht="24" customHeight="1" x14ac:dyDescent="0.2">
      <c r="A985" s="55"/>
      <c r="B985" s="127" t="s">
        <v>160</v>
      </c>
      <c r="C985" s="56"/>
      <c r="D985" s="127" t="s">
        <v>160</v>
      </c>
      <c r="E985" s="1361"/>
      <c r="F985" s="56"/>
      <c r="G985" s="56"/>
      <c r="H985" s="109"/>
      <c r="I985" s="107"/>
      <c r="J985" s="1364"/>
    </row>
    <row r="986" spans="1:10" ht="24" customHeight="1" x14ac:dyDescent="0.2">
      <c r="A986" s="55"/>
      <c r="B986" s="127" t="s">
        <v>160</v>
      </c>
      <c r="C986" s="56"/>
      <c r="D986" s="127"/>
      <c r="E986" s="1361"/>
      <c r="F986" s="56"/>
      <c r="G986" s="56"/>
      <c r="H986" s="109"/>
      <c r="I986" s="107"/>
      <c r="J986" s="1364"/>
    </row>
    <row r="987" spans="1:10" ht="24" customHeight="1" x14ac:dyDescent="0.2">
      <c r="A987" s="55"/>
      <c r="B987" s="127" t="s">
        <v>160</v>
      </c>
      <c r="C987" s="56"/>
      <c r="D987" s="127" t="s">
        <v>160</v>
      </c>
      <c r="E987" s="1361"/>
      <c r="F987" s="56"/>
      <c r="G987" s="56"/>
      <c r="H987" s="109"/>
      <c r="I987" s="107"/>
      <c r="J987" s="1364"/>
    </row>
    <row r="988" spans="1:10" ht="24" customHeight="1" x14ac:dyDescent="0.2">
      <c r="A988" s="55"/>
      <c r="B988" s="127" t="s">
        <v>160</v>
      </c>
      <c r="C988" s="56"/>
      <c r="D988" s="127" t="s">
        <v>160</v>
      </c>
      <c r="E988" s="1362"/>
      <c r="F988" s="56"/>
      <c r="G988" s="56"/>
      <c r="H988" s="110"/>
      <c r="I988" s="108"/>
      <c r="J988" s="1364"/>
    </row>
    <row r="989" spans="1:10" ht="24" customHeight="1" thickBot="1" x14ac:dyDescent="0.25">
      <c r="A989" s="55"/>
      <c r="B989" s="127" t="s">
        <v>160</v>
      </c>
      <c r="C989" s="101"/>
      <c r="D989" s="1339" t="s">
        <v>160</v>
      </c>
      <c r="E989" s="1339"/>
      <c r="F989" s="1339"/>
      <c r="G989" s="101">
        <f>SUM(G966:G988)</f>
        <v>16</v>
      </c>
      <c r="H989" s="106"/>
      <c r="I989" s="106"/>
      <c r="J989" s="102"/>
    </row>
    <row r="990" spans="1:10" ht="24" customHeight="1" thickTop="1" x14ac:dyDescent="0.2">
      <c r="A990" s="1340" t="s">
        <v>132</v>
      </c>
      <c r="B990" s="1340"/>
      <c r="C990" s="1340"/>
      <c r="D990" s="1340"/>
      <c r="E990" s="1340"/>
      <c r="F990" s="1340"/>
      <c r="G990" s="1340"/>
      <c r="H990" s="1340"/>
      <c r="I990" s="1340"/>
      <c r="J990" s="1340"/>
    </row>
    <row r="991" spans="1:10" ht="24" customHeight="1" x14ac:dyDescent="0.2">
      <c r="A991" s="1341" t="s">
        <v>133</v>
      </c>
      <c r="B991" s="1341"/>
      <c r="C991" s="1341"/>
      <c r="D991" s="1341"/>
      <c r="E991" s="50"/>
    </row>
    <row r="992" spans="1:10" ht="24" customHeight="1" x14ac:dyDescent="0.2">
      <c r="A992" s="2" t="s">
        <v>22</v>
      </c>
      <c r="B992" s="97">
        <v>43278</v>
      </c>
      <c r="D992" s="1342" t="s">
        <v>134</v>
      </c>
      <c r="E992" s="1342"/>
      <c r="F992" s="1325" t="s">
        <v>108</v>
      </c>
      <c r="G992" s="1325"/>
      <c r="H992" s="1359"/>
      <c r="I992" s="1359"/>
      <c r="J992" s="1359"/>
    </row>
    <row r="993" spans="1:11" ht="24" customHeight="1" x14ac:dyDescent="0.25">
      <c r="A993" s="97"/>
      <c r="B993" s="1338" t="s">
        <v>288</v>
      </c>
      <c r="C993" s="1338"/>
      <c r="D993" s="1338"/>
      <c r="E993" s="220"/>
      <c r="F993" s="220"/>
    </row>
    <row r="994" spans="1:11" ht="24" customHeight="1" x14ac:dyDescent="0.2">
      <c r="A994" s="50"/>
      <c r="B994" s="50" t="s">
        <v>135</v>
      </c>
      <c r="C994" s="1341" t="s">
        <v>473</v>
      </c>
      <c r="D994" s="1341"/>
      <c r="E994" s="1341"/>
      <c r="F994" s="1368" t="s">
        <v>116</v>
      </c>
      <c r="G994" s="1368"/>
      <c r="H994" s="1341">
        <v>853058642</v>
      </c>
      <c r="I994" s="1341"/>
      <c r="J994" s="1341"/>
    </row>
    <row r="995" spans="1:11" ht="24" customHeight="1" x14ac:dyDescent="0.2">
      <c r="A995" s="50"/>
      <c r="B995" s="50" t="s">
        <v>136</v>
      </c>
      <c r="C995" s="1341" t="s">
        <v>502</v>
      </c>
      <c r="D995" s="1341"/>
      <c r="E995" s="1341"/>
      <c r="F995" s="1368" t="s">
        <v>157</v>
      </c>
      <c r="G995" s="1368"/>
      <c r="H995" s="1341" t="s">
        <v>11</v>
      </c>
      <c r="I995" s="1341"/>
      <c r="J995" s="1341"/>
    </row>
    <row r="996" spans="1:11" ht="24" customHeight="1" thickBot="1" x14ac:dyDescent="0.25">
      <c r="B996" s="206" t="s">
        <v>261</v>
      </c>
      <c r="C996" s="1352" t="s">
        <v>560</v>
      </c>
      <c r="D996" s="1352"/>
      <c r="E996" s="1352"/>
      <c r="F996" s="1352"/>
      <c r="G996" s="1352"/>
    </row>
    <row r="997" spans="1:11" ht="24" customHeight="1" thickTop="1" x14ac:dyDescent="0.2">
      <c r="A997" s="1353" t="s">
        <v>131</v>
      </c>
      <c r="B997" s="1354"/>
      <c r="C997" s="1354"/>
      <c r="D997" s="1355"/>
      <c r="E997" s="103" t="s">
        <v>123</v>
      </c>
      <c r="F997" s="1343" t="s">
        <v>126</v>
      </c>
      <c r="G997" s="1343"/>
      <c r="H997" s="1344" t="s">
        <v>130</v>
      </c>
      <c r="I997" s="1345"/>
      <c r="J997" s="1346"/>
    </row>
    <row r="998" spans="1:11" ht="24" customHeight="1" x14ac:dyDescent="0.2">
      <c r="A998" s="1356"/>
      <c r="B998" s="1357"/>
      <c r="C998" s="1357"/>
      <c r="D998" s="1358"/>
      <c r="E998" s="104" t="s">
        <v>124</v>
      </c>
      <c r="F998" s="1350" t="s">
        <v>127</v>
      </c>
      <c r="G998" s="1351"/>
      <c r="H998" s="1347"/>
      <c r="I998" s="1348"/>
      <c r="J998" s="1349"/>
    </row>
    <row r="999" spans="1:11" ht="24" customHeight="1" thickBot="1" x14ac:dyDescent="0.25">
      <c r="A999" s="170" t="s">
        <v>99</v>
      </c>
      <c r="B999" s="169" t="s">
        <v>100</v>
      </c>
      <c r="C999" s="169" t="s">
        <v>101</v>
      </c>
      <c r="D999" s="169" t="s">
        <v>100</v>
      </c>
      <c r="E999" s="104" t="s">
        <v>125</v>
      </c>
      <c r="F999" s="169" t="s">
        <v>128</v>
      </c>
      <c r="G999" s="169" t="s">
        <v>129</v>
      </c>
      <c r="H999" s="1347"/>
      <c r="I999" s="1348"/>
      <c r="J999" s="1349"/>
    </row>
    <row r="1000" spans="1:11" ht="24" customHeight="1" x14ac:dyDescent="0.2">
      <c r="A1000" s="214" t="s">
        <v>520</v>
      </c>
      <c r="B1000" s="215">
        <v>43261</v>
      </c>
      <c r="C1000" s="219" t="s">
        <v>414</v>
      </c>
      <c r="D1000" s="215">
        <v>43261</v>
      </c>
      <c r="E1000" s="1360" t="s">
        <v>137</v>
      </c>
      <c r="F1000" s="216"/>
      <c r="G1000" s="216">
        <v>1</v>
      </c>
      <c r="H1000" s="217"/>
      <c r="I1000" s="218"/>
      <c r="J1000" s="1363" t="s">
        <v>139</v>
      </c>
      <c r="K1000" s="127"/>
    </row>
    <row r="1001" spans="1:11" ht="24" customHeight="1" x14ac:dyDescent="0.2">
      <c r="A1001" s="55" t="s">
        <v>520</v>
      </c>
      <c r="B1001" s="127">
        <v>43262</v>
      </c>
      <c r="C1001" s="56" t="s">
        <v>414</v>
      </c>
      <c r="D1001" s="127">
        <v>43262</v>
      </c>
      <c r="E1001" s="1361"/>
      <c r="F1001" s="56"/>
      <c r="G1001" s="56">
        <v>1</v>
      </c>
      <c r="H1001" s="109"/>
      <c r="I1001" s="107"/>
      <c r="J1001" s="1364"/>
      <c r="K1001" s="127"/>
    </row>
    <row r="1002" spans="1:11" ht="24" customHeight="1" x14ac:dyDescent="0.2">
      <c r="A1002" s="55" t="s">
        <v>520</v>
      </c>
      <c r="B1002" s="127">
        <v>43264</v>
      </c>
      <c r="C1002" s="56" t="s">
        <v>414</v>
      </c>
      <c r="D1002" s="127">
        <v>43264</v>
      </c>
      <c r="E1002" s="1361"/>
      <c r="F1002" s="56"/>
      <c r="G1002" s="56">
        <v>1</v>
      </c>
      <c r="H1002" s="109"/>
      <c r="I1002" s="107"/>
      <c r="J1002" s="1364"/>
      <c r="K1002" s="127"/>
    </row>
    <row r="1003" spans="1:11" ht="24" customHeight="1" x14ac:dyDescent="0.2">
      <c r="A1003" s="55" t="s">
        <v>520</v>
      </c>
      <c r="B1003" s="127">
        <v>43269</v>
      </c>
      <c r="C1003" s="56" t="s">
        <v>414</v>
      </c>
      <c r="D1003" s="127">
        <v>43269</v>
      </c>
      <c r="E1003" s="1361"/>
      <c r="F1003" s="56"/>
      <c r="G1003" s="56">
        <v>1</v>
      </c>
      <c r="H1003" s="109"/>
      <c r="I1003" s="107"/>
      <c r="J1003" s="1364"/>
      <c r="K1003" s="127"/>
    </row>
    <row r="1004" spans="1:11" ht="24" customHeight="1" x14ac:dyDescent="0.2">
      <c r="A1004" s="55" t="s">
        <v>520</v>
      </c>
      <c r="B1004" s="127">
        <v>43270</v>
      </c>
      <c r="C1004" s="56" t="s">
        <v>414</v>
      </c>
      <c r="D1004" s="127">
        <v>43270</v>
      </c>
      <c r="E1004" s="1361"/>
      <c r="F1004" s="56"/>
      <c r="G1004" s="56">
        <v>1</v>
      </c>
      <c r="H1004" s="109"/>
      <c r="I1004" s="107"/>
      <c r="J1004" s="1364"/>
      <c r="K1004" s="127"/>
    </row>
    <row r="1005" spans="1:11" ht="24" customHeight="1" x14ac:dyDescent="0.2">
      <c r="A1005" s="55" t="s">
        <v>520</v>
      </c>
      <c r="B1005" s="127">
        <v>43271</v>
      </c>
      <c r="C1005" s="56" t="s">
        <v>414</v>
      </c>
      <c r="D1005" s="127">
        <v>43271</v>
      </c>
      <c r="E1005" s="1361"/>
      <c r="F1005" s="56"/>
      <c r="G1005" s="56">
        <v>1</v>
      </c>
      <c r="H1005" s="109"/>
      <c r="I1005" s="107"/>
      <c r="J1005" s="1364"/>
      <c r="K1005" s="127"/>
    </row>
    <row r="1006" spans="1:11" ht="24" customHeight="1" x14ac:dyDescent="0.2">
      <c r="A1006" s="55" t="s">
        <v>318</v>
      </c>
      <c r="B1006" s="127" t="s">
        <v>385</v>
      </c>
      <c r="C1006" s="56" t="s">
        <v>266</v>
      </c>
      <c r="D1006" s="127" t="s">
        <v>385</v>
      </c>
      <c r="E1006" s="1361"/>
      <c r="F1006" s="56"/>
      <c r="G1006" s="56">
        <v>1</v>
      </c>
      <c r="H1006" s="109"/>
      <c r="I1006" s="107"/>
      <c r="J1006" s="1364"/>
      <c r="K1006" s="127"/>
    </row>
    <row r="1007" spans="1:11" ht="24" customHeight="1" x14ac:dyDescent="0.2">
      <c r="A1007" s="55" t="s">
        <v>318</v>
      </c>
      <c r="B1007" s="127" t="s">
        <v>386</v>
      </c>
      <c r="C1007" s="56" t="s">
        <v>266</v>
      </c>
      <c r="D1007" s="127" t="s">
        <v>386</v>
      </c>
      <c r="E1007" s="1361"/>
      <c r="F1007" s="56"/>
      <c r="G1007" s="56">
        <v>1</v>
      </c>
      <c r="H1007" s="1365" t="s">
        <v>141</v>
      </c>
      <c r="I1007" s="1366" t="s">
        <v>140</v>
      </c>
      <c r="J1007" s="1364"/>
      <c r="K1007" s="127"/>
    </row>
    <row r="1008" spans="1:11" ht="24" customHeight="1" x14ac:dyDescent="0.2">
      <c r="A1008" s="55" t="s">
        <v>318</v>
      </c>
      <c r="B1008" s="127" t="s">
        <v>387</v>
      </c>
      <c r="C1008" s="56" t="s">
        <v>266</v>
      </c>
      <c r="D1008" s="127" t="s">
        <v>387</v>
      </c>
      <c r="E1008" s="1361"/>
      <c r="F1008" s="56"/>
      <c r="G1008" s="56">
        <v>1</v>
      </c>
      <c r="H1008" s="1365"/>
      <c r="I1008" s="1366"/>
      <c r="J1008" s="1364"/>
      <c r="K1008" s="127"/>
    </row>
    <row r="1009" spans="1:10" ht="24" customHeight="1" x14ac:dyDescent="0.2">
      <c r="A1009" s="55" t="s">
        <v>318</v>
      </c>
      <c r="B1009" s="127" t="s">
        <v>388</v>
      </c>
      <c r="C1009" s="56" t="s">
        <v>266</v>
      </c>
      <c r="D1009" s="127" t="s">
        <v>388</v>
      </c>
      <c r="E1009" s="1361"/>
      <c r="F1009" s="56"/>
      <c r="G1009" s="56">
        <v>1</v>
      </c>
      <c r="H1009" s="1365"/>
      <c r="I1009" s="1366"/>
      <c r="J1009" s="1364"/>
    </row>
    <row r="1010" spans="1:10" ht="24" customHeight="1" x14ac:dyDescent="0.2">
      <c r="A1010" s="55" t="s">
        <v>318</v>
      </c>
      <c r="B1010" s="127" t="s">
        <v>389</v>
      </c>
      <c r="C1010" s="56" t="s">
        <v>266</v>
      </c>
      <c r="D1010" s="127" t="s">
        <v>389</v>
      </c>
      <c r="E1010" s="1361"/>
      <c r="F1010" s="56"/>
      <c r="G1010" s="56">
        <v>1</v>
      </c>
      <c r="H1010" s="1365"/>
      <c r="I1010" s="1366"/>
      <c r="J1010" s="1364"/>
    </row>
    <row r="1011" spans="1:10" ht="24" customHeight="1" x14ac:dyDescent="0.2">
      <c r="A1011" s="55" t="s">
        <v>318</v>
      </c>
      <c r="B1011" s="127" t="s">
        <v>390</v>
      </c>
      <c r="C1011" s="56" t="s">
        <v>266</v>
      </c>
      <c r="D1011" s="127" t="s">
        <v>390</v>
      </c>
      <c r="E1011" s="1361"/>
      <c r="F1011" s="56"/>
      <c r="G1011" s="56">
        <v>1</v>
      </c>
      <c r="H1011" s="1367" t="s">
        <v>415</v>
      </c>
      <c r="I1011" s="1366">
        <v>2018</v>
      </c>
      <c r="J1011" s="1364"/>
    </row>
    <row r="1012" spans="1:10" ht="24" customHeight="1" x14ac:dyDescent="0.2">
      <c r="A1012" s="55" t="s">
        <v>318</v>
      </c>
      <c r="B1012" s="127" t="s">
        <v>391</v>
      </c>
      <c r="C1012" s="56" t="s">
        <v>266</v>
      </c>
      <c r="D1012" s="127" t="s">
        <v>391</v>
      </c>
      <c r="E1012" s="1361"/>
      <c r="F1012" s="56"/>
      <c r="G1012" s="56">
        <v>1</v>
      </c>
      <c r="H1012" s="1367"/>
      <c r="I1012" s="1366"/>
      <c r="J1012" s="1364"/>
    </row>
    <row r="1013" spans="1:10" ht="24" customHeight="1" x14ac:dyDescent="0.2">
      <c r="A1013" s="55" t="s">
        <v>318</v>
      </c>
      <c r="B1013" s="127" t="s">
        <v>392</v>
      </c>
      <c r="C1013" s="56" t="s">
        <v>266</v>
      </c>
      <c r="D1013" s="127" t="s">
        <v>392</v>
      </c>
      <c r="E1013" s="1361"/>
      <c r="F1013" s="56"/>
      <c r="G1013" s="56">
        <v>1</v>
      </c>
      <c r="H1013" s="1367"/>
      <c r="I1013" s="1366"/>
      <c r="J1013" s="1364"/>
    </row>
    <row r="1014" spans="1:10" ht="24" customHeight="1" x14ac:dyDescent="0.2">
      <c r="A1014" s="55" t="s">
        <v>318</v>
      </c>
      <c r="B1014" s="127" t="s">
        <v>393</v>
      </c>
      <c r="C1014" s="56" t="s">
        <v>266</v>
      </c>
      <c r="D1014" s="127" t="s">
        <v>393</v>
      </c>
      <c r="E1014" s="1361"/>
      <c r="F1014" s="56"/>
      <c r="G1014" s="56">
        <v>1</v>
      </c>
      <c r="H1014" s="1367"/>
      <c r="I1014" s="1366"/>
      <c r="J1014" s="1364"/>
    </row>
    <row r="1015" spans="1:10" ht="24" customHeight="1" x14ac:dyDescent="0.2">
      <c r="A1015" s="55" t="s">
        <v>318</v>
      </c>
      <c r="B1015" s="127" t="s">
        <v>394</v>
      </c>
      <c r="C1015" s="56" t="s">
        <v>266</v>
      </c>
      <c r="D1015" s="127" t="s">
        <v>394</v>
      </c>
      <c r="E1015" s="1361"/>
      <c r="F1015" s="56"/>
      <c r="G1015" s="56">
        <v>1</v>
      </c>
      <c r="H1015" s="1367"/>
      <c r="I1015" s="1366"/>
      <c r="J1015" s="1364"/>
    </row>
    <row r="1016" spans="1:10" ht="24" customHeight="1" x14ac:dyDescent="0.2">
      <c r="A1016" s="55"/>
      <c r="B1016" s="127"/>
      <c r="C1016" s="56"/>
      <c r="D1016" s="127"/>
      <c r="E1016" s="1361"/>
      <c r="F1016" s="56"/>
      <c r="G1016" s="56"/>
      <c r="H1016" s="109"/>
      <c r="I1016" s="107"/>
      <c r="J1016" s="1364"/>
    </row>
    <row r="1017" spans="1:10" ht="24" customHeight="1" x14ac:dyDescent="0.2">
      <c r="A1017" s="55"/>
      <c r="B1017" s="127"/>
      <c r="C1017" s="56"/>
      <c r="D1017" s="127"/>
      <c r="E1017" s="1361"/>
      <c r="F1017" s="56"/>
      <c r="G1017" s="56"/>
      <c r="H1017" s="109"/>
      <c r="I1017" s="107"/>
      <c r="J1017" s="1364"/>
    </row>
    <row r="1018" spans="1:10" ht="24" customHeight="1" x14ac:dyDescent="0.2">
      <c r="A1018" s="55"/>
      <c r="B1018" s="127"/>
      <c r="C1018" s="56"/>
      <c r="D1018" s="127"/>
      <c r="E1018" s="1361"/>
      <c r="F1018" s="56"/>
      <c r="G1018" s="56"/>
      <c r="H1018" s="109"/>
      <c r="I1018" s="107"/>
      <c r="J1018" s="1364"/>
    </row>
    <row r="1019" spans="1:10" ht="24" customHeight="1" x14ac:dyDescent="0.2">
      <c r="A1019" s="55"/>
      <c r="B1019" s="127" t="s">
        <v>160</v>
      </c>
      <c r="C1019" s="56"/>
      <c r="D1019" s="127" t="s">
        <v>160</v>
      </c>
      <c r="E1019" s="1361"/>
      <c r="F1019" s="56"/>
      <c r="G1019" s="56"/>
      <c r="H1019" s="109"/>
      <c r="I1019" s="107"/>
      <c r="J1019" s="1364"/>
    </row>
    <row r="1020" spans="1:10" ht="24" customHeight="1" x14ac:dyDescent="0.2">
      <c r="A1020" s="55"/>
      <c r="B1020" s="127" t="s">
        <v>160</v>
      </c>
      <c r="C1020" s="56"/>
      <c r="D1020" s="127"/>
      <c r="E1020" s="1361"/>
      <c r="F1020" s="56"/>
      <c r="G1020" s="56"/>
      <c r="H1020" s="109"/>
      <c r="I1020" s="107"/>
      <c r="J1020" s="1364"/>
    </row>
    <row r="1021" spans="1:10" ht="24" customHeight="1" x14ac:dyDescent="0.2">
      <c r="A1021" s="55"/>
      <c r="B1021" s="127" t="s">
        <v>160</v>
      </c>
      <c r="C1021" s="56"/>
      <c r="D1021" s="127" t="s">
        <v>160</v>
      </c>
      <c r="E1021" s="1361"/>
      <c r="F1021" s="56"/>
      <c r="G1021" s="56"/>
      <c r="H1021" s="109"/>
      <c r="I1021" s="107"/>
      <c r="J1021" s="1364"/>
    </row>
    <row r="1022" spans="1:10" ht="24" customHeight="1" x14ac:dyDescent="0.2">
      <c r="A1022" s="55"/>
      <c r="B1022" s="127" t="s">
        <v>160</v>
      </c>
      <c r="C1022" s="56"/>
      <c r="D1022" s="127" t="s">
        <v>160</v>
      </c>
      <c r="E1022" s="1362"/>
      <c r="F1022" s="56"/>
      <c r="G1022" s="56"/>
      <c r="H1022" s="110"/>
      <c r="I1022" s="108"/>
      <c r="J1022" s="1364"/>
    </row>
    <row r="1023" spans="1:10" ht="24" customHeight="1" thickBot="1" x14ac:dyDescent="0.25">
      <c r="A1023" s="55"/>
      <c r="B1023" s="127" t="s">
        <v>160</v>
      </c>
      <c r="C1023" s="101"/>
      <c r="D1023" s="1339" t="s">
        <v>160</v>
      </c>
      <c r="E1023" s="1339"/>
      <c r="F1023" s="1339"/>
      <c r="G1023" s="101">
        <f>SUM(G1000:G1022)</f>
        <v>16</v>
      </c>
      <c r="H1023" s="106"/>
      <c r="I1023" s="106"/>
      <c r="J1023" s="102"/>
    </row>
    <row r="1024" spans="1:10" ht="24" customHeight="1" thickTop="1" x14ac:dyDescent="0.2">
      <c r="A1024" s="1340" t="s">
        <v>132</v>
      </c>
      <c r="B1024" s="1340"/>
      <c r="C1024" s="1340"/>
      <c r="D1024" s="1340"/>
      <c r="E1024" s="1340"/>
      <c r="F1024" s="1340"/>
      <c r="G1024" s="1340"/>
      <c r="H1024" s="1340"/>
      <c r="I1024" s="1340"/>
      <c r="J1024" s="1340"/>
    </row>
    <row r="1025" spans="1:11" ht="24" customHeight="1" x14ac:dyDescent="0.2">
      <c r="A1025" s="1341" t="s">
        <v>133</v>
      </c>
      <c r="B1025" s="1341"/>
      <c r="C1025" s="1341"/>
      <c r="D1025" s="1341"/>
      <c r="E1025" s="50"/>
    </row>
    <row r="1026" spans="1:11" ht="24" customHeight="1" x14ac:dyDescent="0.2">
      <c r="A1026" s="2" t="s">
        <v>22</v>
      </c>
      <c r="B1026" s="97">
        <v>43278</v>
      </c>
      <c r="D1026" s="1342" t="s">
        <v>134</v>
      </c>
      <c r="E1026" s="1342"/>
      <c r="F1026" s="1325" t="s">
        <v>108</v>
      </c>
      <c r="G1026" s="1325"/>
      <c r="H1026" s="1359"/>
      <c r="I1026" s="1359"/>
      <c r="J1026" s="1359"/>
    </row>
    <row r="1027" spans="1:11" ht="24" customHeight="1" x14ac:dyDescent="0.25">
      <c r="A1027" s="97"/>
      <c r="B1027" s="1338" t="s">
        <v>288</v>
      </c>
      <c r="C1027" s="1338"/>
      <c r="D1027" s="1338"/>
      <c r="E1027" s="220"/>
      <c r="F1027" s="220"/>
    </row>
    <row r="1028" spans="1:11" ht="24" customHeight="1" x14ac:dyDescent="0.2">
      <c r="A1028" s="50"/>
      <c r="B1028" s="50" t="s">
        <v>135</v>
      </c>
      <c r="C1028" s="1341" t="s">
        <v>474</v>
      </c>
      <c r="D1028" s="1341"/>
      <c r="E1028" s="1341"/>
      <c r="F1028" s="1368" t="s">
        <v>116</v>
      </c>
      <c r="G1028" s="1368"/>
      <c r="H1028" s="1341">
        <v>900469560</v>
      </c>
      <c r="I1028" s="1341"/>
      <c r="J1028" s="1341"/>
    </row>
    <row r="1029" spans="1:11" ht="24" customHeight="1" x14ac:dyDescent="0.2">
      <c r="A1029" s="50"/>
      <c r="B1029" s="50" t="s">
        <v>136</v>
      </c>
      <c r="C1029" s="1341" t="s">
        <v>440</v>
      </c>
      <c r="D1029" s="1341"/>
      <c r="E1029" s="1341"/>
      <c r="F1029" s="1368" t="s">
        <v>157</v>
      </c>
      <c r="G1029" s="1368"/>
      <c r="H1029" s="1341" t="s">
        <v>11</v>
      </c>
      <c r="I1029" s="1341"/>
      <c r="J1029" s="1341"/>
    </row>
    <row r="1030" spans="1:11" ht="24" customHeight="1" thickBot="1" x14ac:dyDescent="0.25">
      <c r="B1030" s="206" t="s">
        <v>261</v>
      </c>
      <c r="C1030" s="1352" t="s">
        <v>561</v>
      </c>
      <c r="D1030" s="1352"/>
      <c r="E1030" s="1352"/>
      <c r="F1030" s="1352"/>
      <c r="G1030" s="1352"/>
    </row>
    <row r="1031" spans="1:11" ht="24" customHeight="1" thickTop="1" x14ac:dyDescent="0.2">
      <c r="A1031" s="1353" t="s">
        <v>131</v>
      </c>
      <c r="B1031" s="1354"/>
      <c r="C1031" s="1354"/>
      <c r="D1031" s="1355"/>
      <c r="E1031" s="103" t="s">
        <v>123</v>
      </c>
      <c r="F1031" s="1343" t="s">
        <v>126</v>
      </c>
      <c r="G1031" s="1343"/>
      <c r="H1031" s="1344" t="s">
        <v>130</v>
      </c>
      <c r="I1031" s="1345"/>
      <c r="J1031" s="1346"/>
    </row>
    <row r="1032" spans="1:11" ht="24" customHeight="1" x14ac:dyDescent="0.2">
      <c r="A1032" s="1356"/>
      <c r="B1032" s="1357"/>
      <c r="C1032" s="1357"/>
      <c r="D1032" s="1358"/>
      <c r="E1032" s="104" t="s">
        <v>124</v>
      </c>
      <c r="F1032" s="1350" t="s">
        <v>127</v>
      </c>
      <c r="G1032" s="1351"/>
      <c r="H1032" s="1347"/>
      <c r="I1032" s="1348"/>
      <c r="J1032" s="1349"/>
    </row>
    <row r="1033" spans="1:11" ht="24" customHeight="1" thickBot="1" x14ac:dyDescent="0.25">
      <c r="A1033" s="170" t="s">
        <v>99</v>
      </c>
      <c r="B1033" s="169" t="s">
        <v>100</v>
      </c>
      <c r="C1033" s="169" t="s">
        <v>101</v>
      </c>
      <c r="D1033" s="169" t="s">
        <v>100</v>
      </c>
      <c r="E1033" s="104" t="s">
        <v>125</v>
      </c>
      <c r="F1033" s="169" t="s">
        <v>128</v>
      </c>
      <c r="G1033" s="169" t="s">
        <v>129</v>
      </c>
      <c r="H1033" s="1347"/>
      <c r="I1033" s="1348"/>
      <c r="J1033" s="1349"/>
    </row>
    <row r="1034" spans="1:11" ht="24" customHeight="1" x14ac:dyDescent="0.2">
      <c r="A1034" s="214" t="s">
        <v>521</v>
      </c>
      <c r="B1034" s="215">
        <v>43263</v>
      </c>
      <c r="C1034" s="219" t="s">
        <v>414</v>
      </c>
      <c r="D1034" s="215">
        <v>43263</v>
      </c>
      <c r="E1034" s="1360" t="s">
        <v>137</v>
      </c>
      <c r="F1034" s="216"/>
      <c r="G1034" s="216">
        <v>1</v>
      </c>
      <c r="H1034" s="217"/>
      <c r="I1034" s="218"/>
      <c r="J1034" s="1363" t="s">
        <v>139</v>
      </c>
      <c r="K1034" s="127"/>
    </row>
    <row r="1035" spans="1:11" ht="24" customHeight="1" x14ac:dyDescent="0.2">
      <c r="A1035" s="55" t="s">
        <v>521</v>
      </c>
      <c r="B1035" s="127">
        <v>43264</v>
      </c>
      <c r="C1035" s="56" t="s">
        <v>414</v>
      </c>
      <c r="D1035" s="127">
        <v>43264</v>
      </c>
      <c r="E1035" s="1361"/>
      <c r="F1035" s="56"/>
      <c r="G1035" s="56">
        <v>1</v>
      </c>
      <c r="H1035" s="109"/>
      <c r="I1035" s="107"/>
      <c r="J1035" s="1364"/>
      <c r="K1035" s="127"/>
    </row>
    <row r="1036" spans="1:11" ht="24" customHeight="1" x14ac:dyDescent="0.2">
      <c r="A1036" s="55" t="s">
        <v>521</v>
      </c>
      <c r="B1036" s="127">
        <v>43269</v>
      </c>
      <c r="C1036" s="56" t="s">
        <v>414</v>
      </c>
      <c r="D1036" s="127">
        <v>43269</v>
      </c>
      <c r="E1036" s="1361"/>
      <c r="F1036" s="56"/>
      <c r="G1036" s="56">
        <v>1</v>
      </c>
      <c r="H1036" s="109"/>
      <c r="I1036" s="107"/>
      <c r="J1036" s="1364"/>
      <c r="K1036" s="127"/>
    </row>
    <row r="1037" spans="1:11" ht="24" customHeight="1" x14ac:dyDescent="0.2">
      <c r="A1037" s="55" t="s">
        <v>521</v>
      </c>
      <c r="B1037" s="127">
        <v>43270</v>
      </c>
      <c r="C1037" s="56" t="s">
        <v>414</v>
      </c>
      <c r="D1037" s="127">
        <v>43270</v>
      </c>
      <c r="E1037" s="1361"/>
      <c r="F1037" s="56"/>
      <c r="G1037" s="56">
        <v>1</v>
      </c>
      <c r="H1037" s="109"/>
      <c r="I1037" s="107"/>
      <c r="J1037" s="1364"/>
      <c r="K1037" s="127"/>
    </row>
    <row r="1038" spans="1:11" ht="24" customHeight="1" x14ac:dyDescent="0.2">
      <c r="A1038" s="55" t="s">
        <v>521</v>
      </c>
      <c r="B1038" s="127">
        <v>43271</v>
      </c>
      <c r="C1038" s="56" t="s">
        <v>414</v>
      </c>
      <c r="D1038" s="127">
        <v>43271</v>
      </c>
      <c r="E1038" s="1361"/>
      <c r="F1038" s="56"/>
      <c r="G1038" s="56">
        <v>1</v>
      </c>
      <c r="H1038" s="109"/>
      <c r="I1038" s="107"/>
      <c r="J1038" s="1364"/>
      <c r="K1038" s="127"/>
    </row>
    <row r="1039" spans="1:11" ht="24" customHeight="1" x14ac:dyDescent="0.2">
      <c r="A1039" s="55"/>
      <c r="B1039" s="127"/>
      <c r="C1039" s="56"/>
      <c r="D1039" s="127"/>
      <c r="E1039" s="1361"/>
      <c r="F1039" s="56"/>
      <c r="G1039" s="56"/>
      <c r="H1039" s="109"/>
      <c r="I1039" s="107"/>
      <c r="J1039" s="1364"/>
      <c r="K1039" s="127"/>
    </row>
    <row r="1040" spans="1:11" ht="24" customHeight="1" x14ac:dyDescent="0.2">
      <c r="A1040" s="55"/>
      <c r="B1040" s="127"/>
      <c r="C1040" s="56"/>
      <c r="D1040" s="127"/>
      <c r="E1040" s="1361"/>
      <c r="F1040" s="56"/>
      <c r="G1040" s="56"/>
      <c r="H1040" s="109"/>
      <c r="I1040" s="107"/>
      <c r="J1040" s="1364"/>
      <c r="K1040" s="127"/>
    </row>
    <row r="1041" spans="1:11" ht="24" customHeight="1" x14ac:dyDescent="0.2">
      <c r="A1041" s="55"/>
      <c r="B1041" s="127"/>
      <c r="C1041" s="56"/>
      <c r="D1041" s="127"/>
      <c r="E1041" s="1361"/>
      <c r="F1041" s="56"/>
      <c r="G1041" s="56"/>
      <c r="H1041" s="1365" t="s">
        <v>141</v>
      </c>
      <c r="I1041" s="1366" t="s">
        <v>140</v>
      </c>
      <c r="J1041" s="1364"/>
      <c r="K1041" s="127"/>
    </row>
    <row r="1042" spans="1:11" ht="24" customHeight="1" x14ac:dyDescent="0.2">
      <c r="A1042" s="55"/>
      <c r="B1042" s="127"/>
      <c r="C1042" s="56"/>
      <c r="D1042" s="127"/>
      <c r="E1042" s="1361"/>
      <c r="F1042" s="56"/>
      <c r="G1042" s="56"/>
      <c r="H1042" s="1365"/>
      <c r="I1042" s="1366"/>
      <c r="J1042" s="1364"/>
      <c r="K1042" s="127"/>
    </row>
    <row r="1043" spans="1:11" ht="24" customHeight="1" x14ac:dyDescent="0.2">
      <c r="A1043" s="55"/>
      <c r="B1043" s="127"/>
      <c r="C1043" s="56"/>
      <c r="D1043" s="127"/>
      <c r="E1043" s="1361"/>
      <c r="F1043" s="56"/>
      <c r="G1043" s="56"/>
      <c r="H1043" s="1365"/>
      <c r="I1043" s="1366"/>
      <c r="J1043" s="1364"/>
    </row>
    <row r="1044" spans="1:11" ht="24" customHeight="1" x14ac:dyDescent="0.2">
      <c r="A1044" s="55"/>
      <c r="B1044" s="127"/>
      <c r="C1044" s="56"/>
      <c r="D1044" s="127"/>
      <c r="E1044" s="1361"/>
      <c r="F1044" s="56"/>
      <c r="G1044" s="56"/>
      <c r="H1044" s="1365"/>
      <c r="I1044" s="1366"/>
      <c r="J1044" s="1364"/>
    </row>
    <row r="1045" spans="1:11" ht="24" customHeight="1" x14ac:dyDescent="0.2">
      <c r="A1045" s="55"/>
      <c r="B1045" s="127"/>
      <c r="C1045" s="56"/>
      <c r="D1045" s="127"/>
      <c r="E1045" s="1361"/>
      <c r="F1045" s="56"/>
      <c r="G1045" s="56"/>
      <c r="H1045" s="1367" t="s">
        <v>415</v>
      </c>
      <c r="I1045" s="1366">
        <v>2018</v>
      </c>
      <c r="J1045" s="1364"/>
    </row>
    <row r="1046" spans="1:11" ht="24" customHeight="1" x14ac:dyDescent="0.2">
      <c r="A1046" s="55"/>
      <c r="B1046" s="127"/>
      <c r="C1046" s="56"/>
      <c r="D1046" s="127"/>
      <c r="E1046" s="1361"/>
      <c r="F1046" s="56"/>
      <c r="G1046" s="56"/>
      <c r="H1046" s="1367"/>
      <c r="I1046" s="1366"/>
      <c r="J1046" s="1364"/>
    </row>
    <row r="1047" spans="1:11" ht="24" customHeight="1" x14ac:dyDescent="0.2">
      <c r="A1047" s="55"/>
      <c r="B1047" s="127"/>
      <c r="C1047" s="56"/>
      <c r="D1047" s="127"/>
      <c r="E1047" s="1361"/>
      <c r="F1047" s="56"/>
      <c r="G1047" s="56"/>
      <c r="H1047" s="1367"/>
      <c r="I1047" s="1366"/>
      <c r="J1047" s="1364"/>
    </row>
    <row r="1048" spans="1:11" ht="24" customHeight="1" x14ac:dyDescent="0.2">
      <c r="A1048" s="55"/>
      <c r="B1048" s="127"/>
      <c r="C1048" s="56"/>
      <c r="D1048" s="127"/>
      <c r="E1048" s="1361"/>
      <c r="F1048" s="56"/>
      <c r="G1048" s="56"/>
      <c r="H1048" s="1367"/>
      <c r="I1048" s="1366"/>
      <c r="J1048" s="1364"/>
    </row>
    <row r="1049" spans="1:11" ht="24" customHeight="1" x14ac:dyDescent="0.2">
      <c r="A1049" s="55"/>
      <c r="B1049" s="127"/>
      <c r="C1049" s="56"/>
      <c r="D1049" s="127"/>
      <c r="E1049" s="1361"/>
      <c r="F1049" s="56"/>
      <c r="G1049" s="56"/>
      <c r="H1049" s="1367"/>
      <c r="I1049" s="1366"/>
      <c r="J1049" s="1364"/>
    </row>
    <row r="1050" spans="1:11" ht="24" customHeight="1" x14ac:dyDescent="0.2">
      <c r="A1050" s="55"/>
      <c r="B1050" s="127"/>
      <c r="C1050" s="56"/>
      <c r="D1050" s="127"/>
      <c r="E1050" s="1361"/>
      <c r="F1050" s="56"/>
      <c r="G1050" s="56"/>
      <c r="H1050" s="109"/>
      <c r="I1050" s="107"/>
      <c r="J1050" s="1364"/>
    </row>
    <row r="1051" spans="1:11" ht="24" customHeight="1" x14ac:dyDescent="0.2">
      <c r="A1051" s="55"/>
      <c r="B1051" s="127"/>
      <c r="C1051" s="56"/>
      <c r="D1051" s="127"/>
      <c r="E1051" s="1361"/>
      <c r="F1051" s="56"/>
      <c r="G1051" s="56"/>
      <c r="H1051" s="109"/>
      <c r="I1051" s="107"/>
      <c r="J1051" s="1364"/>
    </row>
    <row r="1052" spans="1:11" ht="24" customHeight="1" x14ac:dyDescent="0.2">
      <c r="A1052" s="55"/>
      <c r="B1052" s="127"/>
      <c r="C1052" s="56"/>
      <c r="D1052" s="127"/>
      <c r="E1052" s="1361"/>
      <c r="F1052" s="56"/>
      <c r="G1052" s="56"/>
      <c r="H1052" s="109"/>
      <c r="I1052" s="107"/>
      <c r="J1052" s="1364"/>
    </row>
    <row r="1053" spans="1:11" ht="24" customHeight="1" x14ac:dyDescent="0.2">
      <c r="A1053" s="55"/>
      <c r="B1053" s="127" t="s">
        <v>160</v>
      </c>
      <c r="C1053" s="56"/>
      <c r="D1053" s="127" t="s">
        <v>160</v>
      </c>
      <c r="E1053" s="1361"/>
      <c r="F1053" s="56"/>
      <c r="G1053" s="56"/>
      <c r="H1053" s="109"/>
      <c r="I1053" s="107"/>
      <c r="J1053" s="1364"/>
    </row>
    <row r="1054" spans="1:11" ht="24" customHeight="1" x14ac:dyDescent="0.2">
      <c r="A1054" s="55"/>
      <c r="B1054" s="127" t="s">
        <v>160</v>
      </c>
      <c r="C1054" s="56"/>
      <c r="D1054" s="127"/>
      <c r="E1054" s="1361"/>
      <c r="F1054" s="56"/>
      <c r="G1054" s="56"/>
      <c r="H1054" s="109"/>
      <c r="I1054" s="107"/>
      <c r="J1054" s="1364"/>
    </row>
    <row r="1055" spans="1:11" ht="24" customHeight="1" x14ac:dyDescent="0.2">
      <c r="A1055" s="55"/>
      <c r="B1055" s="127" t="s">
        <v>160</v>
      </c>
      <c r="C1055" s="56"/>
      <c r="D1055" s="127" t="s">
        <v>160</v>
      </c>
      <c r="E1055" s="1361"/>
      <c r="F1055" s="56"/>
      <c r="G1055" s="56"/>
      <c r="H1055" s="109"/>
      <c r="I1055" s="107"/>
      <c r="J1055" s="1364"/>
    </row>
    <row r="1056" spans="1:11" ht="24" customHeight="1" x14ac:dyDescent="0.2">
      <c r="A1056" s="55"/>
      <c r="B1056" s="127" t="s">
        <v>160</v>
      </c>
      <c r="C1056" s="56"/>
      <c r="D1056" s="127" t="s">
        <v>160</v>
      </c>
      <c r="E1056" s="1362"/>
      <c r="F1056" s="56"/>
      <c r="G1056" s="56"/>
      <c r="H1056" s="110"/>
      <c r="I1056" s="108"/>
      <c r="J1056" s="1364"/>
    </row>
    <row r="1057" spans="1:11" ht="24" customHeight="1" thickBot="1" x14ac:dyDescent="0.25">
      <c r="A1057" s="55"/>
      <c r="B1057" s="127" t="s">
        <v>160</v>
      </c>
      <c r="C1057" s="101"/>
      <c r="D1057" s="1339" t="s">
        <v>160</v>
      </c>
      <c r="E1057" s="1339"/>
      <c r="F1057" s="1339"/>
      <c r="G1057" s="101">
        <f>SUM(G1034:G1056)</f>
        <v>5</v>
      </c>
      <c r="H1057" s="106"/>
      <c r="I1057" s="106"/>
      <c r="J1057" s="102"/>
    </row>
    <row r="1058" spans="1:11" ht="24" customHeight="1" thickTop="1" x14ac:dyDescent="0.2">
      <c r="A1058" s="1340" t="s">
        <v>132</v>
      </c>
      <c r="B1058" s="1340"/>
      <c r="C1058" s="1340"/>
      <c r="D1058" s="1340"/>
      <c r="E1058" s="1340"/>
      <c r="F1058" s="1340"/>
      <c r="G1058" s="1340"/>
      <c r="H1058" s="1340"/>
      <c r="I1058" s="1340"/>
      <c r="J1058" s="1340"/>
    </row>
    <row r="1059" spans="1:11" ht="24" customHeight="1" x14ac:dyDescent="0.2">
      <c r="A1059" s="1341" t="s">
        <v>133</v>
      </c>
      <c r="B1059" s="1341"/>
      <c r="C1059" s="1341"/>
      <c r="D1059" s="1341"/>
      <c r="E1059" s="50"/>
    </row>
    <row r="1060" spans="1:11" ht="24" customHeight="1" x14ac:dyDescent="0.2">
      <c r="A1060" s="2" t="s">
        <v>22</v>
      </c>
      <c r="B1060" s="97">
        <v>43278</v>
      </c>
      <c r="D1060" s="1342" t="s">
        <v>134</v>
      </c>
      <c r="E1060" s="1342"/>
      <c r="F1060" s="1325" t="s">
        <v>108</v>
      </c>
      <c r="G1060" s="1325"/>
      <c r="H1060" s="1359"/>
      <c r="I1060" s="1359"/>
      <c r="J1060" s="1359"/>
    </row>
    <row r="1061" spans="1:11" ht="24" customHeight="1" x14ac:dyDescent="0.25">
      <c r="A1061" s="97"/>
      <c r="B1061" s="1338" t="s">
        <v>288</v>
      </c>
      <c r="C1061" s="1338"/>
      <c r="D1061" s="1338"/>
      <c r="E1061" s="220"/>
      <c r="F1061" s="220"/>
    </row>
    <row r="1062" spans="1:11" ht="24" customHeight="1" x14ac:dyDescent="0.2">
      <c r="A1062" s="50"/>
      <c r="B1062" s="50" t="s">
        <v>135</v>
      </c>
      <c r="C1062" s="1341" t="s">
        <v>475</v>
      </c>
      <c r="D1062" s="1341"/>
      <c r="E1062" s="1341"/>
      <c r="F1062" s="1368" t="s">
        <v>116</v>
      </c>
      <c r="G1062" s="1368"/>
      <c r="H1062" s="1341">
        <v>909511644</v>
      </c>
      <c r="I1062" s="1341"/>
      <c r="J1062" s="1341"/>
    </row>
    <row r="1063" spans="1:11" ht="24" customHeight="1" x14ac:dyDescent="0.2">
      <c r="A1063" s="50"/>
      <c r="B1063" s="50" t="s">
        <v>136</v>
      </c>
      <c r="C1063" s="1341" t="s">
        <v>476</v>
      </c>
      <c r="D1063" s="1341"/>
      <c r="E1063" s="1341"/>
      <c r="F1063" s="1368" t="s">
        <v>157</v>
      </c>
      <c r="G1063" s="1368"/>
      <c r="H1063" s="1341" t="s">
        <v>11</v>
      </c>
      <c r="I1063" s="1341"/>
      <c r="J1063" s="1341"/>
    </row>
    <row r="1064" spans="1:11" ht="24" customHeight="1" thickBot="1" x14ac:dyDescent="0.25">
      <c r="B1064" s="206" t="s">
        <v>261</v>
      </c>
      <c r="C1064" s="1352" t="s">
        <v>558</v>
      </c>
      <c r="D1064" s="1352"/>
      <c r="E1064" s="1352"/>
      <c r="F1064" s="1352"/>
      <c r="G1064" s="1352"/>
    </row>
    <row r="1065" spans="1:11" ht="24" customHeight="1" thickTop="1" x14ac:dyDescent="0.2">
      <c r="A1065" s="1353" t="s">
        <v>131</v>
      </c>
      <c r="B1065" s="1354"/>
      <c r="C1065" s="1354"/>
      <c r="D1065" s="1355"/>
      <c r="E1065" s="103" t="s">
        <v>123</v>
      </c>
      <c r="F1065" s="1343" t="s">
        <v>126</v>
      </c>
      <c r="G1065" s="1343"/>
      <c r="H1065" s="1344" t="s">
        <v>130</v>
      </c>
      <c r="I1065" s="1345"/>
      <c r="J1065" s="1346"/>
    </row>
    <row r="1066" spans="1:11" ht="24" customHeight="1" x14ac:dyDescent="0.2">
      <c r="A1066" s="1356"/>
      <c r="B1066" s="1357"/>
      <c r="C1066" s="1357"/>
      <c r="D1066" s="1358"/>
      <c r="E1066" s="104" t="s">
        <v>124</v>
      </c>
      <c r="F1066" s="1350" t="s">
        <v>127</v>
      </c>
      <c r="G1066" s="1351"/>
      <c r="H1066" s="1347"/>
      <c r="I1066" s="1348"/>
      <c r="J1066" s="1349"/>
    </row>
    <row r="1067" spans="1:11" ht="24" customHeight="1" thickBot="1" x14ac:dyDescent="0.25">
      <c r="A1067" s="170" t="s">
        <v>99</v>
      </c>
      <c r="B1067" s="169" t="s">
        <v>100</v>
      </c>
      <c r="C1067" s="169" t="s">
        <v>101</v>
      </c>
      <c r="D1067" s="169" t="s">
        <v>100</v>
      </c>
      <c r="E1067" s="104" t="s">
        <v>125</v>
      </c>
      <c r="F1067" s="169" t="s">
        <v>128</v>
      </c>
      <c r="G1067" s="169" t="s">
        <v>129</v>
      </c>
      <c r="H1067" s="1347"/>
      <c r="I1067" s="1348"/>
      <c r="J1067" s="1349"/>
    </row>
    <row r="1068" spans="1:11" ht="24" customHeight="1" x14ac:dyDescent="0.2">
      <c r="A1068" s="214" t="s">
        <v>519</v>
      </c>
      <c r="B1068" s="215">
        <v>43263</v>
      </c>
      <c r="C1068" s="219" t="s">
        <v>414</v>
      </c>
      <c r="D1068" s="215">
        <v>43263</v>
      </c>
      <c r="E1068" s="1360" t="s">
        <v>137</v>
      </c>
      <c r="F1068" s="216"/>
      <c r="G1068" s="216">
        <v>1</v>
      </c>
      <c r="H1068" s="217"/>
      <c r="I1068" s="218"/>
      <c r="J1068" s="1363" t="s">
        <v>139</v>
      </c>
      <c r="K1068" s="127"/>
    </row>
    <row r="1069" spans="1:11" ht="24" customHeight="1" x14ac:dyDescent="0.2">
      <c r="A1069" s="55" t="s">
        <v>519</v>
      </c>
      <c r="B1069" s="127">
        <v>43264</v>
      </c>
      <c r="C1069" s="56" t="s">
        <v>414</v>
      </c>
      <c r="D1069" s="127">
        <v>43264</v>
      </c>
      <c r="E1069" s="1361"/>
      <c r="F1069" s="56"/>
      <c r="G1069" s="56">
        <v>1</v>
      </c>
      <c r="H1069" s="109"/>
      <c r="I1069" s="107"/>
      <c r="J1069" s="1364"/>
      <c r="K1069" s="127"/>
    </row>
    <row r="1070" spans="1:11" ht="24" customHeight="1" x14ac:dyDescent="0.2">
      <c r="A1070" s="55" t="s">
        <v>519</v>
      </c>
      <c r="B1070" s="127">
        <v>43269</v>
      </c>
      <c r="C1070" s="56" t="s">
        <v>414</v>
      </c>
      <c r="D1070" s="127">
        <v>43269</v>
      </c>
      <c r="E1070" s="1361"/>
      <c r="F1070" s="56"/>
      <c r="G1070" s="56">
        <v>1</v>
      </c>
      <c r="H1070" s="109"/>
      <c r="I1070" s="107"/>
      <c r="J1070" s="1364"/>
      <c r="K1070" s="127"/>
    </row>
    <row r="1071" spans="1:11" ht="24" customHeight="1" x14ac:dyDescent="0.2">
      <c r="A1071" s="55" t="s">
        <v>519</v>
      </c>
      <c r="B1071" s="127">
        <v>43270</v>
      </c>
      <c r="C1071" s="56" t="s">
        <v>414</v>
      </c>
      <c r="D1071" s="127">
        <v>43270</v>
      </c>
      <c r="E1071" s="1361"/>
      <c r="F1071" s="56"/>
      <c r="G1071" s="56">
        <v>1</v>
      </c>
      <c r="H1071" s="109"/>
      <c r="I1071" s="107"/>
      <c r="J1071" s="1364"/>
      <c r="K1071" s="127"/>
    </row>
    <row r="1072" spans="1:11" ht="24" customHeight="1" x14ac:dyDescent="0.2">
      <c r="A1072" s="55" t="s">
        <v>519</v>
      </c>
      <c r="B1072" s="127">
        <v>43271</v>
      </c>
      <c r="C1072" s="56" t="s">
        <v>414</v>
      </c>
      <c r="D1072" s="127">
        <v>43271</v>
      </c>
      <c r="E1072" s="1361"/>
      <c r="F1072" s="56"/>
      <c r="G1072" s="56">
        <v>1</v>
      </c>
      <c r="H1072" s="109"/>
      <c r="I1072" s="107"/>
      <c r="J1072" s="1364"/>
      <c r="K1072" s="127"/>
    </row>
    <row r="1073" spans="1:11" ht="24" customHeight="1" x14ac:dyDescent="0.2">
      <c r="A1073" s="55"/>
      <c r="B1073" s="127"/>
      <c r="C1073" s="56"/>
      <c r="D1073" s="127"/>
      <c r="E1073" s="1361"/>
      <c r="F1073" s="56"/>
      <c r="G1073" s="56"/>
      <c r="H1073" s="109"/>
      <c r="I1073" s="107"/>
      <c r="J1073" s="1364"/>
      <c r="K1073" s="127"/>
    </row>
    <row r="1074" spans="1:11" ht="24" customHeight="1" x14ac:dyDescent="0.2">
      <c r="A1074" s="55"/>
      <c r="B1074" s="127"/>
      <c r="C1074" s="56"/>
      <c r="D1074" s="127"/>
      <c r="E1074" s="1361"/>
      <c r="F1074" s="56"/>
      <c r="G1074" s="56"/>
      <c r="H1074" s="109"/>
      <c r="I1074" s="107"/>
      <c r="J1074" s="1364"/>
      <c r="K1074" s="127"/>
    </row>
    <row r="1075" spans="1:11" ht="24" customHeight="1" x14ac:dyDescent="0.2">
      <c r="A1075" s="55"/>
      <c r="B1075" s="127"/>
      <c r="C1075" s="56"/>
      <c r="D1075" s="127"/>
      <c r="E1075" s="1361"/>
      <c r="F1075" s="56"/>
      <c r="G1075" s="56"/>
      <c r="H1075" s="1365" t="s">
        <v>141</v>
      </c>
      <c r="I1075" s="1366" t="s">
        <v>140</v>
      </c>
      <c r="J1075" s="1364"/>
      <c r="K1075" s="127"/>
    </row>
    <row r="1076" spans="1:11" ht="24" customHeight="1" x14ac:dyDescent="0.2">
      <c r="A1076" s="55"/>
      <c r="B1076" s="127"/>
      <c r="C1076" s="56"/>
      <c r="D1076" s="127"/>
      <c r="E1076" s="1361"/>
      <c r="F1076" s="56"/>
      <c r="G1076" s="56"/>
      <c r="H1076" s="1365"/>
      <c r="I1076" s="1366"/>
      <c r="J1076" s="1364"/>
      <c r="K1076" s="127"/>
    </row>
    <row r="1077" spans="1:11" ht="24" customHeight="1" x14ac:dyDescent="0.2">
      <c r="A1077" s="55"/>
      <c r="B1077" s="127"/>
      <c r="C1077" s="56"/>
      <c r="D1077" s="127"/>
      <c r="E1077" s="1361"/>
      <c r="F1077" s="56"/>
      <c r="G1077" s="56"/>
      <c r="H1077" s="1365"/>
      <c r="I1077" s="1366"/>
      <c r="J1077" s="1364"/>
    </row>
    <row r="1078" spans="1:11" ht="24" customHeight="1" x14ac:dyDescent="0.2">
      <c r="A1078" s="55"/>
      <c r="B1078" s="127"/>
      <c r="C1078" s="56"/>
      <c r="D1078" s="127"/>
      <c r="E1078" s="1361"/>
      <c r="F1078" s="56"/>
      <c r="G1078" s="56"/>
      <c r="H1078" s="1365"/>
      <c r="I1078" s="1366"/>
      <c r="J1078" s="1364"/>
    </row>
    <row r="1079" spans="1:11" ht="24" customHeight="1" x14ac:dyDescent="0.2">
      <c r="A1079" s="55"/>
      <c r="B1079" s="127"/>
      <c r="C1079" s="56"/>
      <c r="D1079" s="127"/>
      <c r="E1079" s="1361"/>
      <c r="F1079" s="56"/>
      <c r="G1079" s="56"/>
      <c r="H1079" s="1367" t="s">
        <v>415</v>
      </c>
      <c r="I1079" s="1366">
        <v>2018</v>
      </c>
      <c r="J1079" s="1364"/>
    </row>
    <row r="1080" spans="1:11" ht="24" customHeight="1" x14ac:dyDescent="0.2">
      <c r="A1080" s="55"/>
      <c r="B1080" s="127"/>
      <c r="C1080" s="56"/>
      <c r="D1080" s="127"/>
      <c r="E1080" s="1361"/>
      <c r="F1080" s="56"/>
      <c r="G1080" s="56"/>
      <c r="H1080" s="1367"/>
      <c r="I1080" s="1366"/>
      <c r="J1080" s="1364"/>
    </row>
    <row r="1081" spans="1:11" ht="24" customHeight="1" x14ac:dyDescent="0.2">
      <c r="A1081" s="55"/>
      <c r="B1081" s="127"/>
      <c r="C1081" s="56"/>
      <c r="D1081" s="127"/>
      <c r="E1081" s="1361"/>
      <c r="F1081" s="56"/>
      <c r="G1081" s="56"/>
      <c r="H1081" s="1367"/>
      <c r="I1081" s="1366"/>
      <c r="J1081" s="1364"/>
    </row>
    <row r="1082" spans="1:11" ht="24" customHeight="1" x14ac:dyDescent="0.2">
      <c r="A1082" s="55"/>
      <c r="B1082" s="127"/>
      <c r="C1082" s="56"/>
      <c r="D1082" s="127"/>
      <c r="E1082" s="1361"/>
      <c r="F1082" s="56"/>
      <c r="G1082" s="56"/>
      <c r="H1082" s="1367"/>
      <c r="I1082" s="1366"/>
      <c r="J1082" s="1364"/>
    </row>
    <row r="1083" spans="1:11" ht="24" customHeight="1" x14ac:dyDescent="0.2">
      <c r="A1083" s="55"/>
      <c r="B1083" s="127"/>
      <c r="C1083" s="56"/>
      <c r="D1083" s="127"/>
      <c r="E1083" s="1361"/>
      <c r="F1083" s="56"/>
      <c r="G1083" s="56"/>
      <c r="H1083" s="1367"/>
      <c r="I1083" s="1366"/>
      <c r="J1083" s="1364"/>
    </row>
    <row r="1084" spans="1:11" ht="24" customHeight="1" x14ac:dyDescent="0.2">
      <c r="A1084" s="55"/>
      <c r="B1084" s="127"/>
      <c r="C1084" s="56"/>
      <c r="D1084" s="127"/>
      <c r="E1084" s="1361"/>
      <c r="F1084" s="56"/>
      <c r="G1084" s="56"/>
      <c r="H1084" s="109"/>
      <c r="I1084" s="107"/>
      <c r="J1084" s="1364"/>
    </row>
    <row r="1085" spans="1:11" ht="24" customHeight="1" x14ac:dyDescent="0.2">
      <c r="A1085" s="55"/>
      <c r="B1085" s="127"/>
      <c r="C1085" s="56"/>
      <c r="D1085" s="127"/>
      <c r="E1085" s="1361"/>
      <c r="F1085" s="56"/>
      <c r="G1085" s="56"/>
      <c r="H1085" s="109"/>
      <c r="I1085" s="107"/>
      <c r="J1085" s="1364"/>
    </row>
    <row r="1086" spans="1:11" ht="24" customHeight="1" x14ac:dyDescent="0.2">
      <c r="A1086" s="55"/>
      <c r="B1086" s="127"/>
      <c r="C1086" s="56"/>
      <c r="D1086" s="127"/>
      <c r="E1086" s="1361"/>
      <c r="F1086" s="56"/>
      <c r="G1086" s="56"/>
      <c r="H1086" s="109"/>
      <c r="I1086" s="107"/>
      <c r="J1086" s="1364"/>
    </row>
    <row r="1087" spans="1:11" ht="24" customHeight="1" x14ac:dyDescent="0.2">
      <c r="A1087" s="55"/>
      <c r="B1087" s="127" t="s">
        <v>160</v>
      </c>
      <c r="C1087" s="56"/>
      <c r="D1087" s="127" t="s">
        <v>160</v>
      </c>
      <c r="E1087" s="1361"/>
      <c r="F1087" s="56"/>
      <c r="G1087" s="56"/>
      <c r="H1087" s="109"/>
      <c r="I1087" s="107"/>
      <c r="J1087" s="1364"/>
    </row>
    <row r="1088" spans="1:11" ht="24" customHeight="1" x14ac:dyDescent="0.2">
      <c r="A1088" s="55"/>
      <c r="B1088" s="127" t="s">
        <v>160</v>
      </c>
      <c r="C1088" s="56"/>
      <c r="D1088" s="127"/>
      <c r="E1088" s="1361"/>
      <c r="F1088" s="56"/>
      <c r="G1088" s="56"/>
      <c r="H1088" s="109"/>
      <c r="I1088" s="107"/>
      <c r="J1088" s="1364"/>
    </row>
    <row r="1089" spans="1:11" ht="24" customHeight="1" x14ac:dyDescent="0.2">
      <c r="A1089" s="55"/>
      <c r="B1089" s="127" t="s">
        <v>160</v>
      </c>
      <c r="C1089" s="56"/>
      <c r="D1089" s="127" t="s">
        <v>160</v>
      </c>
      <c r="E1089" s="1361"/>
      <c r="F1089" s="56"/>
      <c r="G1089" s="56"/>
      <c r="H1089" s="109"/>
      <c r="I1089" s="107"/>
      <c r="J1089" s="1364"/>
    </row>
    <row r="1090" spans="1:11" ht="24" customHeight="1" x14ac:dyDescent="0.2">
      <c r="A1090" s="55"/>
      <c r="B1090" s="127" t="s">
        <v>160</v>
      </c>
      <c r="C1090" s="56"/>
      <c r="D1090" s="127" t="s">
        <v>160</v>
      </c>
      <c r="E1090" s="1362"/>
      <c r="F1090" s="56"/>
      <c r="G1090" s="56"/>
      <c r="H1090" s="110"/>
      <c r="I1090" s="108"/>
      <c r="J1090" s="1364"/>
    </row>
    <row r="1091" spans="1:11" ht="24" customHeight="1" thickBot="1" x14ac:dyDescent="0.25">
      <c r="A1091" s="55"/>
      <c r="B1091" s="127" t="s">
        <v>160</v>
      </c>
      <c r="C1091" s="101"/>
      <c r="D1091" s="1339" t="s">
        <v>160</v>
      </c>
      <c r="E1091" s="1339"/>
      <c r="F1091" s="1339"/>
      <c r="G1091" s="101">
        <f>SUM(G1068:G1090)</f>
        <v>5</v>
      </c>
      <c r="H1091" s="106"/>
      <c r="I1091" s="106"/>
      <c r="J1091" s="102"/>
    </row>
    <row r="1092" spans="1:11" ht="24" customHeight="1" thickTop="1" x14ac:dyDescent="0.2">
      <c r="A1092" s="1340" t="s">
        <v>132</v>
      </c>
      <c r="B1092" s="1340"/>
      <c r="C1092" s="1340"/>
      <c r="D1092" s="1340"/>
      <c r="E1092" s="1340"/>
      <c r="F1092" s="1340"/>
      <c r="G1092" s="1340"/>
      <c r="H1092" s="1340"/>
      <c r="I1092" s="1340"/>
      <c r="J1092" s="1340"/>
    </row>
    <row r="1093" spans="1:11" ht="24" customHeight="1" x14ac:dyDescent="0.2">
      <c r="A1093" s="1341" t="s">
        <v>133</v>
      </c>
      <c r="B1093" s="1341"/>
      <c r="C1093" s="1341"/>
      <c r="D1093" s="1341"/>
      <c r="E1093" s="50"/>
    </row>
    <row r="1094" spans="1:11" ht="24" customHeight="1" x14ac:dyDescent="0.2">
      <c r="A1094" s="2" t="s">
        <v>22</v>
      </c>
      <c r="B1094" s="97">
        <v>43278</v>
      </c>
      <c r="D1094" s="1342" t="s">
        <v>134</v>
      </c>
      <c r="E1094" s="1342"/>
      <c r="F1094" s="1325" t="s">
        <v>108</v>
      </c>
      <c r="G1094" s="1325"/>
      <c r="H1094" s="1359"/>
      <c r="I1094" s="1359"/>
      <c r="J1094" s="1359"/>
    </row>
    <row r="1095" spans="1:11" ht="24" customHeight="1" x14ac:dyDescent="0.25">
      <c r="A1095" s="97"/>
      <c r="B1095" s="1338" t="s">
        <v>288</v>
      </c>
      <c r="C1095" s="1338"/>
      <c r="D1095" s="1338"/>
      <c r="E1095" s="220"/>
      <c r="F1095" s="220"/>
    </row>
    <row r="1096" spans="1:11" ht="24" customHeight="1" x14ac:dyDescent="0.2">
      <c r="A1096" s="50"/>
      <c r="B1096" s="50" t="s">
        <v>135</v>
      </c>
      <c r="C1096" s="1341" t="s">
        <v>477</v>
      </c>
      <c r="D1096" s="1341"/>
      <c r="E1096" s="1341"/>
      <c r="F1096" s="1368" t="s">
        <v>116</v>
      </c>
      <c r="G1096" s="1368"/>
      <c r="H1096" s="1341">
        <v>908018229</v>
      </c>
      <c r="I1096" s="1341"/>
      <c r="J1096" s="1341"/>
    </row>
    <row r="1097" spans="1:11" ht="24" customHeight="1" x14ac:dyDescent="0.2">
      <c r="A1097" s="50"/>
      <c r="B1097" s="50" t="s">
        <v>136</v>
      </c>
      <c r="C1097" s="1341" t="s">
        <v>459</v>
      </c>
      <c r="D1097" s="1341"/>
      <c r="E1097" s="1341"/>
      <c r="F1097" s="1368" t="s">
        <v>157</v>
      </c>
      <c r="G1097" s="1368"/>
      <c r="H1097" s="1341" t="s">
        <v>11</v>
      </c>
      <c r="I1097" s="1341"/>
      <c r="J1097" s="1341"/>
    </row>
    <row r="1098" spans="1:11" ht="24" customHeight="1" thickBot="1" x14ac:dyDescent="0.25">
      <c r="B1098" s="206" t="s">
        <v>261</v>
      </c>
      <c r="C1098" s="1352" t="s">
        <v>542</v>
      </c>
      <c r="D1098" s="1352"/>
      <c r="E1098" s="1352"/>
      <c r="F1098" s="1352"/>
      <c r="G1098" s="1352"/>
    </row>
    <row r="1099" spans="1:11" ht="24" customHeight="1" thickTop="1" x14ac:dyDescent="0.2">
      <c r="A1099" s="1353" t="s">
        <v>131</v>
      </c>
      <c r="B1099" s="1354"/>
      <c r="C1099" s="1354"/>
      <c r="D1099" s="1355"/>
      <c r="E1099" s="103" t="s">
        <v>123</v>
      </c>
      <c r="F1099" s="1343" t="s">
        <v>126</v>
      </c>
      <c r="G1099" s="1343"/>
      <c r="H1099" s="1344" t="s">
        <v>130</v>
      </c>
      <c r="I1099" s="1345"/>
      <c r="J1099" s="1346"/>
    </row>
    <row r="1100" spans="1:11" ht="24" customHeight="1" x14ac:dyDescent="0.2">
      <c r="A1100" s="1356"/>
      <c r="B1100" s="1357"/>
      <c r="C1100" s="1357"/>
      <c r="D1100" s="1358"/>
      <c r="E1100" s="104" t="s">
        <v>124</v>
      </c>
      <c r="F1100" s="1350" t="s">
        <v>127</v>
      </c>
      <c r="G1100" s="1351"/>
      <c r="H1100" s="1347"/>
      <c r="I1100" s="1348"/>
      <c r="J1100" s="1349"/>
    </row>
    <row r="1101" spans="1:11" ht="24" customHeight="1" thickBot="1" x14ac:dyDescent="0.25">
      <c r="A1101" s="170" t="s">
        <v>99</v>
      </c>
      <c r="B1101" s="169" t="s">
        <v>100</v>
      </c>
      <c r="C1101" s="169" t="s">
        <v>101</v>
      </c>
      <c r="D1101" s="169" t="s">
        <v>100</v>
      </c>
      <c r="E1101" s="104" t="s">
        <v>125</v>
      </c>
      <c r="F1101" s="169" t="s">
        <v>128</v>
      </c>
      <c r="G1101" s="169" t="s">
        <v>129</v>
      </c>
      <c r="H1101" s="1347"/>
      <c r="I1101" s="1348"/>
      <c r="J1101" s="1349"/>
    </row>
    <row r="1102" spans="1:11" ht="24" customHeight="1" x14ac:dyDescent="0.2">
      <c r="A1102" s="214" t="s">
        <v>50</v>
      </c>
      <c r="B1102" s="215">
        <v>43261</v>
      </c>
      <c r="C1102" s="219" t="s">
        <v>414</v>
      </c>
      <c r="D1102" s="215">
        <v>43261</v>
      </c>
      <c r="E1102" s="1360" t="s">
        <v>137</v>
      </c>
      <c r="F1102" s="216"/>
      <c r="G1102" s="216">
        <v>1</v>
      </c>
      <c r="H1102" s="217"/>
      <c r="I1102" s="218"/>
      <c r="J1102" s="1363" t="s">
        <v>139</v>
      </c>
      <c r="K1102" s="127"/>
    </row>
    <row r="1103" spans="1:11" ht="24" customHeight="1" x14ac:dyDescent="0.2">
      <c r="A1103" s="55" t="s">
        <v>50</v>
      </c>
      <c r="B1103" s="127">
        <v>43262</v>
      </c>
      <c r="C1103" s="56" t="s">
        <v>414</v>
      </c>
      <c r="D1103" s="127">
        <v>43262</v>
      </c>
      <c r="E1103" s="1361"/>
      <c r="F1103" s="56"/>
      <c r="G1103" s="56">
        <v>1</v>
      </c>
      <c r="H1103" s="109"/>
      <c r="I1103" s="107"/>
      <c r="J1103" s="1364"/>
      <c r="K1103" s="127"/>
    </row>
    <row r="1104" spans="1:11" ht="24" customHeight="1" x14ac:dyDescent="0.2">
      <c r="A1104" s="55" t="s">
        <v>50</v>
      </c>
      <c r="B1104" s="127">
        <v>43263</v>
      </c>
      <c r="C1104" s="56" t="s">
        <v>414</v>
      </c>
      <c r="D1104" s="127">
        <v>43263</v>
      </c>
      <c r="E1104" s="1361"/>
      <c r="F1104" s="56"/>
      <c r="G1104" s="56">
        <v>1</v>
      </c>
      <c r="H1104" s="109"/>
      <c r="I1104" s="107"/>
      <c r="J1104" s="1364"/>
      <c r="K1104" s="127"/>
    </row>
    <row r="1105" spans="1:11" ht="24" customHeight="1" x14ac:dyDescent="0.2">
      <c r="A1105" s="55" t="s">
        <v>50</v>
      </c>
      <c r="B1105" s="127">
        <v>43264</v>
      </c>
      <c r="C1105" s="56" t="s">
        <v>414</v>
      </c>
      <c r="D1105" s="127">
        <v>43264</v>
      </c>
      <c r="E1105" s="1361"/>
      <c r="F1105" s="56"/>
      <c r="G1105" s="56">
        <v>1</v>
      </c>
      <c r="H1105" s="109"/>
      <c r="I1105" s="107"/>
      <c r="J1105" s="1364"/>
      <c r="K1105" s="127"/>
    </row>
    <row r="1106" spans="1:11" ht="24" customHeight="1" x14ac:dyDescent="0.2">
      <c r="A1106" s="55" t="s">
        <v>50</v>
      </c>
      <c r="B1106" s="127">
        <v>43269</v>
      </c>
      <c r="C1106" s="56" t="s">
        <v>414</v>
      </c>
      <c r="D1106" s="127">
        <v>43269</v>
      </c>
      <c r="E1106" s="1361"/>
      <c r="F1106" s="56"/>
      <c r="G1106" s="56">
        <v>1</v>
      </c>
      <c r="H1106" s="109"/>
      <c r="I1106" s="107"/>
      <c r="J1106" s="1364"/>
      <c r="K1106" s="127"/>
    </row>
    <row r="1107" spans="1:11" ht="24" customHeight="1" x14ac:dyDescent="0.2">
      <c r="A1107" s="55" t="s">
        <v>50</v>
      </c>
      <c r="B1107" s="127">
        <v>43270</v>
      </c>
      <c r="C1107" s="56" t="s">
        <v>414</v>
      </c>
      <c r="D1107" s="127">
        <v>43270</v>
      </c>
      <c r="E1107" s="1361"/>
      <c r="F1107" s="56"/>
      <c r="G1107" s="56">
        <v>1</v>
      </c>
      <c r="H1107" s="109"/>
      <c r="I1107" s="107"/>
      <c r="J1107" s="1364"/>
      <c r="K1107" s="127"/>
    </row>
    <row r="1108" spans="1:11" ht="24" customHeight="1" x14ac:dyDescent="0.2">
      <c r="A1108" s="55" t="s">
        <v>50</v>
      </c>
      <c r="B1108" s="127">
        <v>43271</v>
      </c>
      <c r="C1108" s="56" t="s">
        <v>414</v>
      </c>
      <c r="D1108" s="127">
        <v>43271</v>
      </c>
      <c r="E1108" s="1361"/>
      <c r="F1108" s="56"/>
      <c r="G1108" s="56">
        <v>1</v>
      </c>
      <c r="H1108" s="109"/>
      <c r="I1108" s="107"/>
      <c r="J1108" s="1364"/>
      <c r="K1108" s="127"/>
    </row>
    <row r="1109" spans="1:11" ht="24" customHeight="1" x14ac:dyDescent="0.2">
      <c r="A1109" s="55"/>
      <c r="B1109" s="127"/>
      <c r="C1109" s="56"/>
      <c r="D1109" s="127"/>
      <c r="E1109" s="1361"/>
      <c r="F1109" s="56"/>
      <c r="G1109" s="56"/>
      <c r="H1109" s="1365" t="s">
        <v>141</v>
      </c>
      <c r="I1109" s="1366" t="s">
        <v>140</v>
      </c>
      <c r="J1109" s="1364"/>
      <c r="K1109" s="127"/>
    </row>
    <row r="1110" spans="1:11" ht="24" customHeight="1" x14ac:dyDescent="0.2">
      <c r="A1110" s="55"/>
      <c r="B1110" s="127"/>
      <c r="C1110" s="56"/>
      <c r="D1110" s="127"/>
      <c r="E1110" s="1361"/>
      <c r="F1110" s="56"/>
      <c r="G1110" s="56"/>
      <c r="H1110" s="1365"/>
      <c r="I1110" s="1366"/>
      <c r="J1110" s="1364"/>
      <c r="K1110" s="127"/>
    </row>
    <row r="1111" spans="1:11" ht="24" customHeight="1" x14ac:dyDescent="0.2">
      <c r="A1111" s="55"/>
      <c r="B1111" s="127"/>
      <c r="C1111" s="56"/>
      <c r="D1111" s="127"/>
      <c r="E1111" s="1361"/>
      <c r="F1111" s="56"/>
      <c r="G1111" s="56"/>
      <c r="H1111" s="1365"/>
      <c r="I1111" s="1366"/>
      <c r="J1111" s="1364"/>
    </row>
    <row r="1112" spans="1:11" ht="24" customHeight="1" x14ac:dyDescent="0.2">
      <c r="A1112" s="55"/>
      <c r="B1112" s="127"/>
      <c r="C1112" s="56"/>
      <c r="D1112" s="127"/>
      <c r="E1112" s="1361"/>
      <c r="F1112" s="56"/>
      <c r="G1112" s="56"/>
      <c r="H1112" s="1365"/>
      <c r="I1112" s="1366"/>
      <c r="J1112" s="1364"/>
    </row>
    <row r="1113" spans="1:11" ht="24" customHeight="1" x14ac:dyDescent="0.2">
      <c r="A1113" s="55"/>
      <c r="B1113" s="127"/>
      <c r="C1113" s="56"/>
      <c r="D1113" s="127"/>
      <c r="E1113" s="1361"/>
      <c r="F1113" s="56"/>
      <c r="G1113" s="56"/>
      <c r="H1113" s="1367" t="s">
        <v>415</v>
      </c>
      <c r="I1113" s="1366">
        <v>2018</v>
      </c>
      <c r="J1113" s="1364"/>
    </row>
    <row r="1114" spans="1:11" ht="24" customHeight="1" x14ac:dyDescent="0.2">
      <c r="A1114" s="55"/>
      <c r="B1114" s="127"/>
      <c r="C1114" s="56"/>
      <c r="D1114" s="127"/>
      <c r="E1114" s="1361"/>
      <c r="F1114" s="56"/>
      <c r="G1114" s="56"/>
      <c r="H1114" s="1367"/>
      <c r="I1114" s="1366"/>
      <c r="J1114" s="1364"/>
    </row>
    <row r="1115" spans="1:11" ht="24" customHeight="1" x14ac:dyDescent="0.2">
      <c r="A1115" s="55"/>
      <c r="B1115" s="127"/>
      <c r="C1115" s="56"/>
      <c r="D1115" s="127"/>
      <c r="E1115" s="1361"/>
      <c r="F1115" s="56"/>
      <c r="G1115" s="56"/>
      <c r="H1115" s="1367"/>
      <c r="I1115" s="1366"/>
      <c r="J1115" s="1364"/>
    </row>
    <row r="1116" spans="1:11" ht="24" customHeight="1" x14ac:dyDescent="0.2">
      <c r="A1116" s="55"/>
      <c r="B1116" s="127"/>
      <c r="C1116" s="56"/>
      <c r="D1116" s="127"/>
      <c r="E1116" s="1361"/>
      <c r="F1116" s="56"/>
      <c r="G1116" s="56"/>
      <c r="H1116" s="1367"/>
      <c r="I1116" s="1366"/>
      <c r="J1116" s="1364"/>
    </row>
    <row r="1117" spans="1:11" ht="24" customHeight="1" x14ac:dyDescent="0.2">
      <c r="A1117" s="55"/>
      <c r="B1117" s="127"/>
      <c r="C1117" s="56"/>
      <c r="D1117" s="127"/>
      <c r="E1117" s="1361"/>
      <c r="F1117" s="56"/>
      <c r="G1117" s="56"/>
      <c r="H1117" s="1367"/>
      <c r="I1117" s="1366"/>
      <c r="J1117" s="1364"/>
    </row>
    <row r="1118" spans="1:11" ht="24" customHeight="1" x14ac:dyDescent="0.2">
      <c r="A1118" s="55"/>
      <c r="B1118" s="127"/>
      <c r="C1118" s="56"/>
      <c r="D1118" s="127"/>
      <c r="E1118" s="1361"/>
      <c r="F1118" s="56"/>
      <c r="G1118" s="56"/>
      <c r="H1118" s="109"/>
      <c r="I1118" s="107"/>
      <c r="J1118" s="1364"/>
    </row>
    <row r="1119" spans="1:11" ht="24" customHeight="1" x14ac:dyDescent="0.2">
      <c r="A1119" s="55"/>
      <c r="B1119" s="127"/>
      <c r="C1119" s="56"/>
      <c r="D1119" s="127"/>
      <c r="E1119" s="1361"/>
      <c r="F1119" s="56"/>
      <c r="G1119" s="56"/>
      <c r="H1119" s="109"/>
      <c r="I1119" s="107"/>
      <c r="J1119" s="1364"/>
    </row>
    <row r="1120" spans="1:11" ht="24" customHeight="1" x14ac:dyDescent="0.2">
      <c r="A1120" s="55"/>
      <c r="B1120" s="127"/>
      <c r="C1120" s="56"/>
      <c r="D1120" s="127"/>
      <c r="E1120" s="1361"/>
      <c r="F1120" s="56"/>
      <c r="G1120" s="56"/>
      <c r="H1120" s="109"/>
      <c r="I1120" s="107"/>
      <c r="J1120" s="1364"/>
    </row>
    <row r="1121" spans="1:11" ht="24" customHeight="1" x14ac:dyDescent="0.2">
      <c r="A1121" s="55"/>
      <c r="B1121" s="127" t="s">
        <v>160</v>
      </c>
      <c r="C1121" s="56"/>
      <c r="D1121" s="127" t="s">
        <v>160</v>
      </c>
      <c r="E1121" s="1361"/>
      <c r="F1121" s="56"/>
      <c r="G1121" s="56"/>
      <c r="H1121" s="109"/>
      <c r="I1121" s="107"/>
      <c r="J1121" s="1364"/>
    </row>
    <row r="1122" spans="1:11" ht="24" customHeight="1" x14ac:dyDescent="0.2">
      <c r="A1122" s="55"/>
      <c r="B1122" s="127" t="s">
        <v>160</v>
      </c>
      <c r="C1122" s="56"/>
      <c r="D1122" s="127"/>
      <c r="E1122" s="1361"/>
      <c r="F1122" s="56"/>
      <c r="G1122" s="56"/>
      <c r="H1122" s="109"/>
      <c r="I1122" s="107"/>
      <c r="J1122" s="1364"/>
    </row>
    <row r="1123" spans="1:11" ht="24" customHeight="1" x14ac:dyDescent="0.2">
      <c r="A1123" s="55"/>
      <c r="B1123" s="127" t="s">
        <v>160</v>
      </c>
      <c r="C1123" s="56"/>
      <c r="D1123" s="127" t="s">
        <v>160</v>
      </c>
      <c r="E1123" s="1361"/>
      <c r="F1123" s="56"/>
      <c r="G1123" s="56"/>
      <c r="H1123" s="109"/>
      <c r="I1123" s="107"/>
      <c r="J1123" s="1364"/>
    </row>
    <row r="1124" spans="1:11" ht="24" customHeight="1" x14ac:dyDescent="0.2">
      <c r="A1124" s="55"/>
      <c r="B1124" s="127" t="s">
        <v>160</v>
      </c>
      <c r="C1124" s="56"/>
      <c r="D1124" s="127" t="s">
        <v>160</v>
      </c>
      <c r="E1124" s="1362"/>
      <c r="F1124" s="56"/>
      <c r="G1124" s="56"/>
      <c r="H1124" s="110"/>
      <c r="I1124" s="108"/>
      <c r="J1124" s="1364"/>
    </row>
    <row r="1125" spans="1:11" ht="24" customHeight="1" thickBot="1" x14ac:dyDescent="0.25">
      <c r="A1125" s="55"/>
      <c r="B1125" s="127" t="s">
        <v>160</v>
      </c>
      <c r="C1125" s="101"/>
      <c r="D1125" s="1339" t="s">
        <v>160</v>
      </c>
      <c r="E1125" s="1339"/>
      <c r="F1125" s="1339"/>
      <c r="G1125" s="101">
        <f>SUM(G1102:G1124)</f>
        <v>7</v>
      </c>
      <c r="H1125" s="106"/>
      <c r="I1125" s="106"/>
      <c r="J1125" s="102"/>
    </row>
    <row r="1126" spans="1:11" ht="24" customHeight="1" thickTop="1" x14ac:dyDescent="0.2">
      <c r="A1126" s="1340" t="s">
        <v>132</v>
      </c>
      <c r="B1126" s="1340"/>
      <c r="C1126" s="1340"/>
      <c r="D1126" s="1340"/>
      <c r="E1126" s="1340"/>
      <c r="F1126" s="1340"/>
      <c r="G1126" s="1340"/>
      <c r="H1126" s="1340"/>
      <c r="I1126" s="1340"/>
      <c r="J1126" s="1340"/>
    </row>
    <row r="1127" spans="1:11" ht="24" customHeight="1" x14ac:dyDescent="0.2">
      <c r="A1127" s="1341" t="s">
        <v>133</v>
      </c>
      <c r="B1127" s="1341"/>
      <c r="C1127" s="1341"/>
      <c r="D1127" s="1341"/>
      <c r="E1127" s="50"/>
    </row>
    <row r="1128" spans="1:11" ht="24" customHeight="1" x14ac:dyDescent="0.2">
      <c r="A1128" s="2" t="s">
        <v>22</v>
      </c>
      <c r="B1128" s="97">
        <v>43278</v>
      </c>
      <c r="D1128" s="1342" t="s">
        <v>134</v>
      </c>
      <c r="E1128" s="1342"/>
      <c r="F1128" s="1325" t="s">
        <v>108</v>
      </c>
      <c r="G1128" s="1325"/>
      <c r="H1128" s="1359"/>
      <c r="I1128" s="1359"/>
      <c r="J1128" s="1359"/>
    </row>
    <row r="1129" spans="1:11" ht="24" customHeight="1" x14ac:dyDescent="0.25">
      <c r="A1129" s="97"/>
      <c r="B1129" s="1338" t="s">
        <v>288</v>
      </c>
      <c r="C1129" s="1338"/>
      <c r="D1129" s="1338"/>
      <c r="E1129" s="220"/>
      <c r="F1129" s="220"/>
    </row>
    <row r="1130" spans="1:11" ht="24" customHeight="1" x14ac:dyDescent="0.2">
      <c r="A1130" s="50"/>
      <c r="B1130" s="50" t="s">
        <v>135</v>
      </c>
      <c r="C1130" s="1341" t="s">
        <v>478</v>
      </c>
      <c r="D1130" s="1341"/>
      <c r="E1130" s="1341"/>
      <c r="F1130" s="1368" t="s">
        <v>116</v>
      </c>
      <c r="G1130" s="1368"/>
      <c r="H1130" s="1341">
        <v>906797618</v>
      </c>
      <c r="I1130" s="1341"/>
      <c r="J1130" s="1341"/>
    </row>
    <row r="1131" spans="1:11" ht="24" customHeight="1" x14ac:dyDescent="0.2">
      <c r="A1131" s="50"/>
      <c r="B1131" s="50" t="s">
        <v>136</v>
      </c>
      <c r="C1131" s="1341" t="s">
        <v>434</v>
      </c>
      <c r="D1131" s="1341"/>
      <c r="E1131" s="1341"/>
      <c r="F1131" s="1368" t="s">
        <v>157</v>
      </c>
      <c r="G1131" s="1368"/>
      <c r="H1131" s="1341" t="s">
        <v>11</v>
      </c>
      <c r="I1131" s="1341"/>
      <c r="J1131" s="1341"/>
    </row>
    <row r="1132" spans="1:11" ht="24" customHeight="1" thickBot="1" x14ac:dyDescent="0.25">
      <c r="B1132" s="206" t="s">
        <v>261</v>
      </c>
      <c r="C1132" s="1352" t="s">
        <v>547</v>
      </c>
      <c r="D1132" s="1352"/>
      <c r="E1132" s="1352"/>
      <c r="F1132" s="1352"/>
      <c r="G1132" s="1352"/>
    </row>
    <row r="1133" spans="1:11" ht="24" customHeight="1" thickTop="1" x14ac:dyDescent="0.2">
      <c r="A1133" s="1353" t="s">
        <v>131</v>
      </c>
      <c r="B1133" s="1354"/>
      <c r="C1133" s="1354"/>
      <c r="D1133" s="1355"/>
      <c r="E1133" s="103" t="s">
        <v>123</v>
      </c>
      <c r="F1133" s="1343" t="s">
        <v>126</v>
      </c>
      <c r="G1133" s="1343"/>
      <c r="H1133" s="1344" t="s">
        <v>130</v>
      </c>
      <c r="I1133" s="1345"/>
      <c r="J1133" s="1346"/>
    </row>
    <row r="1134" spans="1:11" ht="24" customHeight="1" x14ac:dyDescent="0.2">
      <c r="A1134" s="1356"/>
      <c r="B1134" s="1357"/>
      <c r="C1134" s="1357"/>
      <c r="D1134" s="1358"/>
      <c r="E1134" s="104" t="s">
        <v>124</v>
      </c>
      <c r="F1134" s="1350" t="s">
        <v>127</v>
      </c>
      <c r="G1134" s="1351"/>
      <c r="H1134" s="1347"/>
      <c r="I1134" s="1348"/>
      <c r="J1134" s="1349"/>
    </row>
    <row r="1135" spans="1:11" ht="24" customHeight="1" thickBot="1" x14ac:dyDescent="0.25">
      <c r="A1135" s="170" t="s">
        <v>99</v>
      </c>
      <c r="B1135" s="169" t="s">
        <v>100</v>
      </c>
      <c r="C1135" s="169" t="s">
        <v>101</v>
      </c>
      <c r="D1135" s="169" t="s">
        <v>100</v>
      </c>
      <c r="E1135" s="104" t="s">
        <v>125</v>
      </c>
      <c r="F1135" s="169" t="s">
        <v>128</v>
      </c>
      <c r="G1135" s="169" t="s">
        <v>129</v>
      </c>
      <c r="H1135" s="1347"/>
      <c r="I1135" s="1348"/>
      <c r="J1135" s="1349"/>
    </row>
    <row r="1136" spans="1:11" ht="24" customHeight="1" x14ac:dyDescent="0.2">
      <c r="A1136" s="214" t="s">
        <v>508</v>
      </c>
      <c r="B1136" s="215">
        <v>43263</v>
      </c>
      <c r="C1136" s="219" t="s">
        <v>414</v>
      </c>
      <c r="D1136" s="215">
        <v>43263</v>
      </c>
      <c r="E1136" s="1360" t="s">
        <v>137</v>
      </c>
      <c r="F1136" s="216"/>
      <c r="G1136" s="216">
        <v>1</v>
      </c>
      <c r="H1136" s="217"/>
      <c r="I1136" s="218"/>
      <c r="J1136" s="1363" t="s">
        <v>139</v>
      </c>
      <c r="K1136" s="127"/>
    </row>
    <row r="1137" spans="1:11" ht="24" customHeight="1" x14ac:dyDescent="0.2">
      <c r="A1137" s="55" t="s">
        <v>508</v>
      </c>
      <c r="B1137" s="127">
        <v>43264</v>
      </c>
      <c r="C1137" s="56" t="s">
        <v>414</v>
      </c>
      <c r="D1137" s="127">
        <v>43264</v>
      </c>
      <c r="E1137" s="1361"/>
      <c r="F1137" s="56"/>
      <c r="G1137" s="56">
        <v>1</v>
      </c>
      <c r="H1137" s="109"/>
      <c r="I1137" s="107"/>
      <c r="J1137" s="1364"/>
      <c r="K1137" s="127"/>
    </row>
    <row r="1138" spans="1:11" ht="24" customHeight="1" x14ac:dyDescent="0.2">
      <c r="A1138" s="55" t="s">
        <v>508</v>
      </c>
      <c r="B1138" s="127">
        <v>43269</v>
      </c>
      <c r="C1138" s="56" t="s">
        <v>414</v>
      </c>
      <c r="D1138" s="127">
        <v>43269</v>
      </c>
      <c r="E1138" s="1361"/>
      <c r="F1138" s="56"/>
      <c r="G1138" s="56">
        <v>1</v>
      </c>
      <c r="H1138" s="109"/>
      <c r="I1138" s="107"/>
      <c r="J1138" s="1364"/>
      <c r="K1138" s="127"/>
    </row>
    <row r="1139" spans="1:11" ht="24" customHeight="1" x14ac:dyDescent="0.2">
      <c r="A1139" s="55" t="s">
        <v>508</v>
      </c>
      <c r="B1139" s="127">
        <v>43270</v>
      </c>
      <c r="C1139" s="56" t="s">
        <v>414</v>
      </c>
      <c r="D1139" s="127">
        <v>43270</v>
      </c>
      <c r="E1139" s="1361"/>
      <c r="F1139" s="56"/>
      <c r="G1139" s="56">
        <v>1</v>
      </c>
      <c r="H1139" s="109"/>
      <c r="I1139" s="107"/>
      <c r="J1139" s="1364"/>
      <c r="K1139" s="127"/>
    </row>
    <row r="1140" spans="1:11" ht="24" customHeight="1" x14ac:dyDescent="0.2">
      <c r="A1140" s="55" t="s">
        <v>508</v>
      </c>
      <c r="B1140" s="127">
        <v>43271</v>
      </c>
      <c r="C1140" s="56" t="s">
        <v>414</v>
      </c>
      <c r="D1140" s="127">
        <v>43271</v>
      </c>
      <c r="E1140" s="1361"/>
      <c r="F1140" s="56"/>
      <c r="G1140" s="56">
        <v>1</v>
      </c>
      <c r="H1140" s="109"/>
      <c r="I1140" s="107"/>
      <c r="J1140" s="1364"/>
      <c r="K1140" s="127"/>
    </row>
    <row r="1141" spans="1:11" ht="24" customHeight="1" x14ac:dyDescent="0.2">
      <c r="A1141" s="55"/>
      <c r="B1141" s="127"/>
      <c r="C1141" s="56"/>
      <c r="D1141" s="127"/>
      <c r="E1141" s="1361"/>
      <c r="F1141" s="56"/>
      <c r="G1141" s="56"/>
      <c r="H1141" s="109"/>
      <c r="I1141" s="107"/>
      <c r="J1141" s="1364"/>
      <c r="K1141" s="127"/>
    </row>
    <row r="1142" spans="1:11" ht="24" customHeight="1" x14ac:dyDescent="0.2">
      <c r="A1142" s="55"/>
      <c r="B1142" s="127"/>
      <c r="C1142" s="56"/>
      <c r="D1142" s="127"/>
      <c r="E1142" s="1361"/>
      <c r="F1142" s="56"/>
      <c r="G1142" s="56"/>
      <c r="H1142" s="109"/>
      <c r="I1142" s="107"/>
      <c r="J1142" s="1364"/>
      <c r="K1142" s="127"/>
    </row>
    <row r="1143" spans="1:11" ht="24" customHeight="1" x14ac:dyDescent="0.2">
      <c r="A1143" s="55"/>
      <c r="B1143" s="127"/>
      <c r="C1143" s="56"/>
      <c r="D1143" s="127"/>
      <c r="E1143" s="1361"/>
      <c r="F1143" s="56"/>
      <c r="G1143" s="56"/>
      <c r="H1143" s="1365" t="s">
        <v>141</v>
      </c>
      <c r="I1143" s="1366" t="s">
        <v>140</v>
      </c>
      <c r="J1143" s="1364"/>
      <c r="K1143" s="127"/>
    </row>
    <row r="1144" spans="1:11" ht="24" customHeight="1" x14ac:dyDescent="0.2">
      <c r="A1144" s="55"/>
      <c r="B1144" s="127"/>
      <c r="C1144" s="56"/>
      <c r="D1144" s="127"/>
      <c r="E1144" s="1361"/>
      <c r="F1144" s="56"/>
      <c r="G1144" s="56"/>
      <c r="H1144" s="1365"/>
      <c r="I1144" s="1366"/>
      <c r="J1144" s="1364"/>
      <c r="K1144" s="127"/>
    </row>
    <row r="1145" spans="1:11" ht="24" customHeight="1" x14ac:dyDescent="0.2">
      <c r="A1145" s="55"/>
      <c r="B1145" s="127"/>
      <c r="C1145" s="56"/>
      <c r="D1145" s="127"/>
      <c r="E1145" s="1361"/>
      <c r="F1145" s="56"/>
      <c r="G1145" s="56"/>
      <c r="H1145" s="1365"/>
      <c r="I1145" s="1366"/>
      <c r="J1145" s="1364"/>
    </row>
    <row r="1146" spans="1:11" ht="24" customHeight="1" x14ac:dyDescent="0.2">
      <c r="A1146" s="55"/>
      <c r="B1146" s="127"/>
      <c r="C1146" s="56"/>
      <c r="D1146" s="127"/>
      <c r="E1146" s="1361"/>
      <c r="F1146" s="56"/>
      <c r="G1146" s="56"/>
      <c r="H1146" s="1365"/>
      <c r="I1146" s="1366"/>
      <c r="J1146" s="1364"/>
    </row>
    <row r="1147" spans="1:11" ht="24" customHeight="1" x14ac:dyDescent="0.2">
      <c r="A1147" s="55"/>
      <c r="B1147" s="127"/>
      <c r="C1147" s="56"/>
      <c r="D1147" s="127"/>
      <c r="E1147" s="1361"/>
      <c r="F1147" s="56"/>
      <c r="G1147" s="56"/>
      <c r="H1147" s="1367" t="s">
        <v>415</v>
      </c>
      <c r="I1147" s="1366">
        <v>2018</v>
      </c>
      <c r="J1147" s="1364"/>
    </row>
    <row r="1148" spans="1:11" ht="24" customHeight="1" x14ac:dyDescent="0.2">
      <c r="A1148" s="55"/>
      <c r="B1148" s="127"/>
      <c r="C1148" s="56"/>
      <c r="D1148" s="127"/>
      <c r="E1148" s="1361"/>
      <c r="F1148" s="56"/>
      <c r="G1148" s="56"/>
      <c r="H1148" s="1367"/>
      <c r="I1148" s="1366"/>
      <c r="J1148" s="1364"/>
    </row>
    <row r="1149" spans="1:11" ht="24" customHeight="1" x14ac:dyDescent="0.2">
      <c r="A1149" s="55"/>
      <c r="B1149" s="127"/>
      <c r="C1149" s="56"/>
      <c r="D1149" s="127"/>
      <c r="E1149" s="1361"/>
      <c r="F1149" s="56"/>
      <c r="G1149" s="56"/>
      <c r="H1149" s="1367"/>
      <c r="I1149" s="1366"/>
      <c r="J1149" s="1364"/>
    </row>
    <row r="1150" spans="1:11" ht="24" customHeight="1" x14ac:dyDescent="0.2">
      <c r="A1150" s="55"/>
      <c r="B1150" s="127"/>
      <c r="C1150" s="56"/>
      <c r="D1150" s="127"/>
      <c r="E1150" s="1361"/>
      <c r="F1150" s="56"/>
      <c r="G1150" s="56"/>
      <c r="H1150" s="1367"/>
      <c r="I1150" s="1366"/>
      <c r="J1150" s="1364"/>
    </row>
    <row r="1151" spans="1:11" ht="24" customHeight="1" x14ac:dyDescent="0.2">
      <c r="A1151" s="55"/>
      <c r="B1151" s="127"/>
      <c r="C1151" s="56"/>
      <c r="D1151" s="127"/>
      <c r="E1151" s="1361"/>
      <c r="F1151" s="56"/>
      <c r="G1151" s="56"/>
      <c r="H1151" s="1367"/>
      <c r="I1151" s="1366"/>
      <c r="J1151" s="1364"/>
    </row>
    <row r="1152" spans="1:11" ht="24" customHeight="1" x14ac:dyDescent="0.2">
      <c r="A1152" s="55"/>
      <c r="B1152" s="127"/>
      <c r="C1152" s="56"/>
      <c r="D1152" s="127"/>
      <c r="E1152" s="1361"/>
      <c r="F1152" s="56"/>
      <c r="G1152" s="56"/>
      <c r="H1152" s="109"/>
      <c r="I1152" s="107"/>
      <c r="J1152" s="1364"/>
    </row>
    <row r="1153" spans="1:10" ht="24" customHeight="1" x14ac:dyDescent="0.2">
      <c r="A1153" s="55"/>
      <c r="B1153" s="127"/>
      <c r="C1153" s="56"/>
      <c r="D1153" s="127"/>
      <c r="E1153" s="1361"/>
      <c r="F1153" s="56"/>
      <c r="G1153" s="56"/>
      <c r="H1153" s="109"/>
      <c r="I1153" s="107"/>
      <c r="J1153" s="1364"/>
    </row>
    <row r="1154" spans="1:10" ht="24" customHeight="1" x14ac:dyDescent="0.2">
      <c r="A1154" s="55"/>
      <c r="B1154" s="127"/>
      <c r="C1154" s="56"/>
      <c r="D1154" s="127"/>
      <c r="E1154" s="1361"/>
      <c r="F1154" s="56"/>
      <c r="G1154" s="56"/>
      <c r="H1154" s="109"/>
      <c r="I1154" s="107"/>
      <c r="J1154" s="1364"/>
    </row>
    <row r="1155" spans="1:10" ht="24" customHeight="1" x14ac:dyDescent="0.2">
      <c r="A1155" s="55"/>
      <c r="B1155" s="127"/>
      <c r="C1155" s="56"/>
      <c r="D1155" s="127"/>
      <c r="E1155" s="1361"/>
      <c r="F1155" s="56"/>
      <c r="G1155" s="56"/>
      <c r="H1155" s="109"/>
      <c r="I1155" s="107"/>
      <c r="J1155" s="1364"/>
    </row>
    <row r="1156" spans="1:10" ht="24" customHeight="1" x14ac:dyDescent="0.2">
      <c r="A1156" s="55"/>
      <c r="B1156" s="127" t="s">
        <v>160</v>
      </c>
      <c r="C1156" s="56"/>
      <c r="D1156" s="127"/>
      <c r="E1156" s="1361"/>
      <c r="F1156" s="56"/>
      <c r="G1156" s="56"/>
      <c r="H1156" s="109"/>
      <c r="I1156" s="107"/>
      <c r="J1156" s="1364"/>
    </row>
    <row r="1157" spans="1:10" ht="24" customHeight="1" x14ac:dyDescent="0.2">
      <c r="A1157" s="55"/>
      <c r="B1157" s="127" t="s">
        <v>160</v>
      </c>
      <c r="C1157" s="56"/>
      <c r="D1157" s="127" t="s">
        <v>160</v>
      </c>
      <c r="E1157" s="1361"/>
      <c r="F1157" s="56"/>
      <c r="G1157" s="56"/>
      <c r="H1157" s="109"/>
      <c r="I1157" s="107"/>
      <c r="J1157" s="1364"/>
    </row>
    <row r="1158" spans="1:10" ht="24" customHeight="1" x14ac:dyDescent="0.2">
      <c r="A1158" s="55"/>
      <c r="B1158" s="127" t="s">
        <v>160</v>
      </c>
      <c r="C1158" s="56"/>
      <c r="D1158" s="127" t="s">
        <v>160</v>
      </c>
      <c r="E1158" s="1362"/>
      <c r="F1158" s="56"/>
      <c r="G1158" s="56"/>
      <c r="H1158" s="110"/>
      <c r="I1158" s="108"/>
      <c r="J1158" s="1364"/>
    </row>
    <row r="1159" spans="1:10" ht="24" customHeight="1" thickBot="1" x14ac:dyDescent="0.25">
      <c r="A1159" s="55"/>
      <c r="B1159" s="127" t="s">
        <v>160</v>
      </c>
      <c r="C1159" s="101"/>
      <c r="D1159" s="1339" t="s">
        <v>160</v>
      </c>
      <c r="E1159" s="1339"/>
      <c r="F1159" s="1339"/>
      <c r="G1159" s="101">
        <f>SUM(G1136:G1158)</f>
        <v>5</v>
      </c>
      <c r="H1159" s="106"/>
      <c r="I1159" s="106"/>
      <c r="J1159" s="102"/>
    </row>
    <row r="1160" spans="1:10" ht="24" customHeight="1" thickTop="1" x14ac:dyDescent="0.2">
      <c r="A1160" s="1340" t="s">
        <v>132</v>
      </c>
      <c r="B1160" s="1340"/>
      <c r="C1160" s="1340"/>
      <c r="D1160" s="1340"/>
      <c r="E1160" s="1340"/>
      <c r="F1160" s="1340"/>
      <c r="G1160" s="1340"/>
      <c r="H1160" s="1340"/>
      <c r="I1160" s="1340"/>
      <c r="J1160" s="1340"/>
    </row>
    <row r="1161" spans="1:10" ht="24" customHeight="1" x14ac:dyDescent="0.2">
      <c r="A1161" s="1341" t="s">
        <v>133</v>
      </c>
      <c r="B1161" s="1341"/>
      <c r="C1161" s="1341"/>
      <c r="D1161" s="1341"/>
      <c r="E1161" s="50"/>
    </row>
    <row r="1162" spans="1:10" ht="24" customHeight="1" x14ac:dyDescent="0.2">
      <c r="A1162" s="2" t="s">
        <v>22</v>
      </c>
      <c r="B1162" s="97">
        <v>43278</v>
      </c>
      <c r="D1162" s="1342" t="s">
        <v>134</v>
      </c>
      <c r="E1162" s="1342"/>
      <c r="F1162" s="1325" t="s">
        <v>108</v>
      </c>
      <c r="G1162" s="1325"/>
      <c r="H1162" s="1359"/>
      <c r="I1162" s="1359"/>
      <c r="J1162" s="1359"/>
    </row>
    <row r="1163" spans="1:10" ht="24" customHeight="1" x14ac:dyDescent="0.25">
      <c r="A1163" s="97"/>
      <c r="B1163" s="1338" t="s">
        <v>288</v>
      </c>
      <c r="C1163" s="1338"/>
      <c r="D1163" s="1338"/>
      <c r="E1163" s="220"/>
      <c r="F1163" s="220"/>
    </row>
    <row r="1164" spans="1:10" ht="24" customHeight="1" x14ac:dyDescent="0.2">
      <c r="A1164" s="50"/>
      <c r="B1164" s="50" t="s">
        <v>135</v>
      </c>
      <c r="C1164" s="1341" t="s">
        <v>479</v>
      </c>
      <c r="D1164" s="1341"/>
      <c r="E1164" s="1341"/>
      <c r="F1164" s="1368" t="s">
        <v>116</v>
      </c>
      <c r="G1164" s="1368"/>
      <c r="H1164" s="1341">
        <v>910253970</v>
      </c>
      <c r="I1164" s="1341"/>
      <c r="J1164" s="1341"/>
    </row>
    <row r="1165" spans="1:10" ht="24" customHeight="1" x14ac:dyDescent="0.2">
      <c r="A1165" s="50"/>
      <c r="B1165" s="50" t="s">
        <v>136</v>
      </c>
      <c r="C1165" s="1341" t="s">
        <v>430</v>
      </c>
      <c r="D1165" s="1341"/>
      <c r="E1165" s="1341"/>
      <c r="F1165" s="1368" t="s">
        <v>157</v>
      </c>
      <c r="G1165" s="1368"/>
      <c r="H1165" s="1341" t="s">
        <v>11</v>
      </c>
      <c r="I1165" s="1341"/>
      <c r="J1165" s="1341"/>
    </row>
    <row r="1166" spans="1:10" ht="24" customHeight="1" thickBot="1" x14ac:dyDescent="0.25">
      <c r="B1166" s="206" t="s">
        <v>261</v>
      </c>
      <c r="C1166" s="1352" t="s">
        <v>562</v>
      </c>
      <c r="D1166" s="1352"/>
      <c r="E1166" s="1352"/>
      <c r="F1166" s="1352"/>
      <c r="G1166" s="1352"/>
    </row>
    <row r="1167" spans="1:10" ht="24" customHeight="1" thickTop="1" x14ac:dyDescent="0.2">
      <c r="A1167" s="1353" t="s">
        <v>131</v>
      </c>
      <c r="B1167" s="1354"/>
      <c r="C1167" s="1354"/>
      <c r="D1167" s="1355"/>
      <c r="E1167" s="103" t="s">
        <v>123</v>
      </c>
      <c r="F1167" s="1343" t="s">
        <v>126</v>
      </c>
      <c r="G1167" s="1343"/>
      <c r="H1167" s="1344" t="s">
        <v>130</v>
      </c>
      <c r="I1167" s="1345"/>
      <c r="J1167" s="1346"/>
    </row>
    <row r="1168" spans="1:10" ht="24" customHeight="1" x14ac:dyDescent="0.2">
      <c r="A1168" s="1356"/>
      <c r="B1168" s="1357"/>
      <c r="C1168" s="1357"/>
      <c r="D1168" s="1358"/>
      <c r="E1168" s="104" t="s">
        <v>124</v>
      </c>
      <c r="F1168" s="1350" t="s">
        <v>127</v>
      </c>
      <c r="G1168" s="1351"/>
      <c r="H1168" s="1347"/>
      <c r="I1168" s="1348"/>
      <c r="J1168" s="1349"/>
    </row>
    <row r="1169" spans="1:11" ht="24" customHeight="1" thickBot="1" x14ac:dyDescent="0.25">
      <c r="A1169" s="170" t="s">
        <v>99</v>
      </c>
      <c r="B1169" s="169" t="s">
        <v>100</v>
      </c>
      <c r="C1169" s="169" t="s">
        <v>101</v>
      </c>
      <c r="D1169" s="169" t="s">
        <v>100</v>
      </c>
      <c r="E1169" s="104" t="s">
        <v>125</v>
      </c>
      <c r="F1169" s="169" t="s">
        <v>128</v>
      </c>
      <c r="G1169" s="169" t="s">
        <v>129</v>
      </c>
      <c r="H1169" s="1347"/>
      <c r="I1169" s="1348"/>
      <c r="J1169" s="1349"/>
    </row>
    <row r="1170" spans="1:11" ht="24" customHeight="1" x14ac:dyDescent="0.2">
      <c r="A1170" s="214" t="s">
        <v>522</v>
      </c>
      <c r="B1170" s="215">
        <v>43263</v>
      </c>
      <c r="C1170" s="219" t="s">
        <v>414</v>
      </c>
      <c r="D1170" s="215">
        <v>43263</v>
      </c>
      <c r="E1170" s="1360" t="s">
        <v>137</v>
      </c>
      <c r="F1170" s="216"/>
      <c r="G1170" s="216">
        <v>1</v>
      </c>
      <c r="H1170" s="217"/>
      <c r="I1170" s="218"/>
      <c r="J1170" s="1363" t="s">
        <v>139</v>
      </c>
      <c r="K1170" s="127"/>
    </row>
    <row r="1171" spans="1:11" ht="24" customHeight="1" x14ac:dyDescent="0.2">
      <c r="A1171" s="55" t="s">
        <v>522</v>
      </c>
      <c r="B1171" s="127">
        <v>43264</v>
      </c>
      <c r="C1171" s="56" t="s">
        <v>414</v>
      </c>
      <c r="D1171" s="127">
        <v>43264</v>
      </c>
      <c r="E1171" s="1361"/>
      <c r="F1171" s="56"/>
      <c r="G1171" s="56">
        <v>1</v>
      </c>
      <c r="H1171" s="109"/>
      <c r="I1171" s="107"/>
      <c r="J1171" s="1364"/>
      <c r="K1171" s="127"/>
    </row>
    <row r="1172" spans="1:11" ht="24" customHeight="1" x14ac:dyDescent="0.2">
      <c r="A1172" s="55" t="s">
        <v>522</v>
      </c>
      <c r="B1172" s="127">
        <v>43269</v>
      </c>
      <c r="C1172" s="56" t="s">
        <v>414</v>
      </c>
      <c r="D1172" s="127">
        <v>43269</v>
      </c>
      <c r="E1172" s="1361"/>
      <c r="F1172" s="56"/>
      <c r="G1172" s="56">
        <v>1</v>
      </c>
      <c r="H1172" s="109"/>
      <c r="I1172" s="107"/>
      <c r="J1172" s="1364"/>
      <c r="K1172" s="127"/>
    </row>
    <row r="1173" spans="1:11" ht="24" customHeight="1" x14ac:dyDescent="0.2">
      <c r="A1173" s="55" t="s">
        <v>522</v>
      </c>
      <c r="B1173" s="127">
        <v>43270</v>
      </c>
      <c r="C1173" s="56" t="s">
        <v>414</v>
      </c>
      <c r="D1173" s="127">
        <v>43270</v>
      </c>
      <c r="E1173" s="1361"/>
      <c r="F1173" s="56"/>
      <c r="G1173" s="56">
        <v>1</v>
      </c>
      <c r="H1173" s="109"/>
      <c r="I1173" s="107"/>
      <c r="J1173" s="1364"/>
      <c r="K1173" s="127"/>
    </row>
    <row r="1174" spans="1:11" ht="24" customHeight="1" x14ac:dyDescent="0.2">
      <c r="A1174" s="55" t="s">
        <v>522</v>
      </c>
      <c r="B1174" s="127">
        <v>43271</v>
      </c>
      <c r="C1174" s="56" t="s">
        <v>414</v>
      </c>
      <c r="D1174" s="127">
        <v>43271</v>
      </c>
      <c r="E1174" s="1361"/>
      <c r="F1174" s="56"/>
      <c r="G1174" s="56">
        <v>1</v>
      </c>
      <c r="H1174" s="109"/>
      <c r="I1174" s="107"/>
      <c r="J1174" s="1364"/>
      <c r="K1174" s="127"/>
    </row>
    <row r="1175" spans="1:11" ht="24" customHeight="1" x14ac:dyDescent="0.2">
      <c r="A1175" s="55"/>
      <c r="B1175" s="127"/>
      <c r="C1175" s="56"/>
      <c r="D1175" s="127"/>
      <c r="E1175" s="1361"/>
      <c r="F1175" s="56"/>
      <c r="G1175" s="56"/>
      <c r="H1175" s="109"/>
      <c r="I1175" s="107"/>
      <c r="J1175" s="1364"/>
      <c r="K1175" s="127"/>
    </row>
    <row r="1176" spans="1:11" ht="24" customHeight="1" x14ac:dyDescent="0.2">
      <c r="A1176" s="55"/>
      <c r="B1176" s="127"/>
      <c r="C1176" s="56"/>
      <c r="D1176" s="127"/>
      <c r="E1176" s="1361"/>
      <c r="F1176" s="56"/>
      <c r="G1176" s="56"/>
      <c r="H1176" s="109"/>
      <c r="I1176" s="107"/>
      <c r="J1176" s="1364"/>
      <c r="K1176" s="127"/>
    </row>
    <row r="1177" spans="1:11" ht="24" customHeight="1" x14ac:dyDescent="0.2">
      <c r="A1177" s="55"/>
      <c r="B1177" s="127"/>
      <c r="C1177" s="56"/>
      <c r="D1177" s="127"/>
      <c r="E1177" s="1361"/>
      <c r="F1177" s="56"/>
      <c r="G1177" s="56"/>
      <c r="H1177" s="1365" t="s">
        <v>141</v>
      </c>
      <c r="I1177" s="1366" t="s">
        <v>140</v>
      </c>
      <c r="J1177" s="1364"/>
      <c r="K1177" s="127"/>
    </row>
    <row r="1178" spans="1:11" ht="24" customHeight="1" x14ac:dyDescent="0.2">
      <c r="A1178" s="55"/>
      <c r="B1178" s="127"/>
      <c r="C1178" s="56"/>
      <c r="D1178" s="127"/>
      <c r="E1178" s="1361"/>
      <c r="F1178" s="56"/>
      <c r="G1178" s="56"/>
      <c r="H1178" s="1365"/>
      <c r="I1178" s="1366"/>
      <c r="J1178" s="1364"/>
      <c r="K1178" s="127"/>
    </row>
    <row r="1179" spans="1:11" ht="24" customHeight="1" x14ac:dyDescent="0.2">
      <c r="A1179" s="55"/>
      <c r="B1179" s="127"/>
      <c r="C1179" s="56"/>
      <c r="D1179" s="127"/>
      <c r="E1179" s="1361"/>
      <c r="F1179" s="56"/>
      <c r="G1179" s="56"/>
      <c r="H1179" s="1365"/>
      <c r="I1179" s="1366"/>
      <c r="J1179" s="1364"/>
    </row>
    <row r="1180" spans="1:11" ht="24" customHeight="1" x14ac:dyDescent="0.2">
      <c r="A1180" s="55"/>
      <c r="B1180" s="127"/>
      <c r="C1180" s="56"/>
      <c r="D1180" s="127"/>
      <c r="E1180" s="1361"/>
      <c r="F1180" s="56"/>
      <c r="G1180" s="56"/>
      <c r="H1180" s="1365"/>
      <c r="I1180" s="1366"/>
      <c r="J1180" s="1364"/>
    </row>
    <row r="1181" spans="1:11" ht="24" customHeight="1" x14ac:dyDescent="0.2">
      <c r="A1181" s="55"/>
      <c r="B1181" s="127"/>
      <c r="C1181" s="56"/>
      <c r="D1181" s="127"/>
      <c r="E1181" s="1361"/>
      <c r="F1181" s="56"/>
      <c r="G1181" s="56"/>
      <c r="H1181" s="1367" t="s">
        <v>415</v>
      </c>
      <c r="I1181" s="1366">
        <v>2018</v>
      </c>
      <c r="J1181" s="1364"/>
    </row>
    <row r="1182" spans="1:11" ht="24" customHeight="1" x14ac:dyDescent="0.2">
      <c r="A1182" s="55"/>
      <c r="B1182" s="127"/>
      <c r="C1182" s="56"/>
      <c r="D1182" s="127"/>
      <c r="E1182" s="1361"/>
      <c r="F1182" s="56"/>
      <c r="G1182" s="56"/>
      <c r="H1182" s="1367"/>
      <c r="I1182" s="1366"/>
      <c r="J1182" s="1364"/>
    </row>
    <row r="1183" spans="1:11" ht="24" customHeight="1" x14ac:dyDescent="0.2">
      <c r="A1183" s="55"/>
      <c r="B1183" s="127"/>
      <c r="C1183" s="56"/>
      <c r="D1183" s="127"/>
      <c r="E1183" s="1361"/>
      <c r="F1183" s="56"/>
      <c r="G1183" s="56"/>
      <c r="H1183" s="1367"/>
      <c r="I1183" s="1366"/>
      <c r="J1183" s="1364"/>
    </row>
    <row r="1184" spans="1:11" ht="24" customHeight="1" x14ac:dyDescent="0.2">
      <c r="A1184" s="55"/>
      <c r="B1184" s="127"/>
      <c r="C1184" s="56"/>
      <c r="D1184" s="127"/>
      <c r="E1184" s="1361"/>
      <c r="F1184" s="56"/>
      <c r="G1184" s="56"/>
      <c r="H1184" s="1367"/>
      <c r="I1184" s="1366"/>
      <c r="J1184" s="1364"/>
    </row>
    <row r="1185" spans="1:10" ht="24" customHeight="1" x14ac:dyDescent="0.2">
      <c r="A1185" s="55"/>
      <c r="B1185" s="127"/>
      <c r="C1185" s="56"/>
      <c r="D1185" s="127"/>
      <c r="E1185" s="1361"/>
      <c r="F1185" s="56"/>
      <c r="G1185" s="56"/>
      <c r="H1185" s="1367"/>
      <c r="I1185" s="1366"/>
      <c r="J1185" s="1364"/>
    </row>
    <row r="1186" spans="1:10" ht="24" customHeight="1" x14ac:dyDescent="0.2">
      <c r="A1186" s="55"/>
      <c r="B1186" s="127"/>
      <c r="C1186" s="56"/>
      <c r="D1186" s="127"/>
      <c r="E1186" s="1361"/>
      <c r="F1186" s="56"/>
      <c r="G1186" s="56"/>
      <c r="H1186" s="109"/>
      <c r="I1186" s="107"/>
      <c r="J1186" s="1364"/>
    </row>
    <row r="1187" spans="1:10" ht="24" customHeight="1" x14ac:dyDescent="0.2">
      <c r="A1187" s="55"/>
      <c r="B1187" s="127"/>
      <c r="C1187" s="56"/>
      <c r="D1187" s="127"/>
      <c r="E1187" s="1361"/>
      <c r="F1187" s="56"/>
      <c r="G1187" s="56"/>
      <c r="H1187" s="109"/>
      <c r="I1187" s="107"/>
      <c r="J1187" s="1364"/>
    </row>
    <row r="1188" spans="1:10" ht="24" customHeight="1" x14ac:dyDescent="0.2">
      <c r="A1188" s="55"/>
      <c r="B1188" s="127"/>
      <c r="C1188" s="56"/>
      <c r="D1188" s="127"/>
      <c r="E1188" s="1361"/>
      <c r="F1188" s="56"/>
      <c r="G1188" s="56"/>
      <c r="H1188" s="109"/>
      <c r="I1188" s="107"/>
      <c r="J1188" s="1364"/>
    </row>
    <row r="1189" spans="1:10" ht="24" customHeight="1" x14ac:dyDescent="0.2">
      <c r="A1189" s="55"/>
      <c r="B1189" s="127" t="s">
        <v>160</v>
      </c>
      <c r="C1189" s="56"/>
      <c r="D1189" s="127" t="s">
        <v>160</v>
      </c>
      <c r="E1189" s="1361"/>
      <c r="F1189" s="56"/>
      <c r="G1189" s="56"/>
      <c r="H1189" s="109"/>
      <c r="I1189" s="107"/>
      <c r="J1189" s="1364"/>
    </row>
    <row r="1190" spans="1:10" ht="24" customHeight="1" x14ac:dyDescent="0.2">
      <c r="A1190" s="55"/>
      <c r="B1190" s="127" t="s">
        <v>160</v>
      </c>
      <c r="C1190" s="56"/>
      <c r="D1190" s="127"/>
      <c r="E1190" s="1361"/>
      <c r="F1190" s="56"/>
      <c r="G1190" s="56"/>
      <c r="H1190" s="109"/>
      <c r="I1190" s="107"/>
      <c r="J1190" s="1364"/>
    </row>
    <row r="1191" spans="1:10" ht="24" customHeight="1" x14ac:dyDescent="0.2">
      <c r="A1191" s="55"/>
      <c r="B1191" s="127" t="s">
        <v>160</v>
      </c>
      <c r="C1191" s="56"/>
      <c r="D1191" s="127" t="s">
        <v>160</v>
      </c>
      <c r="E1191" s="1361"/>
      <c r="F1191" s="56"/>
      <c r="G1191" s="56"/>
      <c r="H1191" s="109"/>
      <c r="I1191" s="107"/>
      <c r="J1191" s="1364"/>
    </row>
    <row r="1192" spans="1:10" ht="24" customHeight="1" x14ac:dyDescent="0.2">
      <c r="A1192" s="55"/>
      <c r="B1192" s="127" t="s">
        <v>160</v>
      </c>
      <c r="C1192" s="56"/>
      <c r="D1192" s="127" t="s">
        <v>160</v>
      </c>
      <c r="E1192" s="1362"/>
      <c r="F1192" s="56"/>
      <c r="G1192" s="56"/>
      <c r="H1192" s="110"/>
      <c r="I1192" s="108"/>
      <c r="J1192" s="1364"/>
    </row>
    <row r="1193" spans="1:10" ht="24" customHeight="1" thickBot="1" x14ac:dyDescent="0.25">
      <c r="A1193" s="55"/>
      <c r="B1193" s="127" t="s">
        <v>160</v>
      </c>
      <c r="C1193" s="101"/>
      <c r="D1193" s="1339" t="s">
        <v>160</v>
      </c>
      <c r="E1193" s="1339"/>
      <c r="F1193" s="1339"/>
      <c r="G1193" s="101">
        <f>SUM(G1170:G1192)</f>
        <v>5</v>
      </c>
      <c r="H1193" s="106"/>
      <c r="I1193" s="106"/>
      <c r="J1193" s="102"/>
    </row>
    <row r="1194" spans="1:10" ht="24" customHeight="1" thickTop="1" x14ac:dyDescent="0.2">
      <c r="A1194" s="1340" t="s">
        <v>132</v>
      </c>
      <c r="B1194" s="1340"/>
      <c r="C1194" s="1340"/>
      <c r="D1194" s="1340"/>
      <c r="E1194" s="1340"/>
      <c r="F1194" s="1340"/>
      <c r="G1194" s="1340"/>
      <c r="H1194" s="1340"/>
      <c r="I1194" s="1340"/>
      <c r="J1194" s="1340"/>
    </row>
    <row r="1195" spans="1:10" ht="24" customHeight="1" x14ac:dyDescent="0.2">
      <c r="A1195" s="1341" t="s">
        <v>133</v>
      </c>
      <c r="B1195" s="1341"/>
      <c r="C1195" s="1341"/>
      <c r="D1195" s="1341"/>
      <c r="E1195" s="50"/>
    </row>
    <row r="1196" spans="1:10" ht="24" customHeight="1" x14ac:dyDescent="0.2">
      <c r="A1196" s="2" t="s">
        <v>22</v>
      </c>
      <c r="B1196" s="97">
        <v>43278</v>
      </c>
      <c r="D1196" s="1342" t="s">
        <v>134</v>
      </c>
      <c r="E1196" s="1342"/>
      <c r="F1196" s="1325" t="s">
        <v>108</v>
      </c>
      <c r="G1196" s="1325"/>
      <c r="H1196" s="1359"/>
      <c r="I1196" s="1359"/>
      <c r="J1196" s="1359"/>
    </row>
    <row r="1197" spans="1:10" ht="24" customHeight="1" x14ac:dyDescent="0.25">
      <c r="A1197" s="97"/>
      <c r="B1197" s="1338" t="s">
        <v>288</v>
      </c>
      <c r="C1197" s="1338"/>
      <c r="D1197" s="1338"/>
      <c r="E1197" s="220"/>
      <c r="F1197" s="220"/>
    </row>
    <row r="1198" spans="1:10" ht="24" customHeight="1" x14ac:dyDescent="0.2">
      <c r="A1198" s="50"/>
      <c r="B1198" s="50" t="s">
        <v>135</v>
      </c>
      <c r="C1198" s="1341" t="s">
        <v>480</v>
      </c>
      <c r="D1198" s="1341"/>
      <c r="E1198" s="1341"/>
      <c r="F1198" s="1368" t="s">
        <v>116</v>
      </c>
      <c r="G1198" s="1368"/>
      <c r="H1198" s="1341">
        <v>981889413</v>
      </c>
      <c r="I1198" s="1341"/>
      <c r="J1198" s="1341"/>
    </row>
    <row r="1199" spans="1:10" ht="24" customHeight="1" x14ac:dyDescent="0.2">
      <c r="A1199" s="50"/>
      <c r="B1199" s="50" t="s">
        <v>136</v>
      </c>
      <c r="C1199" s="1341" t="s">
        <v>451</v>
      </c>
      <c r="D1199" s="1341"/>
      <c r="E1199" s="1341"/>
      <c r="F1199" s="1368" t="s">
        <v>157</v>
      </c>
      <c r="G1199" s="1368"/>
      <c r="H1199" s="1341" t="s">
        <v>11</v>
      </c>
      <c r="I1199" s="1341"/>
      <c r="J1199" s="1341"/>
    </row>
    <row r="1200" spans="1:10" ht="24" customHeight="1" thickBot="1" x14ac:dyDescent="0.25">
      <c r="B1200" s="206" t="s">
        <v>261</v>
      </c>
      <c r="C1200" s="1352" t="s">
        <v>563</v>
      </c>
      <c r="D1200" s="1352"/>
      <c r="E1200" s="1352"/>
      <c r="F1200" s="1352"/>
      <c r="G1200" s="1352"/>
    </row>
    <row r="1201" spans="1:11" ht="24" customHeight="1" thickTop="1" x14ac:dyDescent="0.2">
      <c r="A1201" s="1353" t="s">
        <v>131</v>
      </c>
      <c r="B1201" s="1354"/>
      <c r="C1201" s="1354"/>
      <c r="D1201" s="1355"/>
      <c r="E1201" s="103" t="s">
        <v>123</v>
      </c>
      <c r="F1201" s="1343" t="s">
        <v>126</v>
      </c>
      <c r="G1201" s="1343"/>
      <c r="H1201" s="1344" t="s">
        <v>130</v>
      </c>
      <c r="I1201" s="1345"/>
      <c r="J1201" s="1346"/>
    </row>
    <row r="1202" spans="1:11" ht="24" customHeight="1" x14ac:dyDescent="0.2">
      <c r="A1202" s="1356"/>
      <c r="B1202" s="1357"/>
      <c r="C1202" s="1357"/>
      <c r="D1202" s="1358"/>
      <c r="E1202" s="104" t="s">
        <v>124</v>
      </c>
      <c r="F1202" s="1350" t="s">
        <v>127</v>
      </c>
      <c r="G1202" s="1351"/>
      <c r="H1202" s="1347"/>
      <c r="I1202" s="1348"/>
      <c r="J1202" s="1349"/>
    </row>
    <row r="1203" spans="1:11" ht="24" customHeight="1" thickBot="1" x14ac:dyDescent="0.25">
      <c r="A1203" s="170" t="s">
        <v>99</v>
      </c>
      <c r="B1203" s="169" t="s">
        <v>100</v>
      </c>
      <c r="C1203" s="169" t="s">
        <v>101</v>
      </c>
      <c r="D1203" s="169" t="s">
        <v>100</v>
      </c>
      <c r="E1203" s="104" t="s">
        <v>125</v>
      </c>
      <c r="F1203" s="169" t="s">
        <v>128</v>
      </c>
      <c r="G1203" s="169" t="s">
        <v>129</v>
      </c>
      <c r="H1203" s="1347"/>
      <c r="I1203" s="1348"/>
      <c r="J1203" s="1349"/>
    </row>
    <row r="1204" spans="1:11" ht="24" customHeight="1" x14ac:dyDescent="0.2">
      <c r="A1204" s="214" t="s">
        <v>51</v>
      </c>
      <c r="B1204" s="215">
        <v>43263</v>
      </c>
      <c r="C1204" s="219" t="s">
        <v>414</v>
      </c>
      <c r="D1204" s="215">
        <v>43263</v>
      </c>
      <c r="E1204" s="1360" t="s">
        <v>137</v>
      </c>
      <c r="F1204" s="216"/>
      <c r="G1204" s="216">
        <v>1</v>
      </c>
      <c r="H1204" s="217"/>
      <c r="I1204" s="218"/>
      <c r="J1204" s="1363" t="s">
        <v>139</v>
      </c>
      <c r="K1204" s="127"/>
    </row>
    <row r="1205" spans="1:11" ht="24" customHeight="1" x14ac:dyDescent="0.2">
      <c r="A1205" s="55" t="s">
        <v>51</v>
      </c>
      <c r="B1205" s="127">
        <v>43264</v>
      </c>
      <c r="C1205" s="56" t="s">
        <v>414</v>
      </c>
      <c r="D1205" s="127">
        <v>43264</v>
      </c>
      <c r="E1205" s="1361"/>
      <c r="F1205" s="56"/>
      <c r="G1205" s="56">
        <v>1</v>
      </c>
      <c r="H1205" s="109"/>
      <c r="I1205" s="107"/>
      <c r="J1205" s="1364"/>
      <c r="K1205" s="127"/>
    </row>
    <row r="1206" spans="1:11" ht="24" customHeight="1" x14ac:dyDescent="0.2">
      <c r="A1206" s="55" t="s">
        <v>51</v>
      </c>
      <c r="B1206" s="127">
        <v>43269</v>
      </c>
      <c r="C1206" s="56" t="s">
        <v>414</v>
      </c>
      <c r="D1206" s="127">
        <v>43269</v>
      </c>
      <c r="E1206" s="1361"/>
      <c r="F1206" s="56"/>
      <c r="G1206" s="56">
        <v>1</v>
      </c>
      <c r="H1206" s="109"/>
      <c r="I1206" s="107"/>
      <c r="J1206" s="1364"/>
      <c r="K1206" s="127"/>
    </row>
    <row r="1207" spans="1:11" ht="24" customHeight="1" x14ac:dyDescent="0.2">
      <c r="A1207" s="55" t="s">
        <v>51</v>
      </c>
      <c r="B1207" s="127">
        <v>43270</v>
      </c>
      <c r="C1207" s="56" t="s">
        <v>414</v>
      </c>
      <c r="D1207" s="127">
        <v>43270</v>
      </c>
      <c r="E1207" s="1361"/>
      <c r="F1207" s="56"/>
      <c r="G1207" s="56">
        <v>1</v>
      </c>
      <c r="H1207" s="109"/>
      <c r="I1207" s="107"/>
      <c r="J1207" s="1364"/>
      <c r="K1207" s="127"/>
    </row>
    <row r="1208" spans="1:11" ht="24" customHeight="1" x14ac:dyDescent="0.2">
      <c r="A1208" s="55" t="s">
        <v>51</v>
      </c>
      <c r="B1208" s="127">
        <v>43271</v>
      </c>
      <c r="C1208" s="56" t="s">
        <v>414</v>
      </c>
      <c r="D1208" s="127">
        <v>43271</v>
      </c>
      <c r="E1208" s="1361"/>
      <c r="F1208" s="56"/>
      <c r="G1208" s="56">
        <v>1</v>
      </c>
      <c r="H1208" s="109"/>
      <c r="I1208" s="107"/>
      <c r="J1208" s="1364"/>
      <c r="K1208" s="127"/>
    </row>
    <row r="1209" spans="1:11" ht="24" customHeight="1" x14ac:dyDescent="0.2">
      <c r="A1209" s="55"/>
      <c r="B1209" s="127"/>
      <c r="C1209" s="56"/>
      <c r="D1209" s="127"/>
      <c r="E1209" s="1361"/>
      <c r="F1209" s="56"/>
      <c r="G1209" s="56"/>
      <c r="H1209" s="109"/>
      <c r="I1209" s="107"/>
      <c r="J1209" s="1364"/>
      <c r="K1209" s="127"/>
    </row>
    <row r="1210" spans="1:11" ht="24" customHeight="1" x14ac:dyDescent="0.2">
      <c r="A1210" s="55"/>
      <c r="B1210" s="127"/>
      <c r="C1210" s="56"/>
      <c r="D1210" s="127"/>
      <c r="E1210" s="1361"/>
      <c r="F1210" s="56"/>
      <c r="G1210" s="56"/>
      <c r="H1210" s="109"/>
      <c r="I1210" s="107"/>
      <c r="J1210" s="1364"/>
      <c r="K1210" s="127"/>
    </row>
    <row r="1211" spans="1:11" ht="24" customHeight="1" x14ac:dyDescent="0.2">
      <c r="A1211" s="55"/>
      <c r="B1211" s="127"/>
      <c r="C1211" s="56"/>
      <c r="D1211" s="127"/>
      <c r="E1211" s="1361"/>
      <c r="F1211" s="56"/>
      <c r="G1211" s="56"/>
      <c r="H1211" s="1365" t="s">
        <v>141</v>
      </c>
      <c r="I1211" s="1366" t="s">
        <v>140</v>
      </c>
      <c r="J1211" s="1364"/>
      <c r="K1211" s="127"/>
    </row>
    <row r="1212" spans="1:11" ht="24" customHeight="1" x14ac:dyDescent="0.2">
      <c r="A1212" s="55"/>
      <c r="B1212" s="127"/>
      <c r="C1212" s="56"/>
      <c r="D1212" s="127"/>
      <c r="E1212" s="1361"/>
      <c r="F1212" s="56"/>
      <c r="G1212" s="56"/>
      <c r="H1212" s="1365"/>
      <c r="I1212" s="1366"/>
      <c r="J1212" s="1364"/>
      <c r="K1212" s="127"/>
    </row>
    <row r="1213" spans="1:11" ht="24" customHeight="1" x14ac:dyDescent="0.2">
      <c r="A1213" s="55"/>
      <c r="B1213" s="127"/>
      <c r="C1213" s="56"/>
      <c r="D1213" s="127"/>
      <c r="E1213" s="1361"/>
      <c r="F1213" s="56"/>
      <c r="G1213" s="56"/>
      <c r="H1213" s="1365"/>
      <c r="I1213" s="1366"/>
      <c r="J1213" s="1364"/>
    </row>
    <row r="1214" spans="1:11" ht="24" customHeight="1" x14ac:dyDescent="0.2">
      <c r="A1214" s="55"/>
      <c r="B1214" s="127"/>
      <c r="C1214" s="56"/>
      <c r="D1214" s="127"/>
      <c r="E1214" s="1361"/>
      <c r="F1214" s="56"/>
      <c r="G1214" s="56"/>
      <c r="H1214" s="1365"/>
      <c r="I1214" s="1366"/>
      <c r="J1214" s="1364"/>
    </row>
    <row r="1215" spans="1:11" ht="24" customHeight="1" x14ac:dyDescent="0.2">
      <c r="A1215" s="55"/>
      <c r="B1215" s="127"/>
      <c r="C1215" s="56"/>
      <c r="D1215" s="127"/>
      <c r="E1215" s="1361"/>
      <c r="F1215" s="56"/>
      <c r="G1215" s="56"/>
      <c r="H1215" s="1367" t="s">
        <v>415</v>
      </c>
      <c r="I1215" s="1366">
        <v>2018</v>
      </c>
      <c r="J1215" s="1364"/>
    </row>
    <row r="1216" spans="1:11" ht="24" customHeight="1" x14ac:dyDescent="0.2">
      <c r="A1216" s="55"/>
      <c r="B1216" s="127"/>
      <c r="C1216" s="56"/>
      <c r="D1216" s="127"/>
      <c r="E1216" s="1361"/>
      <c r="F1216" s="56"/>
      <c r="G1216" s="56"/>
      <c r="H1216" s="1367"/>
      <c r="I1216" s="1366"/>
      <c r="J1216" s="1364"/>
    </row>
    <row r="1217" spans="1:10" ht="24" customHeight="1" x14ac:dyDescent="0.2">
      <c r="A1217" s="55"/>
      <c r="B1217" s="127"/>
      <c r="C1217" s="56"/>
      <c r="D1217" s="127"/>
      <c r="E1217" s="1361"/>
      <c r="F1217" s="56"/>
      <c r="G1217" s="56"/>
      <c r="H1217" s="1367"/>
      <c r="I1217" s="1366"/>
      <c r="J1217" s="1364"/>
    </row>
    <row r="1218" spans="1:10" ht="24" customHeight="1" x14ac:dyDescent="0.2">
      <c r="A1218" s="55"/>
      <c r="B1218" s="127"/>
      <c r="C1218" s="56"/>
      <c r="D1218" s="127"/>
      <c r="E1218" s="1361"/>
      <c r="F1218" s="56"/>
      <c r="G1218" s="56"/>
      <c r="H1218" s="1367"/>
      <c r="I1218" s="1366"/>
      <c r="J1218" s="1364"/>
    </row>
    <row r="1219" spans="1:10" ht="24" customHeight="1" x14ac:dyDescent="0.2">
      <c r="A1219" s="55"/>
      <c r="B1219" s="127"/>
      <c r="C1219" s="56"/>
      <c r="D1219" s="127"/>
      <c r="E1219" s="1361"/>
      <c r="F1219" s="56"/>
      <c r="G1219" s="56"/>
      <c r="H1219" s="1367"/>
      <c r="I1219" s="1366"/>
      <c r="J1219" s="1364"/>
    </row>
    <row r="1220" spans="1:10" ht="24" customHeight="1" x14ac:dyDescent="0.2">
      <c r="A1220" s="55"/>
      <c r="B1220" s="127"/>
      <c r="C1220" s="56"/>
      <c r="D1220" s="127"/>
      <c r="E1220" s="1361"/>
      <c r="F1220" s="56"/>
      <c r="G1220" s="56"/>
      <c r="H1220" s="109"/>
      <c r="I1220" s="107"/>
      <c r="J1220" s="1364"/>
    </row>
    <row r="1221" spans="1:10" ht="24" customHeight="1" x14ac:dyDescent="0.2">
      <c r="A1221" s="55"/>
      <c r="B1221" s="127"/>
      <c r="C1221" s="56"/>
      <c r="D1221" s="127"/>
      <c r="E1221" s="1361"/>
      <c r="F1221" s="56"/>
      <c r="G1221" s="56"/>
      <c r="H1221" s="109"/>
      <c r="I1221" s="107"/>
      <c r="J1221" s="1364"/>
    </row>
    <row r="1222" spans="1:10" ht="24" customHeight="1" x14ac:dyDescent="0.2">
      <c r="A1222" s="55"/>
      <c r="B1222" s="127"/>
      <c r="C1222" s="56"/>
      <c r="D1222" s="127"/>
      <c r="E1222" s="1361"/>
      <c r="F1222" s="56"/>
      <c r="G1222" s="56"/>
      <c r="H1222" s="109"/>
      <c r="I1222" s="107"/>
      <c r="J1222" s="1364"/>
    </row>
    <row r="1223" spans="1:10" ht="24" customHeight="1" x14ac:dyDescent="0.2">
      <c r="A1223" s="55"/>
      <c r="B1223" s="127"/>
      <c r="C1223" s="56"/>
      <c r="D1223" s="127"/>
      <c r="E1223" s="1361"/>
      <c r="F1223" s="56"/>
      <c r="G1223" s="56"/>
      <c r="H1223" s="109"/>
      <c r="I1223" s="107"/>
      <c r="J1223" s="1364"/>
    </row>
    <row r="1224" spans="1:10" ht="24" customHeight="1" x14ac:dyDescent="0.2">
      <c r="A1224" s="55"/>
      <c r="B1224" s="127" t="s">
        <v>160</v>
      </c>
      <c r="C1224" s="56"/>
      <c r="D1224" s="127"/>
      <c r="E1224" s="1361"/>
      <c r="F1224" s="56"/>
      <c r="G1224" s="56"/>
      <c r="H1224" s="109"/>
      <c r="I1224" s="107"/>
      <c r="J1224" s="1364"/>
    </row>
    <row r="1225" spans="1:10" ht="24" customHeight="1" x14ac:dyDescent="0.2">
      <c r="A1225" s="55"/>
      <c r="B1225" s="127" t="s">
        <v>160</v>
      </c>
      <c r="C1225" s="56"/>
      <c r="D1225" s="127" t="s">
        <v>160</v>
      </c>
      <c r="E1225" s="1361"/>
      <c r="F1225" s="56"/>
      <c r="G1225" s="56"/>
      <c r="H1225" s="109"/>
      <c r="I1225" s="107"/>
      <c r="J1225" s="1364"/>
    </row>
    <row r="1226" spans="1:10" ht="24" customHeight="1" x14ac:dyDescent="0.2">
      <c r="A1226" s="55"/>
      <c r="B1226" s="127" t="s">
        <v>160</v>
      </c>
      <c r="C1226" s="56"/>
      <c r="D1226" s="127" t="s">
        <v>160</v>
      </c>
      <c r="E1226" s="1362"/>
      <c r="F1226" s="56"/>
      <c r="G1226" s="56"/>
      <c r="H1226" s="110"/>
      <c r="I1226" s="108"/>
      <c r="J1226" s="1364"/>
    </row>
    <row r="1227" spans="1:10" ht="24" customHeight="1" thickBot="1" x14ac:dyDescent="0.25">
      <c r="A1227" s="55"/>
      <c r="B1227" s="127" t="s">
        <v>160</v>
      </c>
      <c r="C1227" s="101"/>
      <c r="D1227" s="1339" t="s">
        <v>160</v>
      </c>
      <c r="E1227" s="1339"/>
      <c r="F1227" s="1339"/>
      <c r="G1227" s="101">
        <f>SUM(G1204:G1226)</f>
        <v>5</v>
      </c>
      <c r="H1227" s="106"/>
      <c r="I1227" s="106"/>
      <c r="J1227" s="102"/>
    </row>
    <row r="1228" spans="1:10" ht="24" customHeight="1" thickTop="1" x14ac:dyDescent="0.2">
      <c r="A1228" s="1340" t="s">
        <v>132</v>
      </c>
      <c r="B1228" s="1340"/>
      <c r="C1228" s="1340"/>
      <c r="D1228" s="1340"/>
      <c r="E1228" s="1340"/>
      <c r="F1228" s="1340"/>
      <c r="G1228" s="1340"/>
      <c r="H1228" s="1340"/>
      <c r="I1228" s="1340"/>
      <c r="J1228" s="1340"/>
    </row>
    <row r="1229" spans="1:10" ht="24" customHeight="1" x14ac:dyDescent="0.2">
      <c r="A1229" s="1341" t="s">
        <v>133</v>
      </c>
      <c r="B1229" s="1341"/>
      <c r="C1229" s="1341"/>
      <c r="D1229" s="1341"/>
      <c r="E1229" s="50"/>
    </row>
    <row r="1230" spans="1:10" ht="24" customHeight="1" x14ac:dyDescent="0.2">
      <c r="A1230" s="2" t="s">
        <v>22</v>
      </c>
      <c r="B1230" s="97">
        <v>43278</v>
      </c>
      <c r="D1230" s="1342" t="s">
        <v>134</v>
      </c>
      <c r="E1230" s="1342"/>
      <c r="F1230" s="1325" t="s">
        <v>108</v>
      </c>
      <c r="G1230" s="1325"/>
      <c r="H1230" s="1359"/>
      <c r="I1230" s="1359"/>
      <c r="J1230" s="1359"/>
    </row>
    <row r="1231" spans="1:10" ht="24" customHeight="1" x14ac:dyDescent="0.25">
      <c r="A1231" s="97"/>
      <c r="B1231" s="1338" t="s">
        <v>288</v>
      </c>
      <c r="C1231" s="1338"/>
      <c r="D1231" s="1338"/>
      <c r="E1231" s="220"/>
      <c r="F1231" s="220"/>
    </row>
    <row r="1232" spans="1:10" ht="24" customHeight="1" x14ac:dyDescent="0.2">
      <c r="A1232" s="50"/>
      <c r="B1232" s="50" t="s">
        <v>135</v>
      </c>
      <c r="C1232" s="1341" t="s">
        <v>481</v>
      </c>
      <c r="D1232" s="1341"/>
      <c r="E1232" s="1341"/>
      <c r="F1232" s="1368" t="s">
        <v>116</v>
      </c>
      <c r="G1232" s="1368"/>
      <c r="H1232" s="1341">
        <v>901399493</v>
      </c>
      <c r="I1232" s="1341"/>
      <c r="J1232" s="1341"/>
    </row>
    <row r="1233" spans="1:11" ht="24" customHeight="1" x14ac:dyDescent="0.2">
      <c r="A1233" s="50"/>
      <c r="B1233" s="50" t="s">
        <v>136</v>
      </c>
      <c r="C1233" s="1341" t="s">
        <v>465</v>
      </c>
      <c r="D1233" s="1341"/>
      <c r="E1233" s="1341"/>
      <c r="F1233" s="1368" t="s">
        <v>157</v>
      </c>
      <c r="G1233" s="1368"/>
      <c r="H1233" s="1341" t="s">
        <v>11</v>
      </c>
      <c r="I1233" s="1341"/>
      <c r="J1233" s="1341"/>
    </row>
    <row r="1234" spans="1:11" ht="24" customHeight="1" thickBot="1" x14ac:dyDescent="0.25">
      <c r="B1234" s="206" t="s">
        <v>261</v>
      </c>
      <c r="C1234" s="1352" t="s">
        <v>542</v>
      </c>
      <c r="D1234" s="1352"/>
      <c r="E1234" s="1352"/>
      <c r="F1234" s="1352"/>
      <c r="G1234" s="1352"/>
    </row>
    <row r="1235" spans="1:11" ht="24" customHeight="1" thickTop="1" x14ac:dyDescent="0.2">
      <c r="A1235" s="1353" t="s">
        <v>131</v>
      </c>
      <c r="B1235" s="1354"/>
      <c r="C1235" s="1354"/>
      <c r="D1235" s="1355"/>
      <c r="E1235" s="103" t="s">
        <v>123</v>
      </c>
      <c r="F1235" s="1343" t="s">
        <v>126</v>
      </c>
      <c r="G1235" s="1343"/>
      <c r="H1235" s="1344" t="s">
        <v>130</v>
      </c>
      <c r="I1235" s="1345"/>
      <c r="J1235" s="1346"/>
    </row>
    <row r="1236" spans="1:11" ht="24" customHeight="1" x14ac:dyDescent="0.2">
      <c r="A1236" s="1356"/>
      <c r="B1236" s="1357"/>
      <c r="C1236" s="1357"/>
      <c r="D1236" s="1358"/>
      <c r="E1236" s="104" t="s">
        <v>124</v>
      </c>
      <c r="F1236" s="1350" t="s">
        <v>127</v>
      </c>
      <c r="G1236" s="1351"/>
      <c r="H1236" s="1347"/>
      <c r="I1236" s="1348"/>
      <c r="J1236" s="1349"/>
    </row>
    <row r="1237" spans="1:11" ht="24" customHeight="1" thickBot="1" x14ac:dyDescent="0.25">
      <c r="A1237" s="170" t="s">
        <v>99</v>
      </c>
      <c r="B1237" s="169" t="s">
        <v>100</v>
      </c>
      <c r="C1237" s="169" t="s">
        <v>101</v>
      </c>
      <c r="D1237" s="169" t="s">
        <v>100</v>
      </c>
      <c r="E1237" s="104" t="s">
        <v>125</v>
      </c>
      <c r="F1237" s="169" t="s">
        <v>128</v>
      </c>
      <c r="G1237" s="169" t="s">
        <v>129</v>
      </c>
      <c r="H1237" s="1347"/>
      <c r="I1237" s="1348"/>
      <c r="J1237" s="1349"/>
    </row>
    <row r="1238" spans="1:11" ht="24" customHeight="1" x14ac:dyDescent="0.2">
      <c r="A1238" s="214" t="s">
        <v>50</v>
      </c>
      <c r="B1238" s="215">
        <v>43261</v>
      </c>
      <c r="C1238" s="219" t="s">
        <v>414</v>
      </c>
      <c r="D1238" s="215">
        <v>43261</v>
      </c>
      <c r="E1238" s="1360" t="s">
        <v>137</v>
      </c>
      <c r="F1238" s="216"/>
      <c r="G1238" s="216">
        <v>1</v>
      </c>
      <c r="H1238" s="217"/>
      <c r="I1238" s="218"/>
      <c r="J1238" s="1363" t="s">
        <v>139</v>
      </c>
      <c r="K1238" s="127"/>
    </row>
    <row r="1239" spans="1:11" ht="24" customHeight="1" x14ac:dyDescent="0.2">
      <c r="A1239" s="55" t="s">
        <v>50</v>
      </c>
      <c r="B1239" s="127">
        <v>43262</v>
      </c>
      <c r="C1239" s="56" t="s">
        <v>414</v>
      </c>
      <c r="D1239" s="127">
        <v>43262</v>
      </c>
      <c r="E1239" s="1361"/>
      <c r="F1239" s="56"/>
      <c r="G1239" s="56">
        <v>1</v>
      </c>
      <c r="H1239" s="109"/>
      <c r="I1239" s="107"/>
      <c r="J1239" s="1364"/>
      <c r="K1239" s="127"/>
    </row>
    <row r="1240" spans="1:11" ht="24" customHeight="1" x14ac:dyDescent="0.2">
      <c r="A1240" s="55" t="s">
        <v>50</v>
      </c>
      <c r="B1240" s="127">
        <v>43263</v>
      </c>
      <c r="C1240" s="56" t="s">
        <v>414</v>
      </c>
      <c r="D1240" s="127">
        <v>43263</v>
      </c>
      <c r="E1240" s="1361"/>
      <c r="F1240" s="56"/>
      <c r="G1240" s="56">
        <v>1</v>
      </c>
      <c r="H1240" s="109"/>
      <c r="I1240" s="107"/>
      <c r="J1240" s="1364"/>
      <c r="K1240" s="127"/>
    </row>
    <row r="1241" spans="1:11" ht="24" customHeight="1" x14ac:dyDescent="0.2">
      <c r="A1241" s="55" t="s">
        <v>50</v>
      </c>
      <c r="B1241" s="127">
        <v>43264</v>
      </c>
      <c r="C1241" s="56" t="s">
        <v>414</v>
      </c>
      <c r="D1241" s="127">
        <v>43264</v>
      </c>
      <c r="E1241" s="1361"/>
      <c r="F1241" s="56"/>
      <c r="G1241" s="56">
        <v>1</v>
      </c>
      <c r="H1241" s="109"/>
      <c r="I1241" s="107"/>
      <c r="J1241" s="1364"/>
      <c r="K1241" s="127"/>
    </row>
    <row r="1242" spans="1:11" ht="24" customHeight="1" x14ac:dyDescent="0.2">
      <c r="A1242" s="55" t="s">
        <v>50</v>
      </c>
      <c r="B1242" s="127">
        <v>43269</v>
      </c>
      <c r="C1242" s="56" t="s">
        <v>414</v>
      </c>
      <c r="D1242" s="127">
        <v>43269</v>
      </c>
      <c r="E1242" s="1361"/>
      <c r="F1242" s="56"/>
      <c r="G1242" s="56">
        <v>1</v>
      </c>
      <c r="H1242" s="109"/>
      <c r="I1242" s="107"/>
      <c r="J1242" s="1364"/>
      <c r="K1242" s="127"/>
    </row>
    <row r="1243" spans="1:11" ht="24" customHeight="1" x14ac:dyDescent="0.2">
      <c r="A1243" s="55" t="s">
        <v>50</v>
      </c>
      <c r="B1243" s="127">
        <v>43270</v>
      </c>
      <c r="C1243" s="56" t="s">
        <v>414</v>
      </c>
      <c r="D1243" s="127">
        <v>43270</v>
      </c>
      <c r="E1243" s="1361"/>
      <c r="F1243" s="56"/>
      <c r="G1243" s="56">
        <v>1</v>
      </c>
      <c r="H1243" s="109"/>
      <c r="I1243" s="107"/>
      <c r="J1243" s="1364"/>
      <c r="K1243" s="127"/>
    </row>
    <row r="1244" spans="1:11" ht="24" customHeight="1" x14ac:dyDescent="0.2">
      <c r="A1244" s="55" t="s">
        <v>50</v>
      </c>
      <c r="B1244" s="127">
        <v>43271</v>
      </c>
      <c r="C1244" s="56" t="s">
        <v>414</v>
      </c>
      <c r="D1244" s="127">
        <v>43271</v>
      </c>
      <c r="E1244" s="1361"/>
      <c r="F1244" s="56"/>
      <c r="G1244" s="56">
        <v>1</v>
      </c>
      <c r="H1244" s="109"/>
      <c r="I1244" s="107"/>
      <c r="J1244" s="1364"/>
      <c r="K1244" s="127"/>
    </row>
    <row r="1245" spans="1:11" ht="24" customHeight="1" x14ac:dyDescent="0.2">
      <c r="A1245" s="55"/>
      <c r="B1245" s="127"/>
      <c r="C1245" s="56"/>
      <c r="D1245" s="127"/>
      <c r="E1245" s="1361"/>
      <c r="F1245" s="56"/>
      <c r="G1245" s="56"/>
      <c r="H1245" s="1365" t="s">
        <v>141</v>
      </c>
      <c r="I1245" s="1366" t="s">
        <v>140</v>
      </c>
      <c r="J1245" s="1364"/>
      <c r="K1245" s="127"/>
    </row>
    <row r="1246" spans="1:11" ht="24" customHeight="1" x14ac:dyDescent="0.2">
      <c r="A1246" s="55"/>
      <c r="B1246" s="127"/>
      <c r="C1246" s="56"/>
      <c r="D1246" s="127"/>
      <c r="E1246" s="1361"/>
      <c r="F1246" s="56"/>
      <c r="G1246" s="56"/>
      <c r="H1246" s="1365"/>
      <c r="I1246" s="1366"/>
      <c r="J1246" s="1364"/>
      <c r="K1246" s="127"/>
    </row>
    <row r="1247" spans="1:11" ht="24" customHeight="1" x14ac:dyDescent="0.2">
      <c r="A1247" s="55"/>
      <c r="B1247" s="127"/>
      <c r="C1247" s="56"/>
      <c r="D1247" s="127"/>
      <c r="E1247" s="1361"/>
      <c r="F1247" s="56"/>
      <c r="G1247" s="56"/>
      <c r="H1247" s="1365"/>
      <c r="I1247" s="1366"/>
      <c r="J1247" s="1364"/>
    </row>
    <row r="1248" spans="1:11" ht="24" customHeight="1" x14ac:dyDescent="0.2">
      <c r="A1248" s="55"/>
      <c r="B1248" s="127"/>
      <c r="C1248" s="56"/>
      <c r="D1248" s="127"/>
      <c r="E1248" s="1361"/>
      <c r="F1248" s="56"/>
      <c r="G1248" s="56"/>
      <c r="H1248" s="1365"/>
      <c r="I1248" s="1366"/>
      <c r="J1248" s="1364"/>
    </row>
    <row r="1249" spans="1:10" ht="24" customHeight="1" x14ac:dyDescent="0.2">
      <c r="A1249" s="55"/>
      <c r="B1249" s="127"/>
      <c r="C1249" s="56"/>
      <c r="D1249" s="127"/>
      <c r="E1249" s="1361"/>
      <c r="F1249" s="56"/>
      <c r="G1249" s="56"/>
      <c r="H1249" s="1367" t="s">
        <v>415</v>
      </c>
      <c r="I1249" s="1366">
        <v>2018</v>
      </c>
      <c r="J1249" s="1364"/>
    </row>
    <row r="1250" spans="1:10" ht="24" customHeight="1" x14ac:dyDescent="0.2">
      <c r="A1250" s="55"/>
      <c r="B1250" s="127"/>
      <c r="C1250" s="56"/>
      <c r="D1250" s="127"/>
      <c r="E1250" s="1361"/>
      <c r="F1250" s="56"/>
      <c r="G1250" s="56"/>
      <c r="H1250" s="1367"/>
      <c r="I1250" s="1366"/>
      <c r="J1250" s="1364"/>
    </row>
    <row r="1251" spans="1:10" ht="24" customHeight="1" x14ac:dyDescent="0.2">
      <c r="A1251" s="55"/>
      <c r="B1251" s="127"/>
      <c r="C1251" s="56"/>
      <c r="D1251" s="127"/>
      <c r="E1251" s="1361"/>
      <c r="F1251" s="56"/>
      <c r="G1251" s="56"/>
      <c r="H1251" s="1367"/>
      <c r="I1251" s="1366"/>
      <c r="J1251" s="1364"/>
    </row>
    <row r="1252" spans="1:10" ht="24" customHeight="1" x14ac:dyDescent="0.2">
      <c r="A1252" s="55"/>
      <c r="B1252" s="127"/>
      <c r="C1252" s="56"/>
      <c r="D1252" s="127"/>
      <c r="E1252" s="1361"/>
      <c r="F1252" s="56"/>
      <c r="G1252" s="56"/>
      <c r="H1252" s="1367"/>
      <c r="I1252" s="1366"/>
      <c r="J1252" s="1364"/>
    </row>
    <row r="1253" spans="1:10" ht="24" customHeight="1" x14ac:dyDescent="0.2">
      <c r="A1253" s="55"/>
      <c r="B1253" s="127"/>
      <c r="C1253" s="56"/>
      <c r="D1253" s="127"/>
      <c r="E1253" s="1361"/>
      <c r="F1253" s="56"/>
      <c r="G1253" s="56"/>
      <c r="H1253" s="1367"/>
      <c r="I1253" s="1366"/>
      <c r="J1253" s="1364"/>
    </row>
    <row r="1254" spans="1:10" ht="24" customHeight="1" x14ac:dyDescent="0.2">
      <c r="A1254" s="55"/>
      <c r="B1254" s="127"/>
      <c r="C1254" s="56"/>
      <c r="D1254" s="127"/>
      <c r="E1254" s="1361"/>
      <c r="F1254" s="56"/>
      <c r="G1254" s="56"/>
      <c r="H1254" s="109"/>
      <c r="I1254" s="107"/>
      <c r="J1254" s="1364"/>
    </row>
    <row r="1255" spans="1:10" ht="24" customHeight="1" x14ac:dyDescent="0.2">
      <c r="A1255" s="55"/>
      <c r="B1255" s="127"/>
      <c r="C1255" s="56"/>
      <c r="D1255" s="127"/>
      <c r="E1255" s="1361"/>
      <c r="F1255" s="56"/>
      <c r="G1255" s="56"/>
      <c r="H1255" s="109"/>
      <c r="I1255" s="107"/>
      <c r="J1255" s="1364"/>
    </row>
    <row r="1256" spans="1:10" ht="24" customHeight="1" x14ac:dyDescent="0.2">
      <c r="A1256" s="55"/>
      <c r="B1256" s="127"/>
      <c r="C1256" s="56"/>
      <c r="D1256" s="127"/>
      <c r="E1256" s="1361"/>
      <c r="F1256" s="56"/>
      <c r="G1256" s="56"/>
      <c r="H1256" s="109"/>
      <c r="I1256" s="107"/>
      <c r="J1256" s="1364"/>
    </row>
    <row r="1257" spans="1:10" ht="24" customHeight="1" x14ac:dyDescent="0.2">
      <c r="A1257" s="55"/>
      <c r="B1257" s="127" t="s">
        <v>160</v>
      </c>
      <c r="C1257" s="56"/>
      <c r="D1257" s="127" t="s">
        <v>160</v>
      </c>
      <c r="E1257" s="1361"/>
      <c r="F1257" s="56"/>
      <c r="G1257" s="56"/>
      <c r="H1257" s="109"/>
      <c r="I1257" s="107"/>
      <c r="J1257" s="1364"/>
    </row>
    <row r="1258" spans="1:10" ht="24" customHeight="1" x14ac:dyDescent="0.2">
      <c r="A1258" s="55"/>
      <c r="B1258" s="127" t="s">
        <v>160</v>
      </c>
      <c r="C1258" s="56"/>
      <c r="D1258" s="127"/>
      <c r="E1258" s="1361"/>
      <c r="F1258" s="56"/>
      <c r="G1258" s="56"/>
      <c r="H1258" s="109"/>
      <c r="I1258" s="107"/>
      <c r="J1258" s="1364"/>
    </row>
    <row r="1259" spans="1:10" ht="24" customHeight="1" x14ac:dyDescent="0.2">
      <c r="A1259" s="55"/>
      <c r="B1259" s="127" t="s">
        <v>160</v>
      </c>
      <c r="C1259" s="56"/>
      <c r="D1259" s="127" t="s">
        <v>160</v>
      </c>
      <c r="E1259" s="1361"/>
      <c r="F1259" s="56"/>
      <c r="G1259" s="56"/>
      <c r="H1259" s="109"/>
      <c r="I1259" s="107"/>
      <c r="J1259" s="1364"/>
    </row>
    <row r="1260" spans="1:10" ht="24" customHeight="1" x14ac:dyDescent="0.2">
      <c r="A1260" s="55"/>
      <c r="B1260" s="127" t="s">
        <v>160</v>
      </c>
      <c r="C1260" s="56"/>
      <c r="D1260" s="127" t="s">
        <v>160</v>
      </c>
      <c r="E1260" s="1362"/>
      <c r="F1260" s="56"/>
      <c r="G1260" s="56"/>
      <c r="H1260" s="110"/>
      <c r="I1260" s="108"/>
      <c r="J1260" s="1364"/>
    </row>
    <row r="1261" spans="1:10" ht="24" customHeight="1" thickBot="1" x14ac:dyDescent="0.25">
      <c r="A1261" s="55"/>
      <c r="B1261" s="127" t="s">
        <v>160</v>
      </c>
      <c r="C1261" s="101"/>
      <c r="D1261" s="1339" t="s">
        <v>160</v>
      </c>
      <c r="E1261" s="1339"/>
      <c r="F1261" s="1339"/>
      <c r="G1261" s="101">
        <f>SUM(G1238:G1260)</f>
        <v>7</v>
      </c>
      <c r="H1261" s="106"/>
      <c r="I1261" s="106"/>
      <c r="J1261" s="102"/>
    </row>
    <row r="1262" spans="1:10" ht="24" customHeight="1" thickTop="1" x14ac:dyDescent="0.2">
      <c r="A1262" s="1340" t="s">
        <v>132</v>
      </c>
      <c r="B1262" s="1340"/>
      <c r="C1262" s="1340"/>
      <c r="D1262" s="1340"/>
      <c r="E1262" s="1340"/>
      <c r="F1262" s="1340"/>
      <c r="G1262" s="1340"/>
      <c r="H1262" s="1340"/>
      <c r="I1262" s="1340"/>
      <c r="J1262" s="1340"/>
    </row>
    <row r="1263" spans="1:10" ht="24" customHeight="1" x14ac:dyDescent="0.2">
      <c r="A1263" s="1341" t="s">
        <v>133</v>
      </c>
      <c r="B1263" s="1341"/>
      <c r="C1263" s="1341"/>
      <c r="D1263" s="1341"/>
      <c r="E1263" s="50"/>
    </row>
    <row r="1264" spans="1:10" ht="24" customHeight="1" x14ac:dyDescent="0.2">
      <c r="A1264" s="2" t="s">
        <v>22</v>
      </c>
      <c r="B1264" s="97">
        <v>43278</v>
      </c>
      <c r="D1264" s="1342" t="s">
        <v>134</v>
      </c>
      <c r="E1264" s="1342"/>
      <c r="F1264" s="1325" t="s">
        <v>108</v>
      </c>
      <c r="G1264" s="1325"/>
      <c r="H1264" s="1359"/>
      <c r="I1264" s="1359"/>
      <c r="J1264" s="1359"/>
    </row>
    <row r="1265" spans="1:11" ht="24" customHeight="1" x14ac:dyDescent="0.25">
      <c r="A1265" s="97"/>
      <c r="B1265" s="1338" t="s">
        <v>288</v>
      </c>
      <c r="C1265" s="1338"/>
      <c r="D1265" s="1338"/>
      <c r="E1265" s="220"/>
      <c r="F1265" s="220"/>
    </row>
    <row r="1266" spans="1:11" ht="24" customHeight="1" x14ac:dyDescent="0.2">
      <c r="A1266" s="50"/>
      <c r="B1266" s="50" t="s">
        <v>135</v>
      </c>
      <c r="C1266" s="1341" t="s">
        <v>482</v>
      </c>
      <c r="D1266" s="1341"/>
      <c r="E1266" s="1341"/>
      <c r="F1266" s="1368" t="s">
        <v>116</v>
      </c>
      <c r="G1266" s="1368"/>
      <c r="H1266" s="1341">
        <v>910683614</v>
      </c>
      <c r="I1266" s="1341"/>
      <c r="J1266" s="1341"/>
    </row>
    <row r="1267" spans="1:11" ht="24" customHeight="1" x14ac:dyDescent="0.2">
      <c r="A1267" s="50"/>
      <c r="B1267" s="50" t="s">
        <v>136</v>
      </c>
      <c r="C1267" s="1341" t="s">
        <v>467</v>
      </c>
      <c r="D1267" s="1341"/>
      <c r="E1267" s="1341"/>
      <c r="F1267" s="1368" t="s">
        <v>157</v>
      </c>
      <c r="G1267" s="1368"/>
      <c r="H1267" s="1341" t="s">
        <v>11</v>
      </c>
      <c r="I1267" s="1341"/>
      <c r="J1267" s="1341"/>
    </row>
    <row r="1268" spans="1:11" ht="24" customHeight="1" thickBot="1" x14ac:dyDescent="0.25">
      <c r="B1268" s="206" t="s">
        <v>261</v>
      </c>
      <c r="C1268" s="1352" t="s">
        <v>564</v>
      </c>
      <c r="D1268" s="1352"/>
      <c r="E1268" s="1352"/>
      <c r="F1268" s="1352"/>
      <c r="G1268" s="1352"/>
    </row>
    <row r="1269" spans="1:11" ht="24" customHeight="1" thickTop="1" x14ac:dyDescent="0.2">
      <c r="A1269" s="1353" t="s">
        <v>131</v>
      </c>
      <c r="B1269" s="1354"/>
      <c r="C1269" s="1354"/>
      <c r="D1269" s="1355"/>
      <c r="E1269" s="103" t="s">
        <v>123</v>
      </c>
      <c r="F1269" s="1343" t="s">
        <v>126</v>
      </c>
      <c r="G1269" s="1343"/>
      <c r="H1269" s="1344" t="s">
        <v>130</v>
      </c>
      <c r="I1269" s="1345"/>
      <c r="J1269" s="1346"/>
    </row>
    <row r="1270" spans="1:11" ht="24" customHeight="1" x14ac:dyDescent="0.2">
      <c r="A1270" s="1356"/>
      <c r="B1270" s="1357"/>
      <c r="C1270" s="1357"/>
      <c r="D1270" s="1358"/>
      <c r="E1270" s="104" t="s">
        <v>124</v>
      </c>
      <c r="F1270" s="1350" t="s">
        <v>127</v>
      </c>
      <c r="G1270" s="1351"/>
      <c r="H1270" s="1347"/>
      <c r="I1270" s="1348"/>
      <c r="J1270" s="1349"/>
    </row>
    <row r="1271" spans="1:11" ht="24" customHeight="1" thickBot="1" x14ac:dyDescent="0.25">
      <c r="A1271" s="170" t="s">
        <v>99</v>
      </c>
      <c r="B1271" s="169" t="s">
        <v>100</v>
      </c>
      <c r="C1271" s="169" t="s">
        <v>101</v>
      </c>
      <c r="D1271" s="169" t="s">
        <v>100</v>
      </c>
      <c r="E1271" s="104" t="s">
        <v>125</v>
      </c>
      <c r="F1271" s="169" t="s">
        <v>128</v>
      </c>
      <c r="G1271" s="169" t="s">
        <v>129</v>
      </c>
      <c r="H1271" s="1347"/>
      <c r="I1271" s="1348"/>
      <c r="J1271" s="1349"/>
    </row>
    <row r="1272" spans="1:11" ht="24" customHeight="1" x14ac:dyDescent="0.2">
      <c r="A1272" s="214" t="s">
        <v>523</v>
      </c>
      <c r="B1272" s="215">
        <v>43263</v>
      </c>
      <c r="C1272" s="219" t="s">
        <v>414</v>
      </c>
      <c r="D1272" s="215">
        <v>43263</v>
      </c>
      <c r="E1272" s="1360" t="s">
        <v>137</v>
      </c>
      <c r="F1272" s="216"/>
      <c r="G1272" s="216">
        <v>1</v>
      </c>
      <c r="H1272" s="217"/>
      <c r="I1272" s="218"/>
      <c r="J1272" s="1363" t="s">
        <v>139</v>
      </c>
      <c r="K1272" s="127"/>
    </row>
    <row r="1273" spans="1:11" ht="24" customHeight="1" x14ac:dyDescent="0.2">
      <c r="A1273" s="55" t="s">
        <v>523</v>
      </c>
      <c r="B1273" s="127">
        <v>43264</v>
      </c>
      <c r="C1273" s="56" t="s">
        <v>414</v>
      </c>
      <c r="D1273" s="127">
        <v>43264</v>
      </c>
      <c r="E1273" s="1361"/>
      <c r="F1273" s="56"/>
      <c r="G1273" s="56">
        <v>1</v>
      </c>
      <c r="H1273" s="109"/>
      <c r="I1273" s="107"/>
      <c r="J1273" s="1364"/>
      <c r="K1273" s="127"/>
    </row>
    <row r="1274" spans="1:11" ht="24" customHeight="1" x14ac:dyDescent="0.2">
      <c r="A1274" s="55" t="s">
        <v>523</v>
      </c>
      <c r="B1274" s="127">
        <v>43269</v>
      </c>
      <c r="C1274" s="56" t="s">
        <v>414</v>
      </c>
      <c r="D1274" s="127">
        <v>43269</v>
      </c>
      <c r="E1274" s="1361"/>
      <c r="F1274" s="56"/>
      <c r="G1274" s="56">
        <v>1</v>
      </c>
      <c r="H1274" s="109"/>
      <c r="I1274" s="107"/>
      <c r="J1274" s="1364"/>
      <c r="K1274" s="127"/>
    </row>
    <row r="1275" spans="1:11" ht="24" customHeight="1" x14ac:dyDescent="0.2">
      <c r="A1275" s="55" t="s">
        <v>523</v>
      </c>
      <c r="B1275" s="127">
        <v>43270</v>
      </c>
      <c r="C1275" s="56" t="s">
        <v>414</v>
      </c>
      <c r="D1275" s="127">
        <v>43270</v>
      </c>
      <c r="E1275" s="1361"/>
      <c r="F1275" s="56"/>
      <c r="G1275" s="56">
        <v>1</v>
      </c>
      <c r="H1275" s="109"/>
      <c r="I1275" s="107"/>
      <c r="J1275" s="1364"/>
      <c r="K1275" s="127"/>
    </row>
    <row r="1276" spans="1:11" ht="24" customHeight="1" x14ac:dyDescent="0.2">
      <c r="A1276" s="55" t="s">
        <v>523</v>
      </c>
      <c r="B1276" s="127">
        <v>43271</v>
      </c>
      <c r="C1276" s="56" t="s">
        <v>414</v>
      </c>
      <c r="D1276" s="127">
        <v>43271</v>
      </c>
      <c r="E1276" s="1361"/>
      <c r="F1276" s="56"/>
      <c r="G1276" s="56">
        <v>1</v>
      </c>
      <c r="H1276" s="109"/>
      <c r="I1276" s="107"/>
      <c r="J1276" s="1364"/>
      <c r="K1276" s="127"/>
    </row>
    <row r="1277" spans="1:11" ht="24" customHeight="1" x14ac:dyDescent="0.2">
      <c r="A1277" s="55"/>
      <c r="B1277" s="127"/>
      <c r="C1277" s="56"/>
      <c r="D1277" s="127"/>
      <c r="E1277" s="1361"/>
      <c r="F1277" s="56"/>
      <c r="G1277" s="56"/>
      <c r="H1277" s="109"/>
      <c r="I1277" s="107"/>
      <c r="J1277" s="1364"/>
      <c r="K1277" s="127"/>
    </row>
    <row r="1278" spans="1:11" ht="24" customHeight="1" x14ac:dyDescent="0.2">
      <c r="A1278" s="55"/>
      <c r="B1278" s="127"/>
      <c r="C1278" s="56"/>
      <c r="D1278" s="127"/>
      <c r="E1278" s="1361"/>
      <c r="F1278" s="56"/>
      <c r="G1278" s="56"/>
      <c r="H1278" s="109"/>
      <c r="I1278" s="107"/>
      <c r="J1278" s="1364"/>
      <c r="K1278" s="127"/>
    </row>
    <row r="1279" spans="1:11" ht="24" customHeight="1" x14ac:dyDescent="0.2">
      <c r="A1279" s="55"/>
      <c r="B1279" s="127"/>
      <c r="C1279" s="56"/>
      <c r="D1279" s="127"/>
      <c r="E1279" s="1361"/>
      <c r="F1279" s="56"/>
      <c r="G1279" s="56"/>
      <c r="H1279" s="1365" t="s">
        <v>141</v>
      </c>
      <c r="I1279" s="1366" t="s">
        <v>140</v>
      </c>
      <c r="J1279" s="1364"/>
      <c r="K1279" s="127"/>
    </row>
    <row r="1280" spans="1:11" ht="24" customHeight="1" x14ac:dyDescent="0.2">
      <c r="A1280" s="55"/>
      <c r="B1280" s="127"/>
      <c r="C1280" s="56"/>
      <c r="D1280" s="127"/>
      <c r="E1280" s="1361"/>
      <c r="F1280" s="56"/>
      <c r="G1280" s="56"/>
      <c r="H1280" s="1365"/>
      <c r="I1280" s="1366"/>
      <c r="J1280" s="1364"/>
      <c r="K1280" s="127"/>
    </row>
    <row r="1281" spans="1:10" ht="24" customHeight="1" x14ac:dyDescent="0.2">
      <c r="A1281" s="55"/>
      <c r="B1281" s="127"/>
      <c r="C1281" s="56"/>
      <c r="D1281" s="127"/>
      <c r="E1281" s="1361"/>
      <c r="F1281" s="56"/>
      <c r="G1281" s="56"/>
      <c r="H1281" s="1365"/>
      <c r="I1281" s="1366"/>
      <c r="J1281" s="1364"/>
    </row>
    <row r="1282" spans="1:10" ht="24" customHeight="1" x14ac:dyDescent="0.2">
      <c r="A1282" s="55"/>
      <c r="B1282" s="127"/>
      <c r="C1282" s="56"/>
      <c r="D1282" s="127"/>
      <c r="E1282" s="1361"/>
      <c r="F1282" s="56"/>
      <c r="G1282" s="56"/>
      <c r="H1282" s="1365"/>
      <c r="I1282" s="1366"/>
      <c r="J1282" s="1364"/>
    </row>
    <row r="1283" spans="1:10" ht="24" customHeight="1" x14ac:dyDescent="0.2">
      <c r="A1283" s="55"/>
      <c r="B1283" s="127"/>
      <c r="C1283" s="56"/>
      <c r="D1283" s="127"/>
      <c r="E1283" s="1361"/>
      <c r="F1283" s="56"/>
      <c r="G1283" s="56"/>
      <c r="H1283" s="1367" t="s">
        <v>415</v>
      </c>
      <c r="I1283" s="1366">
        <v>2018</v>
      </c>
      <c r="J1283" s="1364"/>
    </row>
    <row r="1284" spans="1:10" ht="24" customHeight="1" x14ac:dyDescent="0.2">
      <c r="A1284" s="55"/>
      <c r="B1284" s="127"/>
      <c r="C1284" s="56"/>
      <c r="D1284" s="127"/>
      <c r="E1284" s="1361"/>
      <c r="F1284" s="56"/>
      <c r="G1284" s="56"/>
      <c r="H1284" s="1367"/>
      <c r="I1284" s="1366"/>
      <c r="J1284" s="1364"/>
    </row>
    <row r="1285" spans="1:10" ht="24" customHeight="1" x14ac:dyDescent="0.2">
      <c r="A1285" s="55"/>
      <c r="B1285" s="127"/>
      <c r="C1285" s="56"/>
      <c r="D1285" s="127"/>
      <c r="E1285" s="1361"/>
      <c r="F1285" s="56"/>
      <c r="G1285" s="56"/>
      <c r="H1285" s="1367"/>
      <c r="I1285" s="1366"/>
      <c r="J1285" s="1364"/>
    </row>
    <row r="1286" spans="1:10" ht="24" customHeight="1" x14ac:dyDescent="0.2">
      <c r="A1286" s="55"/>
      <c r="B1286" s="127"/>
      <c r="C1286" s="56"/>
      <c r="D1286" s="127"/>
      <c r="E1286" s="1361"/>
      <c r="F1286" s="56"/>
      <c r="G1286" s="56"/>
      <c r="H1286" s="1367"/>
      <c r="I1286" s="1366"/>
      <c r="J1286" s="1364"/>
    </row>
    <row r="1287" spans="1:10" ht="24" customHeight="1" x14ac:dyDescent="0.2">
      <c r="A1287" s="55"/>
      <c r="B1287" s="127"/>
      <c r="C1287" s="56"/>
      <c r="D1287" s="127"/>
      <c r="E1287" s="1361"/>
      <c r="F1287" s="56"/>
      <c r="G1287" s="56"/>
      <c r="H1287" s="1367"/>
      <c r="I1287" s="1366"/>
      <c r="J1287" s="1364"/>
    </row>
    <row r="1288" spans="1:10" ht="24" customHeight="1" x14ac:dyDescent="0.2">
      <c r="A1288" s="55"/>
      <c r="B1288" s="127"/>
      <c r="C1288" s="56"/>
      <c r="D1288" s="127"/>
      <c r="E1288" s="1361"/>
      <c r="F1288" s="56"/>
      <c r="G1288" s="56"/>
      <c r="H1288" s="109"/>
      <c r="I1288" s="107"/>
      <c r="J1288" s="1364"/>
    </row>
    <row r="1289" spans="1:10" ht="24" customHeight="1" x14ac:dyDescent="0.2">
      <c r="A1289" s="55"/>
      <c r="B1289" s="127"/>
      <c r="C1289" s="56"/>
      <c r="D1289" s="127"/>
      <c r="E1289" s="1361"/>
      <c r="F1289" s="56"/>
      <c r="G1289" s="56"/>
      <c r="H1289" s="109"/>
      <c r="I1289" s="107"/>
      <c r="J1289" s="1364"/>
    </row>
    <row r="1290" spans="1:10" ht="24" customHeight="1" x14ac:dyDescent="0.2">
      <c r="A1290" s="55"/>
      <c r="B1290" s="127"/>
      <c r="C1290" s="56"/>
      <c r="D1290" s="127"/>
      <c r="E1290" s="1361"/>
      <c r="F1290" s="56"/>
      <c r="G1290" s="56"/>
      <c r="H1290" s="109"/>
      <c r="I1290" s="107"/>
      <c r="J1290" s="1364"/>
    </row>
    <row r="1291" spans="1:10" ht="24" customHeight="1" x14ac:dyDescent="0.2">
      <c r="A1291" s="55"/>
      <c r="B1291" s="127"/>
      <c r="C1291" s="56"/>
      <c r="D1291" s="127"/>
      <c r="E1291" s="1361"/>
      <c r="F1291" s="56"/>
      <c r="G1291" s="56"/>
      <c r="H1291" s="109"/>
      <c r="I1291" s="107"/>
      <c r="J1291" s="1364"/>
    </row>
    <row r="1292" spans="1:10" ht="24" customHeight="1" x14ac:dyDescent="0.2">
      <c r="A1292" s="55"/>
      <c r="B1292" s="127"/>
      <c r="C1292" s="56"/>
      <c r="D1292" s="127"/>
      <c r="E1292" s="1361"/>
      <c r="F1292" s="56"/>
      <c r="G1292" s="56"/>
      <c r="H1292" s="109"/>
      <c r="I1292" s="107"/>
      <c r="J1292" s="1364"/>
    </row>
    <row r="1293" spans="1:10" ht="24" customHeight="1" x14ac:dyDescent="0.2">
      <c r="A1293" s="55"/>
      <c r="B1293" s="127"/>
      <c r="C1293" s="56"/>
      <c r="D1293" s="127"/>
      <c r="E1293" s="1361"/>
      <c r="F1293" s="56"/>
      <c r="G1293" s="56"/>
      <c r="H1293" s="109"/>
      <c r="I1293" s="107"/>
      <c r="J1293" s="1364"/>
    </row>
    <row r="1294" spans="1:10" ht="24" customHeight="1" x14ac:dyDescent="0.2">
      <c r="A1294" s="55"/>
      <c r="B1294" s="127" t="s">
        <v>160</v>
      </c>
      <c r="C1294" s="56"/>
      <c r="D1294" s="127" t="s">
        <v>160</v>
      </c>
      <c r="E1294" s="1362"/>
      <c r="F1294" s="56"/>
      <c r="G1294" s="56"/>
      <c r="H1294" s="110"/>
      <c r="I1294" s="108"/>
      <c r="J1294" s="1364"/>
    </row>
    <row r="1295" spans="1:10" ht="24" customHeight="1" thickBot="1" x14ac:dyDescent="0.25">
      <c r="A1295" s="55"/>
      <c r="B1295" s="127" t="s">
        <v>160</v>
      </c>
      <c r="C1295" s="101"/>
      <c r="D1295" s="1339" t="s">
        <v>160</v>
      </c>
      <c r="E1295" s="1339"/>
      <c r="F1295" s="1339"/>
      <c r="G1295" s="101">
        <f>SUM(G1272:G1294)</f>
        <v>5</v>
      </c>
      <c r="H1295" s="106"/>
      <c r="I1295" s="106"/>
      <c r="J1295" s="102"/>
    </row>
    <row r="1296" spans="1:10" ht="24" customHeight="1" thickTop="1" x14ac:dyDescent="0.2">
      <c r="A1296" s="1340" t="s">
        <v>132</v>
      </c>
      <c r="B1296" s="1340"/>
      <c r="C1296" s="1340"/>
      <c r="D1296" s="1340"/>
      <c r="E1296" s="1340"/>
      <c r="F1296" s="1340"/>
      <c r="G1296" s="1340"/>
      <c r="H1296" s="1340"/>
      <c r="I1296" s="1340"/>
      <c r="J1296" s="1340"/>
    </row>
    <row r="1297" spans="1:11" ht="24" customHeight="1" x14ac:dyDescent="0.2">
      <c r="A1297" s="1341" t="s">
        <v>133</v>
      </c>
      <c r="B1297" s="1341"/>
      <c r="C1297" s="1341"/>
      <c r="D1297" s="1341"/>
      <c r="E1297" s="50"/>
    </row>
    <row r="1298" spans="1:11" ht="24" customHeight="1" x14ac:dyDescent="0.2">
      <c r="A1298" s="2" t="s">
        <v>22</v>
      </c>
      <c r="B1298" s="97">
        <v>43278</v>
      </c>
      <c r="D1298" s="1342" t="s">
        <v>134</v>
      </c>
      <c r="E1298" s="1342"/>
      <c r="F1298" s="1325" t="s">
        <v>108</v>
      </c>
      <c r="G1298" s="1325"/>
      <c r="H1298" s="1359"/>
      <c r="I1298" s="1359"/>
      <c r="J1298" s="1359"/>
    </row>
    <row r="1299" spans="1:11" ht="24" customHeight="1" x14ac:dyDescent="0.25">
      <c r="A1299" s="97"/>
      <c r="B1299" s="1338" t="s">
        <v>288</v>
      </c>
      <c r="C1299" s="1338"/>
      <c r="D1299" s="1338"/>
      <c r="E1299" s="220"/>
      <c r="F1299" s="220"/>
    </row>
    <row r="1300" spans="1:11" ht="24" customHeight="1" x14ac:dyDescent="0.2">
      <c r="A1300" s="50"/>
      <c r="B1300" s="50" t="s">
        <v>135</v>
      </c>
      <c r="C1300" s="1341" t="s">
        <v>483</v>
      </c>
      <c r="D1300" s="1341"/>
      <c r="E1300" s="1341"/>
      <c r="F1300" s="1368" t="s">
        <v>116</v>
      </c>
      <c r="G1300" s="1368"/>
      <c r="H1300" s="1341">
        <v>920317070</v>
      </c>
      <c r="I1300" s="1341"/>
      <c r="J1300" s="1341"/>
    </row>
    <row r="1301" spans="1:11" ht="24" customHeight="1" x14ac:dyDescent="0.2">
      <c r="A1301" s="50"/>
      <c r="B1301" s="50" t="s">
        <v>136</v>
      </c>
      <c r="C1301" s="1341" t="s">
        <v>503</v>
      </c>
      <c r="D1301" s="1341"/>
      <c r="E1301" s="1341"/>
      <c r="F1301" s="1368" t="s">
        <v>157</v>
      </c>
      <c r="G1301" s="1368"/>
      <c r="H1301" s="1341" t="s">
        <v>11</v>
      </c>
      <c r="I1301" s="1341"/>
      <c r="J1301" s="1341"/>
    </row>
    <row r="1302" spans="1:11" ht="24" customHeight="1" thickBot="1" x14ac:dyDescent="0.25">
      <c r="B1302" s="206" t="s">
        <v>261</v>
      </c>
      <c r="C1302" s="1352" t="s">
        <v>562</v>
      </c>
      <c r="D1302" s="1352"/>
      <c r="E1302" s="1352"/>
      <c r="F1302" s="1352"/>
      <c r="G1302" s="1352"/>
    </row>
    <row r="1303" spans="1:11" ht="24" customHeight="1" thickTop="1" x14ac:dyDescent="0.2">
      <c r="A1303" s="1353" t="s">
        <v>131</v>
      </c>
      <c r="B1303" s="1354"/>
      <c r="C1303" s="1354"/>
      <c r="D1303" s="1355"/>
      <c r="E1303" s="103" t="s">
        <v>123</v>
      </c>
      <c r="F1303" s="1343" t="s">
        <v>126</v>
      </c>
      <c r="G1303" s="1343"/>
      <c r="H1303" s="1344" t="s">
        <v>130</v>
      </c>
      <c r="I1303" s="1345"/>
      <c r="J1303" s="1346"/>
    </row>
    <row r="1304" spans="1:11" ht="24" customHeight="1" x14ac:dyDescent="0.2">
      <c r="A1304" s="1356"/>
      <c r="B1304" s="1357"/>
      <c r="C1304" s="1357"/>
      <c r="D1304" s="1358"/>
      <c r="E1304" s="104" t="s">
        <v>124</v>
      </c>
      <c r="F1304" s="1350" t="s">
        <v>127</v>
      </c>
      <c r="G1304" s="1351"/>
      <c r="H1304" s="1347"/>
      <c r="I1304" s="1348"/>
      <c r="J1304" s="1349"/>
    </row>
    <row r="1305" spans="1:11" ht="24" customHeight="1" thickBot="1" x14ac:dyDescent="0.25">
      <c r="A1305" s="170" t="s">
        <v>99</v>
      </c>
      <c r="B1305" s="169" t="s">
        <v>100</v>
      </c>
      <c r="C1305" s="169" t="s">
        <v>101</v>
      </c>
      <c r="D1305" s="169" t="s">
        <v>100</v>
      </c>
      <c r="E1305" s="104" t="s">
        <v>125</v>
      </c>
      <c r="F1305" s="169" t="s">
        <v>128</v>
      </c>
      <c r="G1305" s="169" t="s">
        <v>129</v>
      </c>
      <c r="H1305" s="1347"/>
      <c r="I1305" s="1348"/>
      <c r="J1305" s="1349"/>
    </row>
    <row r="1306" spans="1:11" ht="24" customHeight="1" x14ac:dyDescent="0.2">
      <c r="A1306" s="214" t="s">
        <v>522</v>
      </c>
      <c r="B1306" s="215">
        <v>43264</v>
      </c>
      <c r="C1306" s="219" t="s">
        <v>414</v>
      </c>
      <c r="D1306" s="215">
        <v>43264</v>
      </c>
      <c r="E1306" s="1360" t="s">
        <v>137</v>
      </c>
      <c r="F1306" s="216"/>
      <c r="G1306" s="216">
        <v>1</v>
      </c>
      <c r="H1306" s="217"/>
      <c r="I1306" s="218"/>
      <c r="J1306" s="1363" t="s">
        <v>139</v>
      </c>
      <c r="K1306" s="127"/>
    </row>
    <row r="1307" spans="1:11" ht="24" customHeight="1" x14ac:dyDescent="0.2">
      <c r="A1307" s="55" t="s">
        <v>522</v>
      </c>
      <c r="B1307" s="127">
        <v>43269</v>
      </c>
      <c r="C1307" s="56" t="s">
        <v>414</v>
      </c>
      <c r="D1307" s="127">
        <v>43269</v>
      </c>
      <c r="E1307" s="1361"/>
      <c r="F1307" s="56"/>
      <c r="G1307" s="56">
        <v>1</v>
      </c>
      <c r="H1307" s="109"/>
      <c r="I1307" s="107"/>
      <c r="J1307" s="1364"/>
      <c r="K1307" s="127"/>
    </row>
    <row r="1308" spans="1:11" ht="24" customHeight="1" x14ac:dyDescent="0.2">
      <c r="A1308" s="55" t="s">
        <v>522</v>
      </c>
      <c r="B1308" s="127">
        <v>43270</v>
      </c>
      <c r="C1308" s="56" t="s">
        <v>414</v>
      </c>
      <c r="D1308" s="127">
        <v>43270</v>
      </c>
      <c r="E1308" s="1361"/>
      <c r="F1308" s="56"/>
      <c r="G1308" s="56">
        <v>1</v>
      </c>
      <c r="H1308" s="109"/>
      <c r="I1308" s="107"/>
      <c r="J1308" s="1364"/>
      <c r="K1308" s="127"/>
    </row>
    <row r="1309" spans="1:11" ht="24" customHeight="1" x14ac:dyDescent="0.2">
      <c r="A1309" s="55" t="s">
        <v>522</v>
      </c>
      <c r="B1309" s="127">
        <v>43271</v>
      </c>
      <c r="C1309" s="56" t="s">
        <v>414</v>
      </c>
      <c r="D1309" s="127">
        <v>43271</v>
      </c>
      <c r="E1309" s="1361"/>
      <c r="F1309" s="56"/>
      <c r="G1309" s="56">
        <v>1</v>
      </c>
      <c r="H1309" s="109"/>
      <c r="I1309" s="107"/>
      <c r="J1309" s="1364"/>
      <c r="K1309" s="127"/>
    </row>
    <row r="1310" spans="1:11" ht="24" customHeight="1" x14ac:dyDescent="0.2">
      <c r="A1310" s="55"/>
      <c r="B1310" s="127"/>
      <c r="C1310" s="56"/>
      <c r="D1310" s="127"/>
      <c r="E1310" s="1361"/>
      <c r="F1310" s="56"/>
      <c r="G1310" s="56"/>
      <c r="H1310" s="109"/>
      <c r="I1310" s="107"/>
      <c r="J1310" s="1364"/>
      <c r="K1310" s="127"/>
    </row>
    <row r="1311" spans="1:11" ht="24" customHeight="1" x14ac:dyDescent="0.2">
      <c r="A1311" s="55"/>
      <c r="B1311" s="127"/>
      <c r="C1311" s="56"/>
      <c r="D1311" s="127"/>
      <c r="E1311" s="1361"/>
      <c r="F1311" s="56"/>
      <c r="G1311" s="56"/>
      <c r="H1311" s="109"/>
      <c r="I1311" s="107"/>
      <c r="J1311" s="1364"/>
      <c r="K1311" s="127"/>
    </row>
    <row r="1312" spans="1:11" ht="24" customHeight="1" x14ac:dyDescent="0.2">
      <c r="A1312" s="55"/>
      <c r="B1312" s="127"/>
      <c r="C1312" s="56"/>
      <c r="D1312" s="127"/>
      <c r="E1312" s="1361"/>
      <c r="F1312" s="56"/>
      <c r="G1312" s="56"/>
      <c r="H1312" s="109"/>
      <c r="I1312" s="107"/>
      <c r="J1312" s="1364"/>
      <c r="K1312" s="127"/>
    </row>
    <row r="1313" spans="1:11" ht="24" customHeight="1" x14ac:dyDescent="0.2">
      <c r="A1313" s="55"/>
      <c r="B1313" s="127"/>
      <c r="C1313" s="56"/>
      <c r="D1313" s="127"/>
      <c r="E1313" s="1361"/>
      <c r="F1313" s="56"/>
      <c r="G1313" s="56"/>
      <c r="H1313" s="1365" t="s">
        <v>141</v>
      </c>
      <c r="I1313" s="1366" t="s">
        <v>140</v>
      </c>
      <c r="J1313" s="1364"/>
      <c r="K1313" s="127"/>
    </row>
    <row r="1314" spans="1:11" ht="24" customHeight="1" x14ac:dyDescent="0.2">
      <c r="A1314" s="55"/>
      <c r="B1314" s="127"/>
      <c r="C1314" s="56"/>
      <c r="D1314" s="127"/>
      <c r="E1314" s="1361"/>
      <c r="F1314" s="56"/>
      <c r="G1314" s="56"/>
      <c r="H1314" s="1365"/>
      <c r="I1314" s="1366"/>
      <c r="J1314" s="1364"/>
      <c r="K1314" s="127"/>
    </row>
    <row r="1315" spans="1:11" ht="24" customHeight="1" x14ac:dyDescent="0.2">
      <c r="A1315" s="55"/>
      <c r="B1315" s="127"/>
      <c r="C1315" s="56"/>
      <c r="D1315" s="127"/>
      <c r="E1315" s="1361"/>
      <c r="F1315" s="56"/>
      <c r="G1315" s="56"/>
      <c r="H1315" s="1365"/>
      <c r="I1315" s="1366"/>
      <c r="J1315" s="1364"/>
    </row>
    <row r="1316" spans="1:11" ht="24" customHeight="1" x14ac:dyDescent="0.2">
      <c r="A1316" s="55"/>
      <c r="B1316" s="127"/>
      <c r="C1316" s="56"/>
      <c r="D1316" s="127"/>
      <c r="E1316" s="1361"/>
      <c r="F1316" s="56"/>
      <c r="G1316" s="56"/>
      <c r="H1316" s="1365"/>
      <c r="I1316" s="1366"/>
      <c r="J1316" s="1364"/>
    </row>
    <row r="1317" spans="1:11" ht="24" customHeight="1" x14ac:dyDescent="0.2">
      <c r="A1317" s="55"/>
      <c r="B1317" s="127"/>
      <c r="C1317" s="56"/>
      <c r="D1317" s="127"/>
      <c r="E1317" s="1361"/>
      <c r="F1317" s="56"/>
      <c r="G1317" s="56"/>
      <c r="H1317" s="1367" t="s">
        <v>415</v>
      </c>
      <c r="I1317" s="1366">
        <v>2018</v>
      </c>
      <c r="J1317" s="1364"/>
    </row>
    <row r="1318" spans="1:11" ht="24" customHeight="1" x14ac:dyDescent="0.2">
      <c r="A1318" s="55"/>
      <c r="B1318" s="127"/>
      <c r="C1318" s="56"/>
      <c r="D1318" s="127"/>
      <c r="E1318" s="1361"/>
      <c r="F1318" s="56"/>
      <c r="G1318" s="56"/>
      <c r="H1318" s="1367"/>
      <c r="I1318" s="1366"/>
      <c r="J1318" s="1364"/>
    </row>
    <row r="1319" spans="1:11" ht="24" customHeight="1" x14ac:dyDescent="0.2">
      <c r="A1319" s="55"/>
      <c r="B1319" s="127"/>
      <c r="C1319" s="56"/>
      <c r="D1319" s="127"/>
      <c r="E1319" s="1361"/>
      <c r="F1319" s="56"/>
      <c r="G1319" s="56"/>
      <c r="H1319" s="1367"/>
      <c r="I1319" s="1366"/>
      <c r="J1319" s="1364"/>
    </row>
    <row r="1320" spans="1:11" ht="24" customHeight="1" x14ac:dyDescent="0.2">
      <c r="A1320" s="55"/>
      <c r="B1320" s="127"/>
      <c r="C1320" s="56"/>
      <c r="D1320" s="127"/>
      <c r="E1320" s="1361"/>
      <c r="F1320" s="56"/>
      <c r="G1320" s="56"/>
      <c r="H1320" s="1367"/>
      <c r="I1320" s="1366"/>
      <c r="J1320" s="1364"/>
    </row>
    <row r="1321" spans="1:11" ht="24" customHeight="1" x14ac:dyDescent="0.2">
      <c r="A1321" s="55"/>
      <c r="B1321" s="127"/>
      <c r="C1321" s="56"/>
      <c r="D1321" s="127"/>
      <c r="E1321" s="1361"/>
      <c r="F1321" s="56"/>
      <c r="G1321" s="56"/>
      <c r="H1321" s="1367"/>
      <c r="I1321" s="1366"/>
      <c r="J1321" s="1364"/>
    </row>
    <row r="1322" spans="1:11" ht="24" customHeight="1" x14ac:dyDescent="0.2">
      <c r="A1322" s="55"/>
      <c r="B1322" s="127"/>
      <c r="C1322" s="56"/>
      <c r="D1322" s="127"/>
      <c r="E1322" s="1361"/>
      <c r="F1322" s="56"/>
      <c r="G1322" s="56"/>
      <c r="H1322" s="109"/>
      <c r="I1322" s="107"/>
      <c r="J1322" s="1364"/>
    </row>
    <row r="1323" spans="1:11" ht="24" customHeight="1" x14ac:dyDescent="0.2">
      <c r="A1323" s="55"/>
      <c r="B1323" s="127"/>
      <c r="C1323" s="56"/>
      <c r="D1323" s="127"/>
      <c r="E1323" s="1361"/>
      <c r="F1323" s="56"/>
      <c r="G1323" s="56"/>
      <c r="H1323" s="109"/>
      <c r="I1323" s="107"/>
      <c r="J1323" s="1364"/>
    </row>
    <row r="1324" spans="1:11" ht="24" customHeight="1" x14ac:dyDescent="0.2">
      <c r="A1324" s="55"/>
      <c r="B1324" s="127"/>
      <c r="C1324" s="56"/>
      <c r="D1324" s="127"/>
      <c r="E1324" s="1361"/>
      <c r="F1324" s="56"/>
      <c r="G1324" s="56"/>
      <c r="H1324" s="109"/>
      <c r="I1324" s="107"/>
      <c r="J1324" s="1364"/>
    </row>
    <row r="1325" spans="1:11" ht="24" customHeight="1" x14ac:dyDescent="0.2">
      <c r="A1325" s="55"/>
      <c r="B1325" s="127" t="s">
        <v>160</v>
      </c>
      <c r="C1325" s="56"/>
      <c r="D1325" s="127" t="s">
        <v>160</v>
      </c>
      <c r="E1325" s="1361"/>
      <c r="F1325" s="56"/>
      <c r="G1325" s="56"/>
      <c r="H1325" s="109"/>
      <c r="I1325" s="107"/>
      <c r="J1325" s="1364"/>
    </row>
    <row r="1326" spans="1:11" ht="24" customHeight="1" x14ac:dyDescent="0.2">
      <c r="A1326" s="55"/>
      <c r="B1326" s="127" t="s">
        <v>160</v>
      </c>
      <c r="C1326" s="56"/>
      <c r="D1326" s="127"/>
      <c r="E1326" s="1361"/>
      <c r="F1326" s="56"/>
      <c r="G1326" s="56"/>
      <c r="H1326" s="109"/>
      <c r="I1326" s="107"/>
      <c r="J1326" s="1364"/>
    </row>
    <row r="1327" spans="1:11" ht="24" customHeight="1" x14ac:dyDescent="0.2">
      <c r="A1327" s="55"/>
      <c r="B1327" s="127" t="s">
        <v>160</v>
      </c>
      <c r="C1327" s="56"/>
      <c r="D1327" s="127" t="s">
        <v>160</v>
      </c>
      <c r="E1327" s="1361"/>
      <c r="F1327" s="56"/>
      <c r="G1327" s="56"/>
      <c r="H1327" s="109"/>
      <c r="I1327" s="107"/>
      <c r="J1327" s="1364"/>
    </row>
    <row r="1328" spans="1:11" ht="24" customHeight="1" x14ac:dyDescent="0.2">
      <c r="A1328" s="55"/>
      <c r="B1328" s="127" t="s">
        <v>160</v>
      </c>
      <c r="C1328" s="56"/>
      <c r="D1328" s="127" t="s">
        <v>160</v>
      </c>
      <c r="E1328" s="1362"/>
      <c r="F1328" s="56"/>
      <c r="G1328" s="56"/>
      <c r="H1328" s="110"/>
      <c r="I1328" s="108"/>
      <c r="J1328" s="1364"/>
    </row>
    <row r="1329" spans="1:11" ht="24" customHeight="1" thickBot="1" x14ac:dyDescent="0.25">
      <c r="A1329" s="55"/>
      <c r="B1329" s="127" t="s">
        <v>160</v>
      </c>
      <c r="C1329" s="101"/>
      <c r="D1329" s="1339" t="s">
        <v>160</v>
      </c>
      <c r="E1329" s="1339"/>
      <c r="F1329" s="1339"/>
      <c r="G1329" s="101">
        <f>SUM(G1306:G1328)</f>
        <v>4</v>
      </c>
      <c r="H1329" s="106"/>
      <c r="I1329" s="106"/>
      <c r="J1329" s="102"/>
    </row>
    <row r="1330" spans="1:11" ht="24" customHeight="1" thickTop="1" x14ac:dyDescent="0.2">
      <c r="A1330" s="1340" t="s">
        <v>132</v>
      </c>
      <c r="B1330" s="1340"/>
      <c r="C1330" s="1340"/>
      <c r="D1330" s="1340"/>
      <c r="E1330" s="1340"/>
      <c r="F1330" s="1340"/>
      <c r="G1330" s="1340"/>
      <c r="H1330" s="1340"/>
      <c r="I1330" s="1340"/>
      <c r="J1330" s="1340"/>
    </row>
    <row r="1331" spans="1:11" ht="24" customHeight="1" x14ac:dyDescent="0.2">
      <c r="A1331" s="1341" t="s">
        <v>133</v>
      </c>
      <c r="B1331" s="1341"/>
      <c r="C1331" s="1341"/>
      <c r="D1331" s="1341"/>
      <c r="E1331" s="50"/>
    </row>
    <row r="1332" spans="1:11" ht="24" customHeight="1" x14ac:dyDescent="0.2">
      <c r="A1332" s="2" t="s">
        <v>22</v>
      </c>
      <c r="B1332" s="97">
        <v>43278</v>
      </c>
      <c r="D1332" s="1342" t="s">
        <v>134</v>
      </c>
      <c r="E1332" s="1342"/>
      <c r="F1332" s="1325" t="s">
        <v>108</v>
      </c>
      <c r="G1332" s="1325"/>
      <c r="H1332" s="1359"/>
      <c r="I1332" s="1359"/>
      <c r="J1332" s="1359"/>
    </row>
    <row r="1333" spans="1:11" ht="24" customHeight="1" x14ac:dyDescent="0.25">
      <c r="A1333" s="97"/>
      <c r="B1333" s="1338" t="s">
        <v>288</v>
      </c>
      <c r="C1333" s="1338"/>
      <c r="D1333" s="1338"/>
      <c r="E1333" s="220"/>
      <c r="F1333" s="220"/>
    </row>
    <row r="1334" spans="1:11" ht="24" customHeight="1" x14ac:dyDescent="0.2">
      <c r="A1334" s="50"/>
      <c r="B1334" s="50" t="s">
        <v>135</v>
      </c>
      <c r="C1334" s="1341" t="s">
        <v>484</v>
      </c>
      <c r="D1334" s="1341"/>
      <c r="E1334" s="1341"/>
      <c r="F1334" s="1368" t="s">
        <v>116</v>
      </c>
      <c r="G1334" s="1368"/>
      <c r="H1334" s="1341">
        <v>850149238</v>
      </c>
      <c r="I1334" s="1341"/>
      <c r="J1334" s="1341"/>
    </row>
    <row r="1335" spans="1:11" ht="24" customHeight="1" x14ac:dyDescent="0.2">
      <c r="A1335" s="50"/>
      <c r="B1335" s="50" t="s">
        <v>136</v>
      </c>
      <c r="C1335" s="1341" t="s">
        <v>459</v>
      </c>
      <c r="D1335" s="1341"/>
      <c r="E1335" s="1341"/>
      <c r="F1335" s="1368" t="s">
        <v>157</v>
      </c>
      <c r="G1335" s="1368"/>
      <c r="H1335" s="1341" t="s">
        <v>11</v>
      </c>
      <c r="I1335" s="1341"/>
      <c r="J1335" s="1341"/>
    </row>
    <row r="1336" spans="1:11" ht="24" customHeight="1" thickBot="1" x14ac:dyDescent="0.25">
      <c r="B1336" s="206" t="s">
        <v>261</v>
      </c>
      <c r="C1336" s="1352" t="s">
        <v>565</v>
      </c>
      <c r="D1336" s="1352"/>
      <c r="E1336" s="1352"/>
      <c r="F1336" s="1352"/>
      <c r="G1336" s="1352"/>
    </row>
    <row r="1337" spans="1:11" ht="24" customHeight="1" thickTop="1" x14ac:dyDescent="0.2">
      <c r="A1337" s="1353" t="s">
        <v>131</v>
      </c>
      <c r="B1337" s="1354"/>
      <c r="C1337" s="1354"/>
      <c r="D1337" s="1355"/>
      <c r="E1337" s="103" t="s">
        <v>123</v>
      </c>
      <c r="F1337" s="1343" t="s">
        <v>126</v>
      </c>
      <c r="G1337" s="1343"/>
      <c r="H1337" s="1344" t="s">
        <v>130</v>
      </c>
      <c r="I1337" s="1345"/>
      <c r="J1337" s="1346"/>
    </row>
    <row r="1338" spans="1:11" ht="24" customHeight="1" x14ac:dyDescent="0.2">
      <c r="A1338" s="1356"/>
      <c r="B1338" s="1357"/>
      <c r="C1338" s="1357"/>
      <c r="D1338" s="1358"/>
      <c r="E1338" s="104" t="s">
        <v>124</v>
      </c>
      <c r="F1338" s="1350" t="s">
        <v>127</v>
      </c>
      <c r="G1338" s="1351"/>
      <c r="H1338" s="1347"/>
      <c r="I1338" s="1348"/>
      <c r="J1338" s="1349"/>
    </row>
    <row r="1339" spans="1:11" ht="24" customHeight="1" thickBot="1" x14ac:dyDescent="0.25">
      <c r="A1339" s="170" t="s">
        <v>99</v>
      </c>
      <c r="B1339" s="169" t="s">
        <v>100</v>
      </c>
      <c r="C1339" s="169" t="s">
        <v>101</v>
      </c>
      <c r="D1339" s="169" t="s">
        <v>100</v>
      </c>
      <c r="E1339" s="104" t="s">
        <v>125</v>
      </c>
      <c r="F1339" s="169" t="s">
        <v>128</v>
      </c>
      <c r="G1339" s="169" t="s">
        <v>129</v>
      </c>
      <c r="H1339" s="1347"/>
      <c r="I1339" s="1348"/>
      <c r="J1339" s="1349"/>
    </row>
    <row r="1340" spans="1:11" ht="24" customHeight="1" x14ac:dyDescent="0.2">
      <c r="A1340" s="214" t="s">
        <v>524</v>
      </c>
      <c r="B1340" s="215">
        <v>43263</v>
      </c>
      <c r="C1340" s="219" t="s">
        <v>414</v>
      </c>
      <c r="D1340" s="215">
        <v>43263</v>
      </c>
      <c r="E1340" s="1360" t="s">
        <v>137</v>
      </c>
      <c r="F1340" s="216"/>
      <c r="G1340" s="216">
        <v>1</v>
      </c>
      <c r="H1340" s="217"/>
      <c r="I1340" s="218"/>
      <c r="J1340" s="1363" t="s">
        <v>139</v>
      </c>
      <c r="K1340" s="127"/>
    </row>
    <row r="1341" spans="1:11" ht="24" customHeight="1" x14ac:dyDescent="0.2">
      <c r="A1341" s="55" t="s">
        <v>524</v>
      </c>
      <c r="B1341" s="127">
        <v>43264</v>
      </c>
      <c r="C1341" s="56" t="s">
        <v>414</v>
      </c>
      <c r="D1341" s="127">
        <v>43264</v>
      </c>
      <c r="E1341" s="1361"/>
      <c r="F1341" s="56"/>
      <c r="G1341" s="56">
        <v>1</v>
      </c>
      <c r="H1341" s="109"/>
      <c r="I1341" s="107"/>
      <c r="J1341" s="1364"/>
      <c r="K1341" s="127"/>
    </row>
    <row r="1342" spans="1:11" ht="24" customHeight="1" x14ac:dyDescent="0.2">
      <c r="A1342" s="55" t="s">
        <v>524</v>
      </c>
      <c r="B1342" s="127">
        <v>43269</v>
      </c>
      <c r="C1342" s="56" t="s">
        <v>414</v>
      </c>
      <c r="D1342" s="127">
        <v>43269</v>
      </c>
      <c r="E1342" s="1361"/>
      <c r="F1342" s="56"/>
      <c r="G1342" s="56">
        <v>1</v>
      </c>
      <c r="H1342" s="109"/>
      <c r="I1342" s="107"/>
      <c r="J1342" s="1364"/>
      <c r="K1342" s="127"/>
    </row>
    <row r="1343" spans="1:11" ht="24" customHeight="1" x14ac:dyDescent="0.2">
      <c r="A1343" s="55" t="s">
        <v>524</v>
      </c>
      <c r="B1343" s="127">
        <v>43270</v>
      </c>
      <c r="C1343" s="56" t="s">
        <v>414</v>
      </c>
      <c r="D1343" s="127">
        <v>43270</v>
      </c>
      <c r="E1343" s="1361"/>
      <c r="F1343" s="56"/>
      <c r="G1343" s="56">
        <v>1</v>
      </c>
      <c r="H1343" s="109"/>
      <c r="I1343" s="107"/>
      <c r="J1343" s="1364"/>
      <c r="K1343" s="127"/>
    </row>
    <row r="1344" spans="1:11" ht="24" customHeight="1" x14ac:dyDescent="0.2">
      <c r="A1344" s="55" t="s">
        <v>524</v>
      </c>
      <c r="B1344" s="127">
        <v>43271</v>
      </c>
      <c r="C1344" s="56" t="s">
        <v>414</v>
      </c>
      <c r="D1344" s="127">
        <v>43271</v>
      </c>
      <c r="E1344" s="1361"/>
      <c r="F1344" s="56"/>
      <c r="G1344" s="56">
        <v>1</v>
      </c>
      <c r="H1344" s="109"/>
      <c r="I1344" s="107"/>
      <c r="J1344" s="1364"/>
      <c r="K1344" s="127"/>
    </row>
    <row r="1345" spans="1:11" ht="24" customHeight="1" x14ac:dyDescent="0.2">
      <c r="A1345" s="55"/>
      <c r="B1345" s="127"/>
      <c r="C1345" s="56"/>
      <c r="D1345" s="127"/>
      <c r="E1345" s="1361"/>
      <c r="F1345" s="56"/>
      <c r="G1345" s="56"/>
      <c r="H1345" s="109"/>
      <c r="I1345" s="107"/>
      <c r="J1345" s="1364"/>
      <c r="K1345" s="127"/>
    </row>
    <row r="1346" spans="1:11" ht="24" customHeight="1" x14ac:dyDescent="0.2">
      <c r="A1346" s="55"/>
      <c r="B1346" s="127"/>
      <c r="C1346" s="56"/>
      <c r="D1346" s="127"/>
      <c r="E1346" s="1361"/>
      <c r="F1346" s="56"/>
      <c r="G1346" s="56"/>
      <c r="H1346" s="109"/>
      <c r="I1346" s="107"/>
      <c r="J1346" s="1364"/>
      <c r="K1346" s="127"/>
    </row>
    <row r="1347" spans="1:11" ht="24" customHeight="1" x14ac:dyDescent="0.2">
      <c r="A1347" s="55"/>
      <c r="B1347" s="127"/>
      <c r="C1347" s="56"/>
      <c r="D1347" s="127"/>
      <c r="E1347" s="1361"/>
      <c r="F1347" s="56"/>
      <c r="G1347" s="56"/>
      <c r="H1347" s="1365" t="s">
        <v>141</v>
      </c>
      <c r="I1347" s="1366" t="s">
        <v>140</v>
      </c>
      <c r="J1347" s="1364"/>
      <c r="K1347" s="127"/>
    </row>
    <row r="1348" spans="1:11" ht="24" customHeight="1" x14ac:dyDescent="0.2">
      <c r="A1348" s="55"/>
      <c r="B1348" s="127"/>
      <c r="C1348" s="56"/>
      <c r="D1348" s="127"/>
      <c r="E1348" s="1361"/>
      <c r="F1348" s="56"/>
      <c r="G1348" s="56"/>
      <c r="H1348" s="1365"/>
      <c r="I1348" s="1366"/>
      <c r="J1348" s="1364"/>
      <c r="K1348" s="127"/>
    </row>
    <row r="1349" spans="1:11" ht="24" customHeight="1" x14ac:dyDescent="0.2">
      <c r="A1349" s="55"/>
      <c r="B1349" s="127"/>
      <c r="C1349" s="56"/>
      <c r="D1349" s="127"/>
      <c r="E1349" s="1361"/>
      <c r="F1349" s="56"/>
      <c r="G1349" s="56"/>
      <c r="H1349" s="1365"/>
      <c r="I1349" s="1366"/>
      <c r="J1349" s="1364"/>
    </row>
    <row r="1350" spans="1:11" ht="24" customHeight="1" x14ac:dyDescent="0.2">
      <c r="A1350" s="55"/>
      <c r="B1350" s="127"/>
      <c r="C1350" s="56"/>
      <c r="D1350" s="127"/>
      <c r="E1350" s="1361"/>
      <c r="F1350" s="56"/>
      <c r="G1350" s="56"/>
      <c r="H1350" s="1365"/>
      <c r="I1350" s="1366"/>
      <c r="J1350" s="1364"/>
    </row>
    <row r="1351" spans="1:11" ht="24" customHeight="1" x14ac:dyDescent="0.2">
      <c r="A1351" s="55"/>
      <c r="B1351" s="127"/>
      <c r="C1351" s="56"/>
      <c r="D1351" s="127"/>
      <c r="E1351" s="1361"/>
      <c r="F1351" s="56"/>
      <c r="G1351" s="56"/>
      <c r="H1351" s="1367" t="s">
        <v>415</v>
      </c>
      <c r="I1351" s="1366">
        <v>2018</v>
      </c>
      <c r="J1351" s="1364"/>
    </row>
    <row r="1352" spans="1:11" ht="24" customHeight="1" x14ac:dyDescent="0.2">
      <c r="A1352" s="55"/>
      <c r="B1352" s="127"/>
      <c r="C1352" s="56"/>
      <c r="D1352" s="127"/>
      <c r="E1352" s="1361"/>
      <c r="F1352" s="56"/>
      <c r="G1352" s="56"/>
      <c r="H1352" s="1367"/>
      <c r="I1352" s="1366"/>
      <c r="J1352" s="1364"/>
    </row>
    <row r="1353" spans="1:11" ht="24" customHeight="1" x14ac:dyDescent="0.2">
      <c r="A1353" s="55"/>
      <c r="B1353" s="127"/>
      <c r="C1353" s="56"/>
      <c r="D1353" s="127"/>
      <c r="E1353" s="1361"/>
      <c r="F1353" s="56"/>
      <c r="G1353" s="56"/>
      <c r="H1353" s="1367"/>
      <c r="I1353" s="1366"/>
      <c r="J1353" s="1364"/>
    </row>
    <row r="1354" spans="1:11" ht="24" customHeight="1" x14ac:dyDescent="0.2">
      <c r="A1354" s="55"/>
      <c r="B1354" s="127"/>
      <c r="C1354" s="56"/>
      <c r="D1354" s="127"/>
      <c r="E1354" s="1361"/>
      <c r="F1354" s="56"/>
      <c r="G1354" s="56"/>
      <c r="H1354" s="1367"/>
      <c r="I1354" s="1366"/>
      <c r="J1354" s="1364"/>
    </row>
    <row r="1355" spans="1:11" ht="24" customHeight="1" x14ac:dyDescent="0.2">
      <c r="A1355" s="55"/>
      <c r="B1355" s="127"/>
      <c r="C1355" s="56"/>
      <c r="D1355" s="127"/>
      <c r="E1355" s="1361"/>
      <c r="F1355" s="56"/>
      <c r="G1355" s="56"/>
      <c r="H1355" s="1367"/>
      <c r="I1355" s="1366"/>
      <c r="J1355" s="1364"/>
    </row>
    <row r="1356" spans="1:11" ht="24" customHeight="1" x14ac:dyDescent="0.2">
      <c r="A1356" s="55"/>
      <c r="B1356" s="127"/>
      <c r="C1356" s="56"/>
      <c r="D1356" s="127"/>
      <c r="E1356" s="1361"/>
      <c r="F1356" s="56"/>
      <c r="G1356" s="56"/>
      <c r="H1356" s="109"/>
      <c r="I1356" s="107"/>
      <c r="J1356" s="1364"/>
    </row>
    <row r="1357" spans="1:11" ht="24" customHeight="1" x14ac:dyDescent="0.2">
      <c r="A1357" s="55"/>
      <c r="B1357" s="127"/>
      <c r="C1357" s="56"/>
      <c r="D1357" s="127"/>
      <c r="E1357" s="1361"/>
      <c r="F1357" s="56"/>
      <c r="G1357" s="56"/>
      <c r="H1357" s="109"/>
      <c r="I1357" s="107"/>
      <c r="J1357" s="1364"/>
    </row>
    <row r="1358" spans="1:11" ht="24" customHeight="1" x14ac:dyDescent="0.2">
      <c r="A1358" s="55"/>
      <c r="B1358" s="127"/>
      <c r="C1358" s="56"/>
      <c r="D1358" s="127"/>
      <c r="E1358" s="1361"/>
      <c r="F1358" s="56"/>
      <c r="G1358" s="56"/>
      <c r="H1358" s="109"/>
      <c r="I1358" s="107"/>
      <c r="J1358" s="1364"/>
    </row>
    <row r="1359" spans="1:11" ht="24" customHeight="1" x14ac:dyDescent="0.2">
      <c r="A1359" s="55"/>
      <c r="B1359" s="127" t="s">
        <v>160</v>
      </c>
      <c r="C1359" s="56"/>
      <c r="D1359" s="127" t="s">
        <v>160</v>
      </c>
      <c r="E1359" s="1361"/>
      <c r="F1359" s="56"/>
      <c r="G1359" s="56"/>
      <c r="H1359" s="109"/>
      <c r="I1359" s="107"/>
      <c r="J1359" s="1364"/>
    </row>
    <row r="1360" spans="1:11" ht="24" customHeight="1" x14ac:dyDescent="0.2">
      <c r="A1360" s="55"/>
      <c r="B1360" s="127" t="s">
        <v>160</v>
      </c>
      <c r="C1360" s="56"/>
      <c r="D1360" s="127"/>
      <c r="E1360" s="1361"/>
      <c r="F1360" s="56"/>
      <c r="G1360" s="56"/>
      <c r="H1360" s="109"/>
      <c r="I1360" s="107"/>
      <c r="J1360" s="1364"/>
    </row>
    <row r="1361" spans="1:11" ht="24" customHeight="1" x14ac:dyDescent="0.2">
      <c r="A1361" s="55"/>
      <c r="B1361" s="127" t="s">
        <v>160</v>
      </c>
      <c r="C1361" s="56"/>
      <c r="D1361" s="127" t="s">
        <v>160</v>
      </c>
      <c r="E1361" s="1361"/>
      <c r="F1361" s="56"/>
      <c r="G1361" s="56"/>
      <c r="H1361" s="109"/>
      <c r="I1361" s="107"/>
      <c r="J1361" s="1364"/>
    </row>
    <row r="1362" spans="1:11" ht="24" customHeight="1" x14ac:dyDescent="0.2">
      <c r="A1362" s="55"/>
      <c r="B1362" s="127" t="s">
        <v>160</v>
      </c>
      <c r="C1362" s="56"/>
      <c r="D1362" s="127" t="s">
        <v>160</v>
      </c>
      <c r="E1362" s="1362"/>
      <c r="F1362" s="56"/>
      <c r="G1362" s="56"/>
      <c r="H1362" s="110"/>
      <c r="I1362" s="108"/>
      <c r="J1362" s="1364"/>
    </row>
    <row r="1363" spans="1:11" ht="24" customHeight="1" thickBot="1" x14ac:dyDescent="0.25">
      <c r="A1363" s="55"/>
      <c r="B1363" s="127" t="s">
        <v>160</v>
      </c>
      <c r="C1363" s="101"/>
      <c r="D1363" s="1339" t="s">
        <v>160</v>
      </c>
      <c r="E1363" s="1339"/>
      <c r="F1363" s="1339"/>
      <c r="G1363" s="101">
        <f>SUM(G1340:G1362)</f>
        <v>5</v>
      </c>
      <c r="H1363" s="106"/>
      <c r="I1363" s="106"/>
      <c r="J1363" s="102"/>
    </row>
    <row r="1364" spans="1:11" ht="24" customHeight="1" thickTop="1" x14ac:dyDescent="0.2">
      <c r="A1364" s="1340" t="s">
        <v>132</v>
      </c>
      <c r="B1364" s="1340"/>
      <c r="C1364" s="1340"/>
      <c r="D1364" s="1340"/>
      <c r="E1364" s="1340"/>
      <c r="F1364" s="1340"/>
      <c r="G1364" s="1340"/>
      <c r="H1364" s="1340"/>
      <c r="I1364" s="1340"/>
      <c r="J1364" s="1340"/>
    </row>
    <row r="1365" spans="1:11" ht="24" customHeight="1" x14ac:dyDescent="0.2">
      <c r="A1365" s="1341" t="s">
        <v>133</v>
      </c>
      <c r="B1365" s="1341"/>
      <c r="C1365" s="1341"/>
      <c r="D1365" s="1341"/>
      <c r="E1365" s="50"/>
    </row>
    <row r="1366" spans="1:11" ht="24" customHeight="1" x14ac:dyDescent="0.2">
      <c r="A1366" s="2" t="s">
        <v>22</v>
      </c>
      <c r="B1366" s="97">
        <v>43278</v>
      </c>
      <c r="D1366" s="1342" t="s">
        <v>134</v>
      </c>
      <c r="E1366" s="1342"/>
      <c r="F1366" s="1325" t="s">
        <v>108</v>
      </c>
      <c r="G1366" s="1325"/>
      <c r="H1366" s="1359"/>
      <c r="I1366" s="1359"/>
      <c r="J1366" s="1359"/>
    </row>
    <row r="1367" spans="1:11" ht="24" customHeight="1" x14ac:dyDescent="0.25">
      <c r="A1367" s="97"/>
      <c r="B1367" s="1338" t="s">
        <v>288</v>
      </c>
      <c r="C1367" s="1338"/>
      <c r="D1367" s="1338"/>
      <c r="E1367" s="220"/>
      <c r="F1367" s="220"/>
    </row>
    <row r="1368" spans="1:11" ht="24" customHeight="1" x14ac:dyDescent="0.2">
      <c r="A1368" s="50"/>
      <c r="B1368" s="50" t="s">
        <v>135</v>
      </c>
      <c r="C1368" s="1341" t="s">
        <v>485</v>
      </c>
      <c r="D1368" s="1341"/>
      <c r="E1368" s="1341"/>
      <c r="F1368" s="1368" t="s">
        <v>116</v>
      </c>
      <c r="G1368" s="1368"/>
      <c r="H1368" s="1341">
        <v>920165826</v>
      </c>
      <c r="I1368" s="1341"/>
      <c r="J1368" s="1341"/>
    </row>
    <row r="1369" spans="1:11" ht="24" customHeight="1" x14ac:dyDescent="0.2">
      <c r="A1369" s="50"/>
      <c r="B1369" s="50" t="s">
        <v>136</v>
      </c>
      <c r="C1369" s="1341" t="s">
        <v>501</v>
      </c>
      <c r="D1369" s="1341"/>
      <c r="E1369" s="1341"/>
      <c r="F1369" s="1368" t="s">
        <v>157</v>
      </c>
      <c r="G1369" s="1368"/>
      <c r="H1369" s="1341" t="s">
        <v>11</v>
      </c>
      <c r="I1369" s="1341"/>
      <c r="J1369" s="1341"/>
    </row>
    <row r="1370" spans="1:11" ht="24" customHeight="1" thickBot="1" x14ac:dyDescent="0.25">
      <c r="B1370" s="206" t="s">
        <v>261</v>
      </c>
      <c r="C1370" s="1352" t="s">
        <v>543</v>
      </c>
      <c r="D1370" s="1352"/>
      <c r="E1370" s="1352"/>
      <c r="F1370" s="1352"/>
      <c r="G1370" s="1352"/>
    </row>
    <row r="1371" spans="1:11" ht="24" customHeight="1" thickTop="1" x14ac:dyDescent="0.2">
      <c r="A1371" s="1353" t="s">
        <v>131</v>
      </c>
      <c r="B1371" s="1354"/>
      <c r="C1371" s="1354"/>
      <c r="D1371" s="1355"/>
      <c r="E1371" s="103" t="s">
        <v>123</v>
      </c>
      <c r="F1371" s="1343" t="s">
        <v>126</v>
      </c>
      <c r="G1371" s="1343"/>
      <c r="H1371" s="1344" t="s">
        <v>130</v>
      </c>
      <c r="I1371" s="1345"/>
      <c r="J1371" s="1346"/>
    </row>
    <row r="1372" spans="1:11" ht="24" customHeight="1" x14ac:dyDescent="0.2">
      <c r="A1372" s="1356"/>
      <c r="B1372" s="1357"/>
      <c r="C1372" s="1357"/>
      <c r="D1372" s="1358"/>
      <c r="E1372" s="104" t="s">
        <v>124</v>
      </c>
      <c r="F1372" s="1350" t="s">
        <v>127</v>
      </c>
      <c r="G1372" s="1351"/>
      <c r="H1372" s="1347"/>
      <c r="I1372" s="1348"/>
      <c r="J1372" s="1349"/>
    </row>
    <row r="1373" spans="1:11" ht="24" customHeight="1" thickBot="1" x14ac:dyDescent="0.25">
      <c r="A1373" s="170" t="s">
        <v>99</v>
      </c>
      <c r="B1373" s="169" t="s">
        <v>100</v>
      </c>
      <c r="C1373" s="169" t="s">
        <v>101</v>
      </c>
      <c r="D1373" s="169" t="s">
        <v>100</v>
      </c>
      <c r="E1373" s="104" t="s">
        <v>125</v>
      </c>
      <c r="F1373" s="169" t="s">
        <v>128</v>
      </c>
      <c r="G1373" s="169" t="s">
        <v>129</v>
      </c>
      <c r="H1373" s="1347"/>
      <c r="I1373" s="1348"/>
      <c r="J1373" s="1349"/>
    </row>
    <row r="1374" spans="1:11" ht="24" customHeight="1" x14ac:dyDescent="0.2">
      <c r="A1374" s="214" t="s">
        <v>505</v>
      </c>
      <c r="B1374" s="215">
        <v>43263</v>
      </c>
      <c r="C1374" s="219" t="s">
        <v>414</v>
      </c>
      <c r="D1374" s="215">
        <v>43263</v>
      </c>
      <c r="E1374" s="1360" t="s">
        <v>137</v>
      </c>
      <c r="F1374" s="216"/>
      <c r="G1374" s="216">
        <v>1</v>
      </c>
      <c r="H1374" s="217"/>
      <c r="I1374" s="218"/>
      <c r="J1374" s="1363" t="s">
        <v>139</v>
      </c>
      <c r="K1374" s="127"/>
    </row>
    <row r="1375" spans="1:11" ht="24" customHeight="1" x14ac:dyDescent="0.2">
      <c r="A1375" s="55" t="s">
        <v>505</v>
      </c>
      <c r="B1375" s="127">
        <v>43264</v>
      </c>
      <c r="C1375" s="56" t="s">
        <v>414</v>
      </c>
      <c r="D1375" s="127">
        <v>43264</v>
      </c>
      <c r="E1375" s="1361"/>
      <c r="F1375" s="56"/>
      <c r="G1375" s="56">
        <v>1</v>
      </c>
      <c r="H1375" s="109"/>
      <c r="I1375" s="107"/>
      <c r="J1375" s="1364"/>
      <c r="K1375" s="127"/>
    </row>
    <row r="1376" spans="1:11" ht="24" customHeight="1" x14ac:dyDescent="0.2">
      <c r="A1376" s="55" t="s">
        <v>505</v>
      </c>
      <c r="B1376" s="127">
        <v>43269</v>
      </c>
      <c r="C1376" s="56" t="s">
        <v>414</v>
      </c>
      <c r="D1376" s="127">
        <v>43269</v>
      </c>
      <c r="E1376" s="1361"/>
      <c r="F1376" s="56"/>
      <c r="G1376" s="56">
        <v>1</v>
      </c>
      <c r="H1376" s="109"/>
      <c r="I1376" s="107"/>
      <c r="J1376" s="1364"/>
      <c r="K1376" s="127"/>
    </row>
    <row r="1377" spans="1:11" ht="24" customHeight="1" x14ac:dyDescent="0.2">
      <c r="A1377" s="55" t="s">
        <v>505</v>
      </c>
      <c r="B1377" s="127">
        <v>43270</v>
      </c>
      <c r="C1377" s="56" t="s">
        <v>414</v>
      </c>
      <c r="D1377" s="127">
        <v>43270</v>
      </c>
      <c r="E1377" s="1361"/>
      <c r="F1377" s="56"/>
      <c r="G1377" s="56">
        <v>1</v>
      </c>
      <c r="H1377" s="109"/>
      <c r="I1377" s="107"/>
      <c r="J1377" s="1364"/>
      <c r="K1377" s="127"/>
    </row>
    <row r="1378" spans="1:11" ht="24" customHeight="1" x14ac:dyDescent="0.2">
      <c r="A1378" s="55" t="s">
        <v>505</v>
      </c>
      <c r="B1378" s="127">
        <v>43271</v>
      </c>
      <c r="C1378" s="56" t="s">
        <v>414</v>
      </c>
      <c r="D1378" s="127">
        <v>43271</v>
      </c>
      <c r="E1378" s="1361"/>
      <c r="F1378" s="56"/>
      <c r="G1378" s="56">
        <v>1</v>
      </c>
      <c r="H1378" s="109"/>
      <c r="I1378" s="107"/>
      <c r="J1378" s="1364"/>
      <c r="K1378" s="127"/>
    </row>
    <row r="1379" spans="1:11" ht="24" customHeight="1" x14ac:dyDescent="0.2">
      <c r="A1379" s="55"/>
      <c r="B1379" s="127"/>
      <c r="C1379" s="56"/>
      <c r="D1379" s="127"/>
      <c r="E1379" s="1361"/>
      <c r="F1379" s="56"/>
      <c r="G1379" s="56"/>
      <c r="H1379" s="109"/>
      <c r="I1379" s="107"/>
      <c r="J1379" s="1364"/>
      <c r="K1379" s="127"/>
    </row>
    <row r="1380" spans="1:11" ht="24" customHeight="1" x14ac:dyDescent="0.2">
      <c r="A1380" s="55"/>
      <c r="B1380" s="127"/>
      <c r="C1380" s="56"/>
      <c r="D1380" s="127"/>
      <c r="E1380" s="1361"/>
      <c r="F1380" s="56"/>
      <c r="G1380" s="56"/>
      <c r="H1380" s="109"/>
      <c r="I1380" s="107"/>
      <c r="J1380" s="1364"/>
      <c r="K1380" s="127"/>
    </row>
    <row r="1381" spans="1:11" ht="24" customHeight="1" x14ac:dyDescent="0.2">
      <c r="A1381" s="55"/>
      <c r="B1381" s="127"/>
      <c r="C1381" s="56"/>
      <c r="D1381" s="127"/>
      <c r="E1381" s="1361"/>
      <c r="F1381" s="56"/>
      <c r="G1381" s="56"/>
      <c r="H1381" s="1365" t="s">
        <v>141</v>
      </c>
      <c r="I1381" s="1366" t="s">
        <v>140</v>
      </c>
      <c r="J1381" s="1364"/>
      <c r="K1381" s="127"/>
    </row>
    <row r="1382" spans="1:11" ht="24" customHeight="1" x14ac:dyDescent="0.2">
      <c r="A1382" s="55"/>
      <c r="B1382" s="127"/>
      <c r="C1382" s="56"/>
      <c r="D1382" s="127"/>
      <c r="E1382" s="1361"/>
      <c r="F1382" s="56"/>
      <c r="G1382" s="56"/>
      <c r="H1382" s="1365"/>
      <c r="I1382" s="1366"/>
      <c r="J1382" s="1364"/>
      <c r="K1382" s="127"/>
    </row>
    <row r="1383" spans="1:11" ht="24" customHeight="1" x14ac:dyDescent="0.2">
      <c r="A1383" s="55"/>
      <c r="B1383" s="127"/>
      <c r="C1383" s="56"/>
      <c r="D1383" s="127"/>
      <c r="E1383" s="1361"/>
      <c r="F1383" s="56"/>
      <c r="G1383" s="56"/>
      <c r="H1383" s="1365"/>
      <c r="I1383" s="1366"/>
      <c r="J1383" s="1364"/>
    </row>
    <row r="1384" spans="1:11" ht="24" customHeight="1" x14ac:dyDescent="0.2">
      <c r="A1384" s="55"/>
      <c r="B1384" s="127"/>
      <c r="C1384" s="56"/>
      <c r="D1384" s="127"/>
      <c r="E1384" s="1361"/>
      <c r="F1384" s="56"/>
      <c r="G1384" s="56"/>
      <c r="H1384" s="1365"/>
      <c r="I1384" s="1366"/>
      <c r="J1384" s="1364"/>
    </row>
    <row r="1385" spans="1:11" ht="24" customHeight="1" x14ac:dyDescent="0.2">
      <c r="A1385" s="55"/>
      <c r="B1385" s="127"/>
      <c r="C1385" s="56"/>
      <c r="D1385" s="127"/>
      <c r="E1385" s="1361"/>
      <c r="F1385" s="56"/>
      <c r="G1385" s="56"/>
      <c r="H1385" s="1367" t="s">
        <v>415</v>
      </c>
      <c r="I1385" s="1366">
        <v>2018</v>
      </c>
      <c r="J1385" s="1364"/>
    </row>
    <row r="1386" spans="1:11" ht="24" customHeight="1" x14ac:dyDescent="0.2">
      <c r="A1386" s="55"/>
      <c r="B1386" s="127"/>
      <c r="C1386" s="56"/>
      <c r="D1386" s="127"/>
      <c r="E1386" s="1361"/>
      <c r="F1386" s="56"/>
      <c r="G1386" s="56"/>
      <c r="H1386" s="1367"/>
      <c r="I1386" s="1366"/>
      <c r="J1386" s="1364"/>
    </row>
    <row r="1387" spans="1:11" ht="24" customHeight="1" x14ac:dyDescent="0.2">
      <c r="A1387" s="55"/>
      <c r="B1387" s="127"/>
      <c r="C1387" s="56"/>
      <c r="D1387" s="127"/>
      <c r="E1387" s="1361"/>
      <c r="F1387" s="56"/>
      <c r="G1387" s="56"/>
      <c r="H1387" s="1367"/>
      <c r="I1387" s="1366"/>
      <c r="J1387" s="1364"/>
    </row>
    <row r="1388" spans="1:11" ht="24" customHeight="1" x14ac:dyDescent="0.2">
      <c r="A1388" s="55"/>
      <c r="B1388" s="127"/>
      <c r="C1388" s="56"/>
      <c r="D1388" s="127"/>
      <c r="E1388" s="1361"/>
      <c r="F1388" s="56"/>
      <c r="G1388" s="56"/>
      <c r="H1388" s="1367"/>
      <c r="I1388" s="1366"/>
      <c r="J1388" s="1364"/>
    </row>
    <row r="1389" spans="1:11" ht="24" customHeight="1" x14ac:dyDescent="0.2">
      <c r="A1389" s="55"/>
      <c r="B1389" s="127"/>
      <c r="C1389" s="56"/>
      <c r="D1389" s="127"/>
      <c r="E1389" s="1361"/>
      <c r="F1389" s="56"/>
      <c r="G1389" s="56"/>
      <c r="H1389" s="1367"/>
      <c r="I1389" s="1366"/>
      <c r="J1389" s="1364"/>
    </row>
    <row r="1390" spans="1:11" ht="24" customHeight="1" x14ac:dyDescent="0.2">
      <c r="A1390" s="55"/>
      <c r="B1390" s="127"/>
      <c r="C1390" s="56"/>
      <c r="D1390" s="127"/>
      <c r="E1390" s="1361"/>
      <c r="F1390" s="56"/>
      <c r="G1390" s="56"/>
      <c r="H1390" s="109"/>
      <c r="I1390" s="107"/>
      <c r="J1390" s="1364"/>
    </row>
    <row r="1391" spans="1:11" ht="24" customHeight="1" x14ac:dyDescent="0.2">
      <c r="A1391" s="55"/>
      <c r="B1391" s="127"/>
      <c r="C1391" s="56"/>
      <c r="D1391" s="127"/>
      <c r="E1391" s="1361"/>
      <c r="F1391" s="56"/>
      <c r="G1391" s="56"/>
      <c r="H1391" s="109"/>
      <c r="I1391" s="107"/>
      <c r="J1391" s="1364"/>
    </row>
    <row r="1392" spans="1:11" ht="24" customHeight="1" x14ac:dyDescent="0.2">
      <c r="A1392" s="55"/>
      <c r="B1392" s="127"/>
      <c r="C1392" s="56"/>
      <c r="D1392" s="127"/>
      <c r="E1392" s="1361"/>
      <c r="F1392" s="56"/>
      <c r="G1392" s="56"/>
      <c r="H1392" s="109"/>
      <c r="I1392" s="107"/>
      <c r="J1392" s="1364"/>
    </row>
    <row r="1393" spans="1:11" ht="24" customHeight="1" x14ac:dyDescent="0.2">
      <c r="A1393" s="55"/>
      <c r="B1393" s="127"/>
      <c r="C1393" s="56"/>
      <c r="D1393" s="127"/>
      <c r="E1393" s="1361"/>
      <c r="F1393" s="56"/>
      <c r="G1393" s="56"/>
      <c r="H1393" s="109"/>
      <c r="I1393" s="107"/>
      <c r="J1393" s="1364"/>
    </row>
    <row r="1394" spans="1:11" ht="24" customHeight="1" x14ac:dyDescent="0.2">
      <c r="A1394" s="55"/>
      <c r="B1394" s="127" t="s">
        <v>160</v>
      </c>
      <c r="C1394" s="56"/>
      <c r="D1394" s="127"/>
      <c r="E1394" s="1361"/>
      <c r="F1394" s="56"/>
      <c r="G1394" s="56"/>
      <c r="H1394" s="109"/>
      <c r="I1394" s="107"/>
      <c r="J1394" s="1364"/>
    </row>
    <row r="1395" spans="1:11" ht="24" customHeight="1" x14ac:dyDescent="0.2">
      <c r="A1395" s="55"/>
      <c r="B1395" s="127" t="s">
        <v>160</v>
      </c>
      <c r="C1395" s="56"/>
      <c r="D1395" s="127" t="s">
        <v>160</v>
      </c>
      <c r="E1395" s="1361"/>
      <c r="F1395" s="56"/>
      <c r="G1395" s="56"/>
      <c r="H1395" s="109"/>
      <c r="I1395" s="107"/>
      <c r="J1395" s="1364"/>
    </row>
    <row r="1396" spans="1:11" ht="24" customHeight="1" x14ac:dyDescent="0.2">
      <c r="A1396" s="55"/>
      <c r="B1396" s="127" t="s">
        <v>160</v>
      </c>
      <c r="C1396" s="56"/>
      <c r="D1396" s="127" t="s">
        <v>160</v>
      </c>
      <c r="E1396" s="1362"/>
      <c r="F1396" s="56"/>
      <c r="G1396" s="56"/>
      <c r="H1396" s="110"/>
      <c r="I1396" s="108"/>
      <c r="J1396" s="1364"/>
    </row>
    <row r="1397" spans="1:11" ht="24" customHeight="1" thickBot="1" x14ac:dyDescent="0.25">
      <c r="A1397" s="55"/>
      <c r="B1397" s="127" t="s">
        <v>160</v>
      </c>
      <c r="C1397" s="101"/>
      <c r="D1397" s="1339" t="s">
        <v>160</v>
      </c>
      <c r="E1397" s="1339"/>
      <c r="F1397" s="1339"/>
      <c r="G1397" s="101">
        <f>SUM(G1374:G1396)</f>
        <v>5</v>
      </c>
      <c r="H1397" s="106"/>
      <c r="I1397" s="106"/>
      <c r="J1397" s="102"/>
    </row>
    <row r="1398" spans="1:11" ht="24" customHeight="1" thickTop="1" x14ac:dyDescent="0.2">
      <c r="A1398" s="1340" t="s">
        <v>132</v>
      </c>
      <c r="B1398" s="1340"/>
      <c r="C1398" s="1340"/>
      <c r="D1398" s="1340"/>
      <c r="E1398" s="1340"/>
      <c r="F1398" s="1340"/>
      <c r="G1398" s="1340"/>
      <c r="H1398" s="1340"/>
      <c r="I1398" s="1340"/>
      <c r="J1398" s="1340"/>
    </row>
    <row r="1399" spans="1:11" ht="24" customHeight="1" x14ac:dyDescent="0.2">
      <c r="A1399" s="1341" t="s">
        <v>133</v>
      </c>
      <c r="B1399" s="1341"/>
      <c r="C1399" s="1341"/>
      <c r="D1399" s="1341"/>
      <c r="E1399" s="50"/>
    </row>
    <row r="1400" spans="1:11" ht="24" customHeight="1" x14ac:dyDescent="0.2">
      <c r="A1400" s="2" t="s">
        <v>22</v>
      </c>
      <c r="B1400" s="97">
        <v>43278</v>
      </c>
      <c r="D1400" s="1342" t="s">
        <v>134</v>
      </c>
      <c r="E1400" s="1342"/>
      <c r="F1400" s="1325" t="s">
        <v>108</v>
      </c>
      <c r="G1400" s="1325"/>
      <c r="H1400" s="1359"/>
      <c r="I1400" s="1359"/>
      <c r="J1400" s="1359"/>
    </row>
    <row r="1401" spans="1:11" ht="24" customHeight="1" x14ac:dyDescent="0.25">
      <c r="A1401" s="97"/>
      <c r="B1401" s="1338" t="s">
        <v>288</v>
      </c>
      <c r="C1401" s="1338"/>
      <c r="D1401" s="1338"/>
      <c r="E1401" s="220"/>
      <c r="F1401" s="220"/>
    </row>
    <row r="1402" spans="1:11" ht="24" customHeight="1" x14ac:dyDescent="0.2">
      <c r="A1402" s="50"/>
      <c r="B1402" s="50" t="s">
        <v>135</v>
      </c>
      <c r="C1402" s="1341" t="s">
        <v>486</v>
      </c>
      <c r="D1402" s="1341"/>
      <c r="E1402" s="1341"/>
      <c r="F1402" s="1368" t="s">
        <v>116</v>
      </c>
      <c r="G1402" s="1368"/>
      <c r="H1402" s="1341">
        <v>900409863</v>
      </c>
      <c r="I1402" s="1341"/>
      <c r="J1402" s="1341"/>
    </row>
    <row r="1403" spans="1:11" ht="24" customHeight="1" x14ac:dyDescent="0.2">
      <c r="A1403" s="50"/>
      <c r="B1403" s="50" t="s">
        <v>136</v>
      </c>
      <c r="C1403" s="1341" t="s">
        <v>428</v>
      </c>
      <c r="D1403" s="1341"/>
      <c r="E1403" s="1341"/>
      <c r="F1403" s="1368" t="s">
        <v>157</v>
      </c>
      <c r="G1403" s="1368"/>
      <c r="H1403" s="1341" t="s">
        <v>11</v>
      </c>
      <c r="I1403" s="1341"/>
      <c r="J1403" s="1341"/>
    </row>
    <row r="1404" spans="1:11" ht="24" customHeight="1" thickBot="1" x14ac:dyDescent="0.25">
      <c r="B1404" s="206" t="s">
        <v>261</v>
      </c>
      <c r="C1404" s="1352" t="s">
        <v>563</v>
      </c>
      <c r="D1404" s="1352"/>
      <c r="E1404" s="1352"/>
      <c r="F1404" s="1352"/>
      <c r="G1404" s="1352"/>
    </row>
    <row r="1405" spans="1:11" ht="24" customHeight="1" thickTop="1" x14ac:dyDescent="0.2">
      <c r="A1405" s="1353" t="s">
        <v>131</v>
      </c>
      <c r="B1405" s="1354"/>
      <c r="C1405" s="1354"/>
      <c r="D1405" s="1355"/>
      <c r="E1405" s="103" t="s">
        <v>123</v>
      </c>
      <c r="F1405" s="1343" t="s">
        <v>126</v>
      </c>
      <c r="G1405" s="1343"/>
      <c r="H1405" s="1344" t="s">
        <v>130</v>
      </c>
      <c r="I1405" s="1345"/>
      <c r="J1405" s="1346"/>
    </row>
    <row r="1406" spans="1:11" ht="24" customHeight="1" x14ac:dyDescent="0.2">
      <c r="A1406" s="1356"/>
      <c r="B1406" s="1357"/>
      <c r="C1406" s="1357"/>
      <c r="D1406" s="1358"/>
      <c r="E1406" s="104" t="s">
        <v>124</v>
      </c>
      <c r="F1406" s="1350" t="s">
        <v>127</v>
      </c>
      <c r="G1406" s="1351"/>
      <c r="H1406" s="1347"/>
      <c r="I1406" s="1348"/>
      <c r="J1406" s="1349"/>
    </row>
    <row r="1407" spans="1:11" ht="24" customHeight="1" thickBot="1" x14ac:dyDescent="0.25">
      <c r="A1407" s="170" t="s">
        <v>99</v>
      </c>
      <c r="B1407" s="169" t="s">
        <v>100</v>
      </c>
      <c r="C1407" s="169" t="s">
        <v>101</v>
      </c>
      <c r="D1407" s="169" t="s">
        <v>100</v>
      </c>
      <c r="E1407" s="104" t="s">
        <v>125</v>
      </c>
      <c r="F1407" s="169" t="s">
        <v>128</v>
      </c>
      <c r="G1407" s="169" t="s">
        <v>129</v>
      </c>
      <c r="H1407" s="1347"/>
      <c r="I1407" s="1348"/>
      <c r="J1407" s="1349"/>
    </row>
    <row r="1408" spans="1:11" ht="24" customHeight="1" x14ac:dyDescent="0.2">
      <c r="A1408" s="214" t="s">
        <v>51</v>
      </c>
      <c r="B1408" s="215">
        <v>43261</v>
      </c>
      <c r="C1408" s="219" t="s">
        <v>414</v>
      </c>
      <c r="D1408" s="215">
        <v>43261</v>
      </c>
      <c r="E1408" s="1360" t="s">
        <v>137</v>
      </c>
      <c r="F1408" s="216"/>
      <c r="G1408" s="216">
        <v>1</v>
      </c>
      <c r="H1408" s="217"/>
      <c r="I1408" s="218"/>
      <c r="J1408" s="1363" t="s">
        <v>139</v>
      </c>
      <c r="K1408" s="127"/>
    </row>
    <row r="1409" spans="1:11" ht="24" customHeight="1" x14ac:dyDescent="0.2">
      <c r="A1409" s="55" t="s">
        <v>51</v>
      </c>
      <c r="B1409" s="127">
        <v>43262</v>
      </c>
      <c r="C1409" s="56" t="s">
        <v>414</v>
      </c>
      <c r="D1409" s="127">
        <v>43262</v>
      </c>
      <c r="E1409" s="1361"/>
      <c r="F1409" s="56"/>
      <c r="G1409" s="56">
        <v>1</v>
      </c>
      <c r="H1409" s="109"/>
      <c r="I1409" s="107"/>
      <c r="J1409" s="1364"/>
      <c r="K1409" s="127"/>
    </row>
    <row r="1410" spans="1:11" ht="24" customHeight="1" x14ac:dyDescent="0.2">
      <c r="A1410" s="55" t="s">
        <v>51</v>
      </c>
      <c r="B1410" s="127">
        <v>43263</v>
      </c>
      <c r="C1410" s="56" t="s">
        <v>414</v>
      </c>
      <c r="D1410" s="127">
        <v>43263</v>
      </c>
      <c r="E1410" s="1361"/>
      <c r="F1410" s="56"/>
      <c r="G1410" s="56">
        <v>1</v>
      </c>
      <c r="H1410" s="109"/>
      <c r="I1410" s="107"/>
      <c r="J1410" s="1364"/>
      <c r="K1410" s="127"/>
    </row>
    <row r="1411" spans="1:11" ht="24" customHeight="1" x14ac:dyDescent="0.2">
      <c r="A1411" s="55" t="s">
        <v>51</v>
      </c>
      <c r="B1411" s="127">
        <v>43264</v>
      </c>
      <c r="C1411" s="56" t="s">
        <v>414</v>
      </c>
      <c r="D1411" s="127">
        <v>43264</v>
      </c>
      <c r="E1411" s="1361"/>
      <c r="F1411" s="56"/>
      <c r="G1411" s="56">
        <v>1</v>
      </c>
      <c r="H1411" s="109"/>
      <c r="I1411" s="107"/>
      <c r="J1411" s="1364"/>
      <c r="K1411" s="127"/>
    </row>
    <row r="1412" spans="1:11" ht="24" customHeight="1" x14ac:dyDescent="0.2">
      <c r="A1412" s="55" t="s">
        <v>51</v>
      </c>
      <c r="B1412" s="127">
        <v>43269</v>
      </c>
      <c r="C1412" s="56" t="s">
        <v>414</v>
      </c>
      <c r="D1412" s="127">
        <v>43269</v>
      </c>
      <c r="E1412" s="1361"/>
      <c r="F1412" s="56"/>
      <c r="G1412" s="56">
        <v>1</v>
      </c>
      <c r="H1412" s="109"/>
      <c r="I1412" s="107"/>
      <c r="J1412" s="1364"/>
      <c r="K1412" s="127"/>
    </row>
    <row r="1413" spans="1:11" ht="24" customHeight="1" x14ac:dyDescent="0.2">
      <c r="A1413" s="55" t="s">
        <v>51</v>
      </c>
      <c r="B1413" s="127">
        <v>43270</v>
      </c>
      <c r="C1413" s="56" t="s">
        <v>414</v>
      </c>
      <c r="D1413" s="127">
        <v>43270</v>
      </c>
      <c r="E1413" s="1361"/>
      <c r="F1413" s="56"/>
      <c r="G1413" s="56">
        <v>1</v>
      </c>
      <c r="H1413" s="109"/>
      <c r="I1413" s="107"/>
      <c r="J1413" s="1364"/>
      <c r="K1413" s="127"/>
    </row>
    <row r="1414" spans="1:11" ht="24" customHeight="1" x14ac:dyDescent="0.2">
      <c r="A1414" s="55"/>
      <c r="B1414" s="127"/>
      <c r="C1414" s="56"/>
      <c r="D1414" s="127"/>
      <c r="E1414" s="1361"/>
      <c r="F1414" s="56"/>
      <c r="G1414" s="56"/>
      <c r="H1414" s="109"/>
      <c r="I1414" s="107"/>
      <c r="J1414" s="1364"/>
      <c r="K1414" s="127"/>
    </row>
    <row r="1415" spans="1:11" ht="24" customHeight="1" x14ac:dyDescent="0.2">
      <c r="A1415" s="55"/>
      <c r="B1415" s="127"/>
      <c r="C1415" s="56"/>
      <c r="D1415" s="127"/>
      <c r="E1415" s="1361"/>
      <c r="F1415" s="56"/>
      <c r="G1415" s="56"/>
      <c r="H1415" s="1365" t="s">
        <v>141</v>
      </c>
      <c r="I1415" s="1366" t="s">
        <v>140</v>
      </c>
      <c r="J1415" s="1364"/>
      <c r="K1415" s="127"/>
    </row>
    <row r="1416" spans="1:11" ht="24" customHeight="1" x14ac:dyDescent="0.2">
      <c r="A1416" s="55"/>
      <c r="B1416" s="127"/>
      <c r="C1416" s="56"/>
      <c r="D1416" s="127"/>
      <c r="E1416" s="1361"/>
      <c r="F1416" s="56"/>
      <c r="G1416" s="56"/>
      <c r="H1416" s="1365"/>
      <c r="I1416" s="1366"/>
      <c r="J1416" s="1364"/>
      <c r="K1416" s="127"/>
    </row>
    <row r="1417" spans="1:11" ht="24" customHeight="1" x14ac:dyDescent="0.2">
      <c r="A1417" s="55"/>
      <c r="B1417" s="127"/>
      <c r="C1417" s="56"/>
      <c r="D1417" s="127"/>
      <c r="E1417" s="1361"/>
      <c r="F1417" s="56"/>
      <c r="G1417" s="56"/>
      <c r="H1417" s="1365"/>
      <c r="I1417" s="1366"/>
      <c r="J1417" s="1364"/>
    </row>
    <row r="1418" spans="1:11" ht="24" customHeight="1" x14ac:dyDescent="0.2">
      <c r="A1418" s="55"/>
      <c r="B1418" s="127"/>
      <c r="C1418" s="56"/>
      <c r="D1418" s="127"/>
      <c r="E1418" s="1361"/>
      <c r="F1418" s="56"/>
      <c r="G1418" s="56"/>
      <c r="H1418" s="1365"/>
      <c r="I1418" s="1366"/>
      <c r="J1418" s="1364"/>
    </row>
    <row r="1419" spans="1:11" ht="24" customHeight="1" x14ac:dyDescent="0.2">
      <c r="A1419" s="55"/>
      <c r="B1419" s="127"/>
      <c r="C1419" s="56"/>
      <c r="D1419" s="127"/>
      <c r="E1419" s="1361"/>
      <c r="F1419" s="56"/>
      <c r="G1419" s="56"/>
      <c r="H1419" s="1367" t="s">
        <v>415</v>
      </c>
      <c r="I1419" s="1366">
        <v>2018</v>
      </c>
      <c r="J1419" s="1364"/>
    </row>
    <row r="1420" spans="1:11" ht="24" customHeight="1" x14ac:dyDescent="0.2">
      <c r="A1420" s="55"/>
      <c r="B1420" s="127"/>
      <c r="C1420" s="56"/>
      <c r="D1420" s="127"/>
      <c r="E1420" s="1361"/>
      <c r="F1420" s="56"/>
      <c r="G1420" s="56"/>
      <c r="H1420" s="1367"/>
      <c r="I1420" s="1366"/>
      <c r="J1420" s="1364"/>
    </row>
    <row r="1421" spans="1:11" ht="24" customHeight="1" x14ac:dyDescent="0.2">
      <c r="A1421" s="55"/>
      <c r="B1421" s="127"/>
      <c r="C1421" s="56"/>
      <c r="D1421" s="127"/>
      <c r="E1421" s="1361"/>
      <c r="F1421" s="56"/>
      <c r="G1421" s="56"/>
      <c r="H1421" s="1367"/>
      <c r="I1421" s="1366"/>
      <c r="J1421" s="1364"/>
    </row>
    <row r="1422" spans="1:11" ht="24" customHeight="1" x14ac:dyDescent="0.2">
      <c r="A1422" s="55"/>
      <c r="B1422" s="127"/>
      <c r="C1422" s="56"/>
      <c r="D1422" s="127"/>
      <c r="E1422" s="1361"/>
      <c r="F1422" s="56"/>
      <c r="G1422" s="56"/>
      <c r="H1422" s="1367"/>
      <c r="I1422" s="1366"/>
      <c r="J1422" s="1364"/>
    </row>
    <row r="1423" spans="1:11" ht="24" customHeight="1" x14ac:dyDescent="0.2">
      <c r="A1423" s="55"/>
      <c r="B1423" s="127"/>
      <c r="C1423" s="56"/>
      <c r="D1423" s="127"/>
      <c r="E1423" s="1361"/>
      <c r="F1423" s="56"/>
      <c r="G1423" s="56"/>
      <c r="H1423" s="1367"/>
      <c r="I1423" s="1366"/>
      <c r="J1423" s="1364"/>
    </row>
    <row r="1424" spans="1:11" ht="24" customHeight="1" x14ac:dyDescent="0.2">
      <c r="A1424" s="55"/>
      <c r="B1424" s="127"/>
      <c r="C1424" s="56"/>
      <c r="D1424" s="127"/>
      <c r="E1424" s="1361"/>
      <c r="F1424" s="56"/>
      <c r="G1424" s="56"/>
      <c r="H1424" s="109"/>
      <c r="I1424" s="107"/>
      <c r="J1424" s="1364"/>
    </row>
    <row r="1425" spans="1:10" ht="24" customHeight="1" x14ac:dyDescent="0.2">
      <c r="A1425" s="55"/>
      <c r="B1425" s="127"/>
      <c r="C1425" s="56"/>
      <c r="D1425" s="127"/>
      <c r="E1425" s="1361"/>
      <c r="F1425" s="56"/>
      <c r="G1425" s="56"/>
      <c r="H1425" s="109"/>
      <c r="I1425" s="107"/>
      <c r="J1425" s="1364"/>
    </row>
    <row r="1426" spans="1:10" ht="24" customHeight="1" x14ac:dyDescent="0.2">
      <c r="A1426" s="55"/>
      <c r="B1426" s="127"/>
      <c r="C1426" s="56"/>
      <c r="D1426" s="127"/>
      <c r="E1426" s="1361"/>
      <c r="F1426" s="56"/>
      <c r="G1426" s="56"/>
      <c r="H1426" s="109"/>
      <c r="I1426" s="107"/>
      <c r="J1426" s="1364"/>
    </row>
    <row r="1427" spans="1:10" ht="24" customHeight="1" x14ac:dyDescent="0.2">
      <c r="A1427" s="55"/>
      <c r="B1427" s="127"/>
      <c r="C1427" s="56"/>
      <c r="D1427" s="127"/>
      <c r="E1427" s="1361"/>
      <c r="F1427" s="56"/>
      <c r="G1427" s="56"/>
      <c r="H1427" s="109"/>
      <c r="I1427" s="107"/>
      <c r="J1427" s="1364"/>
    </row>
    <row r="1428" spans="1:10" ht="24" customHeight="1" x14ac:dyDescent="0.2">
      <c r="A1428" s="55"/>
      <c r="B1428" s="127" t="s">
        <v>160</v>
      </c>
      <c r="C1428" s="56"/>
      <c r="D1428" s="127"/>
      <c r="E1428" s="1361"/>
      <c r="F1428" s="56"/>
      <c r="G1428" s="56"/>
      <c r="H1428" s="109"/>
      <c r="I1428" s="107"/>
      <c r="J1428" s="1364"/>
    </row>
    <row r="1429" spans="1:10" ht="24" customHeight="1" x14ac:dyDescent="0.2">
      <c r="A1429" s="55"/>
      <c r="B1429" s="127" t="s">
        <v>160</v>
      </c>
      <c r="C1429" s="56"/>
      <c r="D1429" s="127" t="s">
        <v>160</v>
      </c>
      <c r="E1429" s="1361"/>
      <c r="F1429" s="56"/>
      <c r="G1429" s="56"/>
      <c r="H1429" s="109"/>
      <c r="I1429" s="107"/>
      <c r="J1429" s="1364"/>
    </row>
    <row r="1430" spans="1:10" ht="24" customHeight="1" x14ac:dyDescent="0.2">
      <c r="A1430" s="55"/>
      <c r="B1430" s="127" t="s">
        <v>160</v>
      </c>
      <c r="C1430" s="56"/>
      <c r="D1430" s="127" t="s">
        <v>160</v>
      </c>
      <c r="E1430" s="1362"/>
      <c r="F1430" s="56"/>
      <c r="G1430" s="56"/>
      <c r="H1430" s="110"/>
      <c r="I1430" s="108"/>
      <c r="J1430" s="1364"/>
    </row>
    <row r="1431" spans="1:10" ht="24" customHeight="1" thickBot="1" x14ac:dyDescent="0.25">
      <c r="A1431" s="55"/>
      <c r="B1431" s="127" t="s">
        <v>160</v>
      </c>
      <c r="C1431" s="101"/>
      <c r="D1431" s="1339" t="s">
        <v>160</v>
      </c>
      <c r="E1431" s="1339"/>
      <c r="F1431" s="1339"/>
      <c r="G1431" s="101">
        <f>SUM(G1408:G1430)</f>
        <v>6</v>
      </c>
      <c r="H1431" s="106"/>
      <c r="I1431" s="106"/>
      <c r="J1431" s="102"/>
    </row>
    <row r="1432" spans="1:10" ht="24" customHeight="1" thickTop="1" x14ac:dyDescent="0.2">
      <c r="A1432" s="1340" t="s">
        <v>132</v>
      </c>
      <c r="B1432" s="1340"/>
      <c r="C1432" s="1340"/>
      <c r="D1432" s="1340"/>
      <c r="E1432" s="1340"/>
      <c r="F1432" s="1340"/>
      <c r="G1432" s="1340"/>
      <c r="H1432" s="1340"/>
      <c r="I1432" s="1340"/>
      <c r="J1432" s="1340"/>
    </row>
    <row r="1433" spans="1:10" ht="24" customHeight="1" x14ac:dyDescent="0.2">
      <c r="A1433" s="1341" t="s">
        <v>133</v>
      </c>
      <c r="B1433" s="1341"/>
      <c r="C1433" s="1341"/>
      <c r="D1433" s="1341"/>
      <c r="E1433" s="50"/>
    </row>
    <row r="1434" spans="1:10" ht="24" customHeight="1" x14ac:dyDescent="0.2">
      <c r="A1434" s="2" t="s">
        <v>22</v>
      </c>
      <c r="B1434" s="97">
        <v>43278</v>
      </c>
      <c r="D1434" s="1342" t="s">
        <v>134</v>
      </c>
      <c r="E1434" s="1342"/>
      <c r="F1434" s="1325" t="s">
        <v>108</v>
      </c>
      <c r="G1434" s="1325"/>
      <c r="H1434" s="1359"/>
      <c r="I1434" s="1359"/>
      <c r="J1434" s="1359"/>
    </row>
    <row r="1435" spans="1:10" ht="24" customHeight="1" x14ac:dyDescent="0.25">
      <c r="A1435" s="97"/>
      <c r="B1435" s="1338" t="s">
        <v>288</v>
      </c>
      <c r="C1435" s="1338"/>
      <c r="D1435" s="1338"/>
      <c r="E1435" s="220"/>
      <c r="F1435" s="220"/>
    </row>
    <row r="1436" spans="1:10" ht="24" customHeight="1" x14ac:dyDescent="0.2">
      <c r="A1436" s="50"/>
      <c r="B1436" s="50" t="s">
        <v>135</v>
      </c>
      <c r="C1436" s="1341" t="s">
        <v>487</v>
      </c>
      <c r="D1436" s="1341"/>
      <c r="E1436" s="1341"/>
      <c r="F1436" s="1368" t="s">
        <v>116</v>
      </c>
      <c r="G1436" s="1368"/>
      <c r="H1436" s="1341">
        <v>906395108</v>
      </c>
      <c r="I1436" s="1341"/>
      <c r="J1436" s="1341"/>
    </row>
    <row r="1437" spans="1:10" ht="24" customHeight="1" x14ac:dyDescent="0.2">
      <c r="A1437" s="50"/>
      <c r="B1437" s="50" t="s">
        <v>136</v>
      </c>
      <c r="C1437" s="1341" t="s">
        <v>472</v>
      </c>
      <c r="D1437" s="1341"/>
      <c r="E1437" s="1341"/>
      <c r="F1437" s="1368" t="s">
        <v>157</v>
      </c>
      <c r="G1437" s="1368"/>
      <c r="H1437" s="1341" t="s">
        <v>11</v>
      </c>
      <c r="I1437" s="1341"/>
      <c r="J1437" s="1341"/>
    </row>
    <row r="1438" spans="1:10" ht="24" customHeight="1" thickBot="1" x14ac:dyDescent="0.25">
      <c r="B1438" s="206" t="s">
        <v>261</v>
      </c>
      <c r="C1438" s="1352" t="s">
        <v>544</v>
      </c>
      <c r="D1438" s="1352"/>
      <c r="E1438" s="1352"/>
      <c r="F1438" s="1352"/>
      <c r="G1438" s="1352"/>
    </row>
    <row r="1439" spans="1:10" ht="24" customHeight="1" thickTop="1" x14ac:dyDescent="0.2">
      <c r="A1439" s="1353" t="s">
        <v>131</v>
      </c>
      <c r="B1439" s="1354"/>
      <c r="C1439" s="1354"/>
      <c r="D1439" s="1355"/>
      <c r="E1439" s="103" t="s">
        <v>123</v>
      </c>
      <c r="F1439" s="1343" t="s">
        <v>126</v>
      </c>
      <c r="G1439" s="1343"/>
      <c r="H1439" s="1344" t="s">
        <v>130</v>
      </c>
      <c r="I1439" s="1345"/>
      <c r="J1439" s="1346"/>
    </row>
    <row r="1440" spans="1:10" ht="24" customHeight="1" x14ac:dyDescent="0.2">
      <c r="A1440" s="1356"/>
      <c r="B1440" s="1357"/>
      <c r="C1440" s="1357"/>
      <c r="D1440" s="1358"/>
      <c r="E1440" s="104" t="s">
        <v>124</v>
      </c>
      <c r="F1440" s="1350" t="s">
        <v>127</v>
      </c>
      <c r="G1440" s="1351"/>
      <c r="H1440" s="1347"/>
      <c r="I1440" s="1348"/>
      <c r="J1440" s="1349"/>
    </row>
    <row r="1441" spans="1:11" ht="24" customHeight="1" thickBot="1" x14ac:dyDescent="0.25">
      <c r="A1441" s="170" t="s">
        <v>99</v>
      </c>
      <c r="B1441" s="169" t="s">
        <v>100</v>
      </c>
      <c r="C1441" s="169" t="s">
        <v>101</v>
      </c>
      <c r="D1441" s="169" t="s">
        <v>100</v>
      </c>
      <c r="E1441" s="104" t="s">
        <v>125</v>
      </c>
      <c r="F1441" s="169" t="s">
        <v>128</v>
      </c>
      <c r="G1441" s="169" t="s">
        <v>129</v>
      </c>
      <c r="H1441" s="1347"/>
      <c r="I1441" s="1348"/>
      <c r="J1441" s="1349"/>
    </row>
    <row r="1442" spans="1:11" ht="24" customHeight="1" x14ac:dyDescent="0.2">
      <c r="A1442" s="214" t="s">
        <v>506</v>
      </c>
      <c r="B1442" s="215">
        <v>43263</v>
      </c>
      <c r="C1442" s="219" t="s">
        <v>414</v>
      </c>
      <c r="D1442" s="215">
        <v>43263</v>
      </c>
      <c r="E1442" s="1360" t="s">
        <v>137</v>
      </c>
      <c r="F1442" s="216"/>
      <c r="G1442" s="216">
        <v>1</v>
      </c>
      <c r="H1442" s="217"/>
      <c r="I1442" s="218"/>
      <c r="J1442" s="1363" t="s">
        <v>139</v>
      </c>
      <c r="K1442" s="127"/>
    </row>
    <row r="1443" spans="1:11" ht="24" customHeight="1" x14ac:dyDescent="0.2">
      <c r="A1443" s="55" t="s">
        <v>506</v>
      </c>
      <c r="B1443" s="127">
        <v>43264</v>
      </c>
      <c r="C1443" s="56" t="s">
        <v>414</v>
      </c>
      <c r="D1443" s="127">
        <v>43264</v>
      </c>
      <c r="E1443" s="1361"/>
      <c r="F1443" s="56"/>
      <c r="G1443" s="56">
        <v>1</v>
      </c>
      <c r="H1443" s="109"/>
      <c r="I1443" s="107"/>
      <c r="J1443" s="1364"/>
      <c r="K1443" s="127"/>
    </row>
    <row r="1444" spans="1:11" ht="24" customHeight="1" x14ac:dyDescent="0.2">
      <c r="A1444" s="55" t="s">
        <v>506</v>
      </c>
      <c r="B1444" s="127">
        <v>43269</v>
      </c>
      <c r="C1444" s="56" t="s">
        <v>414</v>
      </c>
      <c r="D1444" s="127">
        <v>43269</v>
      </c>
      <c r="E1444" s="1361"/>
      <c r="F1444" s="56"/>
      <c r="G1444" s="56">
        <v>1</v>
      </c>
      <c r="H1444" s="109"/>
      <c r="I1444" s="107"/>
      <c r="J1444" s="1364"/>
      <c r="K1444" s="127"/>
    </row>
    <row r="1445" spans="1:11" ht="24" customHeight="1" x14ac:dyDescent="0.2">
      <c r="A1445" s="55" t="s">
        <v>506</v>
      </c>
      <c r="B1445" s="127">
        <v>43270</v>
      </c>
      <c r="C1445" s="56" t="s">
        <v>414</v>
      </c>
      <c r="D1445" s="127">
        <v>43270</v>
      </c>
      <c r="E1445" s="1361"/>
      <c r="F1445" s="56"/>
      <c r="G1445" s="56">
        <v>1</v>
      </c>
      <c r="H1445" s="109"/>
      <c r="I1445" s="107"/>
      <c r="J1445" s="1364"/>
      <c r="K1445" s="127"/>
    </row>
    <row r="1446" spans="1:11" ht="24" customHeight="1" x14ac:dyDescent="0.2">
      <c r="A1446" s="55" t="s">
        <v>506</v>
      </c>
      <c r="B1446" s="127">
        <v>43271</v>
      </c>
      <c r="C1446" s="56" t="s">
        <v>414</v>
      </c>
      <c r="D1446" s="127">
        <v>43271</v>
      </c>
      <c r="E1446" s="1361"/>
      <c r="F1446" s="56"/>
      <c r="G1446" s="56">
        <v>1</v>
      </c>
      <c r="H1446" s="109"/>
      <c r="I1446" s="107"/>
      <c r="J1446" s="1364"/>
      <c r="K1446" s="127"/>
    </row>
    <row r="1447" spans="1:11" ht="24" customHeight="1" x14ac:dyDescent="0.2">
      <c r="A1447" s="55"/>
      <c r="B1447" s="127"/>
      <c r="C1447" s="56"/>
      <c r="D1447" s="127"/>
      <c r="E1447" s="1361"/>
      <c r="F1447" s="56"/>
      <c r="G1447" s="56"/>
      <c r="H1447" s="109"/>
      <c r="I1447" s="107"/>
      <c r="J1447" s="1364"/>
      <c r="K1447" s="127"/>
    </row>
    <row r="1448" spans="1:11" ht="24" customHeight="1" x14ac:dyDescent="0.2">
      <c r="A1448" s="55"/>
      <c r="B1448" s="127"/>
      <c r="C1448" s="56"/>
      <c r="D1448" s="127"/>
      <c r="E1448" s="1361"/>
      <c r="F1448" s="56"/>
      <c r="G1448" s="56"/>
      <c r="H1448" s="109"/>
      <c r="I1448" s="107"/>
      <c r="J1448" s="1364"/>
      <c r="K1448" s="127"/>
    </row>
    <row r="1449" spans="1:11" ht="24" customHeight="1" x14ac:dyDescent="0.2">
      <c r="A1449" s="55"/>
      <c r="B1449" s="127"/>
      <c r="C1449" s="56"/>
      <c r="D1449" s="127"/>
      <c r="E1449" s="1361"/>
      <c r="F1449" s="56"/>
      <c r="G1449" s="56"/>
      <c r="H1449" s="1365" t="s">
        <v>141</v>
      </c>
      <c r="I1449" s="1366" t="s">
        <v>140</v>
      </c>
      <c r="J1449" s="1364"/>
      <c r="K1449" s="127"/>
    </row>
    <row r="1450" spans="1:11" ht="24" customHeight="1" x14ac:dyDescent="0.2">
      <c r="A1450" s="55"/>
      <c r="B1450" s="127"/>
      <c r="C1450" s="56"/>
      <c r="D1450" s="127"/>
      <c r="E1450" s="1361"/>
      <c r="F1450" s="56"/>
      <c r="G1450" s="56"/>
      <c r="H1450" s="1365"/>
      <c r="I1450" s="1366"/>
      <c r="J1450" s="1364"/>
      <c r="K1450" s="127"/>
    </row>
    <row r="1451" spans="1:11" ht="24" customHeight="1" x14ac:dyDescent="0.2">
      <c r="A1451" s="55"/>
      <c r="B1451" s="127"/>
      <c r="C1451" s="56"/>
      <c r="D1451" s="127"/>
      <c r="E1451" s="1361"/>
      <c r="F1451" s="56"/>
      <c r="G1451" s="56"/>
      <c r="H1451" s="1365"/>
      <c r="I1451" s="1366"/>
      <c r="J1451" s="1364"/>
    </row>
    <row r="1452" spans="1:11" ht="24" customHeight="1" x14ac:dyDescent="0.2">
      <c r="A1452" s="55"/>
      <c r="B1452" s="127"/>
      <c r="C1452" s="56"/>
      <c r="D1452" s="127"/>
      <c r="E1452" s="1361"/>
      <c r="F1452" s="56"/>
      <c r="G1452" s="56"/>
      <c r="H1452" s="1365"/>
      <c r="I1452" s="1366"/>
      <c r="J1452" s="1364"/>
    </row>
    <row r="1453" spans="1:11" ht="24" customHeight="1" x14ac:dyDescent="0.2">
      <c r="A1453" s="55"/>
      <c r="B1453" s="127"/>
      <c r="C1453" s="56"/>
      <c r="D1453" s="127"/>
      <c r="E1453" s="1361"/>
      <c r="F1453" s="56"/>
      <c r="G1453" s="56"/>
      <c r="H1453" s="1367" t="s">
        <v>415</v>
      </c>
      <c r="I1453" s="1366">
        <v>2018</v>
      </c>
      <c r="J1453" s="1364"/>
    </row>
    <row r="1454" spans="1:11" ht="24" customHeight="1" x14ac:dyDescent="0.2">
      <c r="A1454" s="55"/>
      <c r="B1454" s="127"/>
      <c r="C1454" s="56"/>
      <c r="D1454" s="127"/>
      <c r="E1454" s="1361"/>
      <c r="F1454" s="56"/>
      <c r="G1454" s="56"/>
      <c r="H1454" s="1367"/>
      <c r="I1454" s="1366"/>
      <c r="J1454" s="1364"/>
    </row>
    <row r="1455" spans="1:11" ht="24" customHeight="1" x14ac:dyDescent="0.2">
      <c r="A1455" s="55"/>
      <c r="B1455" s="127"/>
      <c r="C1455" s="56"/>
      <c r="D1455" s="127"/>
      <c r="E1455" s="1361"/>
      <c r="F1455" s="56"/>
      <c r="G1455" s="56"/>
      <c r="H1455" s="1367"/>
      <c r="I1455" s="1366"/>
      <c r="J1455" s="1364"/>
    </row>
    <row r="1456" spans="1:11" ht="24" customHeight="1" x14ac:dyDescent="0.2">
      <c r="A1456" s="55"/>
      <c r="B1456" s="127"/>
      <c r="C1456" s="56"/>
      <c r="D1456" s="127"/>
      <c r="E1456" s="1361"/>
      <c r="F1456" s="56"/>
      <c r="G1456" s="56"/>
      <c r="H1456" s="1367"/>
      <c r="I1456" s="1366"/>
      <c r="J1456" s="1364"/>
    </row>
    <row r="1457" spans="1:10" ht="24" customHeight="1" x14ac:dyDescent="0.2">
      <c r="A1457" s="55"/>
      <c r="B1457" s="127"/>
      <c r="C1457" s="56"/>
      <c r="D1457" s="127"/>
      <c r="E1457" s="1361"/>
      <c r="F1457" s="56"/>
      <c r="G1457" s="56"/>
      <c r="H1457" s="1367"/>
      <c r="I1457" s="1366"/>
      <c r="J1457" s="1364"/>
    </row>
    <row r="1458" spans="1:10" ht="24" customHeight="1" x14ac:dyDescent="0.2">
      <c r="A1458" s="55"/>
      <c r="B1458" s="127"/>
      <c r="C1458" s="56"/>
      <c r="D1458" s="127"/>
      <c r="E1458" s="1361"/>
      <c r="F1458" s="56"/>
      <c r="G1458" s="56"/>
      <c r="H1458" s="109"/>
      <c r="I1458" s="107"/>
      <c r="J1458" s="1364"/>
    </row>
    <row r="1459" spans="1:10" ht="24" customHeight="1" x14ac:dyDescent="0.2">
      <c r="A1459" s="55"/>
      <c r="B1459" s="127"/>
      <c r="C1459" s="56"/>
      <c r="D1459" s="127"/>
      <c r="E1459" s="1361"/>
      <c r="F1459" s="56"/>
      <c r="G1459" s="56"/>
      <c r="H1459" s="109"/>
      <c r="I1459" s="107"/>
      <c r="J1459" s="1364"/>
    </row>
    <row r="1460" spans="1:10" ht="24" customHeight="1" x14ac:dyDescent="0.2">
      <c r="A1460" s="55"/>
      <c r="B1460" s="127" t="s">
        <v>160</v>
      </c>
      <c r="C1460" s="56"/>
      <c r="D1460" s="127" t="s">
        <v>160</v>
      </c>
      <c r="E1460" s="1361"/>
      <c r="F1460" s="56"/>
      <c r="G1460" s="56"/>
      <c r="H1460" s="109"/>
      <c r="I1460" s="107"/>
      <c r="J1460" s="1364"/>
    </row>
    <row r="1461" spans="1:10" ht="24" customHeight="1" x14ac:dyDescent="0.2">
      <c r="A1461" s="55"/>
      <c r="B1461" s="127" t="s">
        <v>160</v>
      </c>
      <c r="C1461" s="56"/>
      <c r="D1461" s="127" t="s">
        <v>160</v>
      </c>
      <c r="E1461" s="1361"/>
      <c r="F1461" s="56"/>
      <c r="G1461" s="56"/>
      <c r="H1461" s="109"/>
      <c r="I1461" s="107"/>
      <c r="J1461" s="1364"/>
    </row>
    <row r="1462" spans="1:10" ht="24" customHeight="1" x14ac:dyDescent="0.2">
      <c r="A1462" s="55"/>
      <c r="B1462" s="127" t="s">
        <v>160</v>
      </c>
      <c r="C1462" s="56"/>
      <c r="D1462" s="127"/>
      <c r="E1462" s="1361"/>
      <c r="F1462" s="56"/>
      <c r="G1462" s="56"/>
      <c r="H1462" s="109"/>
      <c r="I1462" s="107"/>
      <c r="J1462" s="1364"/>
    </row>
    <row r="1463" spans="1:10" ht="24" customHeight="1" x14ac:dyDescent="0.2">
      <c r="A1463" s="55"/>
      <c r="B1463" s="127" t="s">
        <v>160</v>
      </c>
      <c r="C1463" s="56"/>
      <c r="D1463" s="127" t="s">
        <v>160</v>
      </c>
      <c r="E1463" s="1361"/>
      <c r="F1463" s="56"/>
      <c r="G1463" s="56"/>
      <c r="H1463" s="109"/>
      <c r="I1463" s="107"/>
      <c r="J1463" s="1364"/>
    </row>
    <row r="1464" spans="1:10" ht="24" customHeight="1" x14ac:dyDescent="0.2">
      <c r="A1464" s="55"/>
      <c r="B1464" s="127" t="s">
        <v>160</v>
      </c>
      <c r="C1464" s="56"/>
      <c r="D1464" s="127" t="s">
        <v>160</v>
      </c>
      <c r="E1464" s="1362"/>
      <c r="F1464" s="56"/>
      <c r="G1464" s="56"/>
      <c r="H1464" s="110"/>
      <c r="I1464" s="108"/>
      <c r="J1464" s="1364"/>
    </row>
    <row r="1465" spans="1:10" ht="24" customHeight="1" thickBot="1" x14ac:dyDescent="0.25">
      <c r="A1465" s="55"/>
      <c r="B1465" s="127" t="s">
        <v>160</v>
      </c>
      <c r="C1465" s="101"/>
      <c r="D1465" s="1339" t="s">
        <v>160</v>
      </c>
      <c r="E1465" s="1339"/>
      <c r="F1465" s="1339"/>
      <c r="G1465" s="101">
        <f>SUM(G1442:G1464)</f>
        <v>5</v>
      </c>
      <c r="H1465" s="106"/>
      <c r="I1465" s="106"/>
      <c r="J1465" s="102"/>
    </row>
    <row r="1466" spans="1:10" ht="24" customHeight="1" thickTop="1" x14ac:dyDescent="0.2">
      <c r="A1466" s="1340" t="s">
        <v>132</v>
      </c>
      <c r="B1466" s="1340"/>
      <c r="C1466" s="1340"/>
      <c r="D1466" s="1340"/>
      <c r="E1466" s="1340"/>
      <c r="F1466" s="1340"/>
      <c r="G1466" s="1340"/>
      <c r="H1466" s="1340"/>
      <c r="I1466" s="1340"/>
      <c r="J1466" s="1340"/>
    </row>
    <row r="1467" spans="1:10" ht="24" customHeight="1" x14ac:dyDescent="0.2">
      <c r="A1467" s="1341" t="s">
        <v>133</v>
      </c>
      <c r="B1467" s="1341"/>
      <c r="C1467" s="1341"/>
      <c r="D1467" s="1341"/>
      <c r="E1467" s="50"/>
    </row>
    <row r="1468" spans="1:10" ht="24" customHeight="1" x14ac:dyDescent="0.2">
      <c r="A1468" s="2" t="s">
        <v>22</v>
      </c>
      <c r="B1468" s="97">
        <v>43278</v>
      </c>
      <c r="D1468" s="1342" t="s">
        <v>134</v>
      </c>
      <c r="E1468" s="1342"/>
      <c r="F1468" s="1325" t="s">
        <v>108</v>
      </c>
      <c r="G1468" s="1325"/>
      <c r="H1468" s="1359"/>
      <c r="I1468" s="1359"/>
      <c r="J1468" s="1359"/>
    </row>
    <row r="1469" spans="1:10" ht="24" customHeight="1" x14ac:dyDescent="0.25">
      <c r="A1469" s="97"/>
      <c r="B1469" s="1338" t="s">
        <v>288</v>
      </c>
      <c r="C1469" s="1338"/>
      <c r="D1469" s="1338"/>
      <c r="E1469" s="220"/>
      <c r="F1469" s="220"/>
    </row>
    <row r="1470" spans="1:10" ht="24" customHeight="1" x14ac:dyDescent="0.2">
      <c r="A1470" s="50"/>
      <c r="B1470" s="50" t="s">
        <v>135</v>
      </c>
      <c r="C1470" s="1341" t="s">
        <v>488</v>
      </c>
      <c r="D1470" s="1341"/>
      <c r="E1470" s="1341"/>
      <c r="F1470" s="1368" t="s">
        <v>116</v>
      </c>
      <c r="G1470" s="1368"/>
      <c r="H1470" s="1341">
        <v>997191051</v>
      </c>
      <c r="I1470" s="1341"/>
      <c r="J1470" s="1341"/>
    </row>
    <row r="1471" spans="1:10" ht="24" customHeight="1" x14ac:dyDescent="0.2">
      <c r="A1471" s="50"/>
      <c r="B1471" s="50" t="s">
        <v>136</v>
      </c>
      <c r="C1471" s="1341" t="s">
        <v>449</v>
      </c>
      <c r="D1471" s="1341"/>
      <c r="E1471" s="1341"/>
      <c r="F1471" s="1368" t="s">
        <v>157</v>
      </c>
      <c r="G1471" s="1368"/>
      <c r="H1471" s="1341" t="s">
        <v>11</v>
      </c>
      <c r="I1471" s="1341"/>
      <c r="J1471" s="1341"/>
    </row>
    <row r="1472" spans="1:10" ht="24" customHeight="1" thickBot="1" x14ac:dyDescent="0.25">
      <c r="B1472" s="206" t="s">
        <v>261</v>
      </c>
      <c r="C1472" s="1352" t="s">
        <v>566</v>
      </c>
      <c r="D1472" s="1352"/>
      <c r="E1472" s="1352"/>
      <c r="F1472" s="1352"/>
      <c r="G1472" s="1352"/>
    </row>
    <row r="1473" spans="1:11" ht="24" customHeight="1" thickTop="1" x14ac:dyDescent="0.2">
      <c r="A1473" s="1353" t="s">
        <v>131</v>
      </c>
      <c r="B1473" s="1354"/>
      <c r="C1473" s="1354"/>
      <c r="D1473" s="1355"/>
      <c r="E1473" s="103" t="s">
        <v>123</v>
      </c>
      <c r="F1473" s="1343" t="s">
        <v>126</v>
      </c>
      <c r="G1473" s="1343"/>
      <c r="H1473" s="1344" t="s">
        <v>130</v>
      </c>
      <c r="I1473" s="1345"/>
      <c r="J1473" s="1346"/>
    </row>
    <row r="1474" spans="1:11" ht="24" customHeight="1" x14ac:dyDescent="0.2">
      <c r="A1474" s="1356"/>
      <c r="B1474" s="1357"/>
      <c r="C1474" s="1357"/>
      <c r="D1474" s="1358"/>
      <c r="E1474" s="104" t="s">
        <v>124</v>
      </c>
      <c r="F1474" s="1350" t="s">
        <v>127</v>
      </c>
      <c r="G1474" s="1351"/>
      <c r="H1474" s="1347"/>
      <c r="I1474" s="1348"/>
      <c r="J1474" s="1349"/>
    </row>
    <row r="1475" spans="1:11" ht="24" customHeight="1" thickBot="1" x14ac:dyDescent="0.25">
      <c r="A1475" s="170" t="s">
        <v>99</v>
      </c>
      <c r="B1475" s="169" t="s">
        <v>100</v>
      </c>
      <c r="C1475" s="169" t="s">
        <v>101</v>
      </c>
      <c r="D1475" s="169" t="s">
        <v>100</v>
      </c>
      <c r="E1475" s="104" t="s">
        <v>125</v>
      </c>
      <c r="F1475" s="169" t="s">
        <v>128</v>
      </c>
      <c r="G1475" s="169" t="s">
        <v>129</v>
      </c>
      <c r="H1475" s="1347"/>
      <c r="I1475" s="1348"/>
      <c r="J1475" s="1349"/>
    </row>
    <row r="1476" spans="1:11" ht="24" customHeight="1" x14ac:dyDescent="0.2">
      <c r="A1476" s="214" t="s">
        <v>525</v>
      </c>
      <c r="B1476" s="215">
        <v>43261</v>
      </c>
      <c r="C1476" s="219" t="s">
        <v>414</v>
      </c>
      <c r="D1476" s="215">
        <v>43261</v>
      </c>
      <c r="E1476" s="1360" t="s">
        <v>137</v>
      </c>
      <c r="F1476" s="216"/>
      <c r="G1476" s="216">
        <v>1</v>
      </c>
      <c r="H1476" s="217"/>
      <c r="I1476" s="218"/>
      <c r="J1476" s="1363" t="s">
        <v>139</v>
      </c>
      <c r="K1476" s="127"/>
    </row>
    <row r="1477" spans="1:11" ht="24" customHeight="1" x14ac:dyDescent="0.2">
      <c r="A1477" s="55" t="s">
        <v>525</v>
      </c>
      <c r="B1477" s="127">
        <v>43262</v>
      </c>
      <c r="C1477" s="56" t="s">
        <v>414</v>
      </c>
      <c r="D1477" s="127">
        <v>43262</v>
      </c>
      <c r="E1477" s="1361"/>
      <c r="F1477" s="56"/>
      <c r="G1477" s="56">
        <v>1</v>
      </c>
      <c r="H1477" s="109"/>
      <c r="I1477" s="107"/>
      <c r="J1477" s="1364"/>
      <c r="K1477" s="127"/>
    </row>
    <row r="1478" spans="1:11" ht="24" customHeight="1" x14ac:dyDescent="0.2">
      <c r="A1478" s="55" t="s">
        <v>525</v>
      </c>
      <c r="B1478" s="127">
        <v>43263</v>
      </c>
      <c r="C1478" s="56" t="s">
        <v>414</v>
      </c>
      <c r="D1478" s="127">
        <v>43263</v>
      </c>
      <c r="E1478" s="1361"/>
      <c r="F1478" s="56"/>
      <c r="G1478" s="56">
        <v>1</v>
      </c>
      <c r="H1478" s="109"/>
      <c r="I1478" s="107"/>
      <c r="J1478" s="1364"/>
      <c r="K1478" s="127"/>
    </row>
    <row r="1479" spans="1:11" ht="24" customHeight="1" x14ac:dyDescent="0.2">
      <c r="A1479" s="55" t="s">
        <v>525</v>
      </c>
      <c r="B1479" s="127">
        <v>43264</v>
      </c>
      <c r="C1479" s="56" t="s">
        <v>414</v>
      </c>
      <c r="D1479" s="127">
        <v>43264</v>
      </c>
      <c r="E1479" s="1361"/>
      <c r="F1479" s="56"/>
      <c r="G1479" s="56">
        <v>1</v>
      </c>
      <c r="H1479" s="109"/>
      <c r="I1479" s="107"/>
      <c r="J1479" s="1364"/>
      <c r="K1479" s="127"/>
    </row>
    <row r="1480" spans="1:11" ht="24" customHeight="1" x14ac:dyDescent="0.2">
      <c r="A1480" s="55" t="s">
        <v>525</v>
      </c>
      <c r="B1480" s="127">
        <v>43269</v>
      </c>
      <c r="C1480" s="56" t="s">
        <v>414</v>
      </c>
      <c r="D1480" s="127">
        <v>43269</v>
      </c>
      <c r="E1480" s="1361"/>
      <c r="F1480" s="56"/>
      <c r="G1480" s="56">
        <v>1</v>
      </c>
      <c r="H1480" s="109"/>
      <c r="I1480" s="107"/>
      <c r="J1480" s="1364"/>
      <c r="K1480" s="127"/>
    </row>
    <row r="1481" spans="1:11" ht="24" customHeight="1" x14ac:dyDescent="0.2">
      <c r="A1481" s="55" t="s">
        <v>525</v>
      </c>
      <c r="B1481" s="127">
        <v>43270</v>
      </c>
      <c r="C1481" s="56" t="s">
        <v>414</v>
      </c>
      <c r="D1481" s="127">
        <v>43270</v>
      </c>
      <c r="E1481" s="1361"/>
      <c r="F1481" s="56"/>
      <c r="G1481" s="56">
        <v>1</v>
      </c>
      <c r="H1481" s="109"/>
      <c r="I1481" s="107"/>
      <c r="J1481" s="1364"/>
      <c r="K1481" s="127"/>
    </row>
    <row r="1482" spans="1:11" ht="24" customHeight="1" x14ac:dyDescent="0.2">
      <c r="A1482" s="55" t="s">
        <v>525</v>
      </c>
      <c r="B1482" s="127">
        <v>43271</v>
      </c>
      <c r="C1482" s="56" t="s">
        <v>414</v>
      </c>
      <c r="D1482" s="127">
        <v>43271</v>
      </c>
      <c r="E1482" s="1361"/>
      <c r="F1482" s="56"/>
      <c r="G1482" s="56">
        <v>1</v>
      </c>
      <c r="H1482" s="109"/>
      <c r="I1482" s="107"/>
      <c r="J1482" s="1364"/>
      <c r="K1482" s="127"/>
    </row>
    <row r="1483" spans="1:11" ht="24" customHeight="1" x14ac:dyDescent="0.2">
      <c r="A1483" s="55"/>
      <c r="B1483" s="127"/>
      <c r="C1483" s="56"/>
      <c r="D1483" s="127"/>
      <c r="E1483" s="1361"/>
      <c r="F1483" s="56"/>
      <c r="G1483" s="56"/>
      <c r="H1483" s="1365" t="s">
        <v>141</v>
      </c>
      <c r="I1483" s="1366" t="s">
        <v>140</v>
      </c>
      <c r="J1483" s="1364"/>
      <c r="K1483" s="127"/>
    </row>
    <row r="1484" spans="1:11" ht="24" customHeight="1" x14ac:dyDescent="0.2">
      <c r="A1484" s="55"/>
      <c r="B1484" s="127"/>
      <c r="C1484" s="56"/>
      <c r="D1484" s="127"/>
      <c r="E1484" s="1361"/>
      <c r="F1484" s="56"/>
      <c r="G1484" s="56"/>
      <c r="H1484" s="1365"/>
      <c r="I1484" s="1366"/>
      <c r="J1484" s="1364"/>
      <c r="K1484" s="127"/>
    </row>
    <row r="1485" spans="1:11" ht="24" customHeight="1" x14ac:dyDescent="0.2">
      <c r="A1485" s="55"/>
      <c r="B1485" s="127"/>
      <c r="C1485" s="56"/>
      <c r="D1485" s="127"/>
      <c r="E1485" s="1361"/>
      <c r="F1485" s="56"/>
      <c r="G1485" s="56"/>
      <c r="H1485" s="1365"/>
      <c r="I1485" s="1366"/>
      <c r="J1485" s="1364"/>
    </row>
    <row r="1486" spans="1:11" ht="24" customHeight="1" x14ac:dyDescent="0.2">
      <c r="A1486" s="55"/>
      <c r="B1486" s="127"/>
      <c r="C1486" s="56"/>
      <c r="D1486" s="127"/>
      <c r="E1486" s="1361"/>
      <c r="F1486" s="56"/>
      <c r="G1486" s="56"/>
      <c r="H1486" s="1365"/>
      <c r="I1486" s="1366"/>
      <c r="J1486" s="1364"/>
    </row>
    <row r="1487" spans="1:11" ht="24" customHeight="1" x14ac:dyDescent="0.2">
      <c r="A1487" s="55"/>
      <c r="B1487" s="127"/>
      <c r="C1487" s="56"/>
      <c r="D1487" s="127"/>
      <c r="E1487" s="1361"/>
      <c r="F1487" s="56"/>
      <c r="G1487" s="56"/>
      <c r="H1487" s="1367" t="s">
        <v>415</v>
      </c>
      <c r="I1487" s="1366">
        <v>2018</v>
      </c>
      <c r="J1487" s="1364"/>
    </row>
    <row r="1488" spans="1:11" ht="24" customHeight="1" x14ac:dyDescent="0.2">
      <c r="A1488" s="55"/>
      <c r="B1488" s="127"/>
      <c r="C1488" s="56"/>
      <c r="D1488" s="127"/>
      <c r="E1488" s="1361"/>
      <c r="F1488" s="56"/>
      <c r="G1488" s="56"/>
      <c r="H1488" s="1367"/>
      <c r="I1488" s="1366"/>
      <c r="J1488" s="1364"/>
    </row>
    <row r="1489" spans="1:10" ht="24" customHeight="1" x14ac:dyDescent="0.2">
      <c r="A1489" s="55"/>
      <c r="B1489" s="127"/>
      <c r="C1489" s="56"/>
      <c r="D1489" s="127"/>
      <c r="E1489" s="1361"/>
      <c r="F1489" s="56"/>
      <c r="G1489" s="56"/>
      <c r="H1489" s="1367"/>
      <c r="I1489" s="1366"/>
      <c r="J1489" s="1364"/>
    </row>
    <row r="1490" spans="1:10" ht="24" customHeight="1" x14ac:dyDescent="0.2">
      <c r="A1490" s="55"/>
      <c r="B1490" s="127"/>
      <c r="C1490" s="56"/>
      <c r="D1490" s="127"/>
      <c r="E1490" s="1361"/>
      <c r="F1490" s="56"/>
      <c r="G1490" s="56"/>
      <c r="H1490" s="1367"/>
      <c r="I1490" s="1366"/>
      <c r="J1490" s="1364"/>
    </row>
    <row r="1491" spans="1:10" ht="24" customHeight="1" x14ac:dyDescent="0.2">
      <c r="A1491" s="55"/>
      <c r="B1491" s="127"/>
      <c r="C1491" s="56"/>
      <c r="D1491" s="127"/>
      <c r="E1491" s="1361"/>
      <c r="F1491" s="56"/>
      <c r="G1491" s="56"/>
      <c r="H1491" s="1367"/>
      <c r="I1491" s="1366"/>
      <c r="J1491" s="1364"/>
    </row>
    <row r="1492" spans="1:10" ht="24" customHeight="1" x14ac:dyDescent="0.2">
      <c r="A1492" s="55"/>
      <c r="B1492" s="127"/>
      <c r="C1492" s="56"/>
      <c r="D1492" s="127"/>
      <c r="E1492" s="1361"/>
      <c r="F1492" s="56"/>
      <c r="G1492" s="56"/>
      <c r="H1492" s="109"/>
      <c r="I1492" s="107"/>
      <c r="J1492" s="1364"/>
    </row>
    <row r="1493" spans="1:10" ht="24" customHeight="1" x14ac:dyDescent="0.2">
      <c r="A1493" s="55"/>
      <c r="B1493" s="127"/>
      <c r="C1493" s="56"/>
      <c r="D1493" s="127"/>
      <c r="E1493" s="1361"/>
      <c r="F1493" s="56"/>
      <c r="G1493" s="56"/>
      <c r="H1493" s="109"/>
      <c r="I1493" s="107"/>
      <c r="J1493" s="1364"/>
    </row>
    <row r="1494" spans="1:10" ht="24" customHeight="1" x14ac:dyDescent="0.2">
      <c r="A1494" s="55"/>
      <c r="B1494" s="127"/>
      <c r="C1494" s="56"/>
      <c r="D1494" s="127"/>
      <c r="E1494" s="1361"/>
      <c r="F1494" s="56"/>
      <c r="G1494" s="56"/>
      <c r="H1494" s="109"/>
      <c r="I1494" s="107"/>
      <c r="J1494" s="1364"/>
    </row>
    <row r="1495" spans="1:10" ht="24" customHeight="1" x14ac:dyDescent="0.2">
      <c r="A1495" s="55"/>
      <c r="B1495" s="127" t="s">
        <v>160</v>
      </c>
      <c r="C1495" s="56"/>
      <c r="D1495" s="127" t="s">
        <v>160</v>
      </c>
      <c r="E1495" s="1361"/>
      <c r="F1495" s="56"/>
      <c r="G1495" s="56"/>
      <c r="H1495" s="109"/>
      <c r="I1495" s="107"/>
      <c r="J1495" s="1364"/>
    </row>
    <row r="1496" spans="1:10" ht="24" customHeight="1" x14ac:dyDescent="0.2">
      <c r="A1496" s="55"/>
      <c r="B1496" s="127" t="s">
        <v>160</v>
      </c>
      <c r="C1496" s="56"/>
      <c r="D1496" s="127"/>
      <c r="E1496" s="1361"/>
      <c r="F1496" s="56"/>
      <c r="G1496" s="56"/>
      <c r="H1496" s="109"/>
      <c r="I1496" s="107"/>
      <c r="J1496" s="1364"/>
    </row>
    <row r="1497" spans="1:10" ht="24" customHeight="1" x14ac:dyDescent="0.2">
      <c r="A1497" s="55"/>
      <c r="B1497" s="127" t="s">
        <v>160</v>
      </c>
      <c r="C1497" s="56"/>
      <c r="D1497" s="127" t="s">
        <v>160</v>
      </c>
      <c r="E1497" s="1361"/>
      <c r="F1497" s="56"/>
      <c r="G1497" s="56"/>
      <c r="H1497" s="109"/>
      <c r="I1497" s="107"/>
      <c r="J1497" s="1364"/>
    </row>
    <row r="1498" spans="1:10" ht="24" customHeight="1" x14ac:dyDescent="0.2">
      <c r="A1498" s="55"/>
      <c r="B1498" s="127" t="s">
        <v>160</v>
      </c>
      <c r="C1498" s="56"/>
      <c r="D1498" s="127" t="s">
        <v>160</v>
      </c>
      <c r="E1498" s="1362"/>
      <c r="F1498" s="56"/>
      <c r="G1498" s="56"/>
      <c r="H1498" s="110"/>
      <c r="I1498" s="108"/>
      <c r="J1498" s="1364"/>
    </row>
    <row r="1499" spans="1:10" ht="24" customHeight="1" thickBot="1" x14ac:dyDescent="0.25">
      <c r="A1499" s="55"/>
      <c r="B1499" s="127" t="s">
        <v>160</v>
      </c>
      <c r="C1499" s="101"/>
      <c r="D1499" s="1339" t="s">
        <v>160</v>
      </c>
      <c r="E1499" s="1339"/>
      <c r="F1499" s="1339"/>
      <c r="G1499" s="101">
        <f>SUM(G1476:G1498)</f>
        <v>7</v>
      </c>
      <c r="H1499" s="106"/>
      <c r="I1499" s="106"/>
      <c r="J1499" s="102"/>
    </row>
    <row r="1500" spans="1:10" ht="24" customHeight="1" thickTop="1" x14ac:dyDescent="0.2">
      <c r="A1500" s="1340" t="s">
        <v>132</v>
      </c>
      <c r="B1500" s="1340"/>
      <c r="C1500" s="1340"/>
      <c r="D1500" s="1340"/>
      <c r="E1500" s="1340"/>
      <c r="F1500" s="1340"/>
      <c r="G1500" s="1340"/>
      <c r="H1500" s="1340"/>
      <c r="I1500" s="1340"/>
      <c r="J1500" s="1340"/>
    </row>
    <row r="1501" spans="1:10" ht="24" customHeight="1" x14ac:dyDescent="0.2">
      <c r="A1501" s="1341" t="s">
        <v>133</v>
      </c>
      <c r="B1501" s="1341"/>
      <c r="C1501" s="1341"/>
      <c r="D1501" s="1341"/>
      <c r="E1501" s="50"/>
    </row>
    <row r="1502" spans="1:10" ht="24" customHeight="1" x14ac:dyDescent="0.2">
      <c r="A1502" s="2" t="s">
        <v>22</v>
      </c>
      <c r="B1502" s="97">
        <v>43278</v>
      </c>
      <c r="D1502" s="1342" t="s">
        <v>134</v>
      </c>
      <c r="E1502" s="1342"/>
      <c r="F1502" s="1325" t="s">
        <v>108</v>
      </c>
      <c r="G1502" s="1325"/>
      <c r="H1502" s="1359"/>
      <c r="I1502" s="1359"/>
      <c r="J1502" s="1359"/>
    </row>
    <row r="1503" spans="1:10" ht="24" customHeight="1" x14ac:dyDescent="0.25">
      <c r="A1503" s="97"/>
      <c r="B1503" s="1338" t="s">
        <v>288</v>
      </c>
      <c r="C1503" s="1338"/>
      <c r="D1503" s="1338"/>
      <c r="E1503" s="220"/>
      <c r="F1503" s="220"/>
    </row>
    <row r="1504" spans="1:10" ht="24" customHeight="1" x14ac:dyDescent="0.2">
      <c r="A1504" s="50"/>
      <c r="B1504" s="50" t="s">
        <v>135</v>
      </c>
      <c r="C1504" s="1341" t="s">
        <v>489</v>
      </c>
      <c r="D1504" s="1341"/>
      <c r="E1504" s="1341"/>
      <c r="F1504" s="1368" t="s">
        <v>116</v>
      </c>
      <c r="G1504" s="1368"/>
      <c r="H1504" s="1341">
        <v>997265178</v>
      </c>
      <c r="I1504" s="1341"/>
      <c r="J1504" s="1341"/>
    </row>
    <row r="1505" spans="1:11" ht="24" customHeight="1" x14ac:dyDescent="0.2">
      <c r="A1505" s="50"/>
      <c r="B1505" s="50" t="s">
        <v>136</v>
      </c>
      <c r="C1505" s="1341" t="s">
        <v>490</v>
      </c>
      <c r="D1505" s="1341"/>
      <c r="E1505" s="1341"/>
      <c r="F1505" s="1368" t="s">
        <v>157</v>
      </c>
      <c r="G1505" s="1368"/>
      <c r="H1505" s="1341" t="s">
        <v>11</v>
      </c>
      <c r="I1505" s="1341"/>
      <c r="J1505" s="1341"/>
    </row>
    <row r="1506" spans="1:11" ht="24" customHeight="1" thickBot="1" x14ac:dyDescent="0.25">
      <c r="B1506" s="206" t="s">
        <v>261</v>
      </c>
      <c r="C1506" s="1352" t="s">
        <v>567</v>
      </c>
      <c r="D1506" s="1352"/>
      <c r="E1506" s="1352"/>
      <c r="F1506" s="1352"/>
      <c r="G1506" s="1352"/>
    </row>
    <row r="1507" spans="1:11" ht="24" customHeight="1" thickTop="1" x14ac:dyDescent="0.2">
      <c r="A1507" s="1353" t="s">
        <v>131</v>
      </c>
      <c r="B1507" s="1354"/>
      <c r="C1507" s="1354"/>
      <c r="D1507" s="1355"/>
      <c r="E1507" s="103" t="s">
        <v>123</v>
      </c>
      <c r="F1507" s="1343" t="s">
        <v>126</v>
      </c>
      <c r="G1507" s="1343"/>
      <c r="H1507" s="1344" t="s">
        <v>130</v>
      </c>
      <c r="I1507" s="1345"/>
      <c r="J1507" s="1346"/>
    </row>
    <row r="1508" spans="1:11" ht="24" customHeight="1" x14ac:dyDescent="0.2">
      <c r="A1508" s="1356"/>
      <c r="B1508" s="1357"/>
      <c r="C1508" s="1357"/>
      <c r="D1508" s="1358"/>
      <c r="E1508" s="104" t="s">
        <v>124</v>
      </c>
      <c r="F1508" s="1350" t="s">
        <v>127</v>
      </c>
      <c r="G1508" s="1351"/>
      <c r="H1508" s="1347"/>
      <c r="I1508" s="1348"/>
      <c r="J1508" s="1349"/>
    </row>
    <row r="1509" spans="1:11" ht="24" customHeight="1" thickBot="1" x14ac:dyDescent="0.25">
      <c r="A1509" s="170" t="s">
        <v>99</v>
      </c>
      <c r="B1509" s="169" t="s">
        <v>100</v>
      </c>
      <c r="C1509" s="169" t="s">
        <v>101</v>
      </c>
      <c r="D1509" s="169" t="s">
        <v>100</v>
      </c>
      <c r="E1509" s="104" t="s">
        <v>125</v>
      </c>
      <c r="F1509" s="169" t="s">
        <v>128</v>
      </c>
      <c r="G1509" s="169" t="s">
        <v>129</v>
      </c>
      <c r="H1509" s="1347"/>
      <c r="I1509" s="1348"/>
      <c r="J1509" s="1349"/>
    </row>
    <row r="1510" spans="1:11" ht="24" customHeight="1" x14ac:dyDescent="0.2">
      <c r="A1510" s="214" t="s">
        <v>526</v>
      </c>
      <c r="B1510" s="215">
        <v>43261</v>
      </c>
      <c r="C1510" s="219" t="s">
        <v>414</v>
      </c>
      <c r="D1510" s="215">
        <v>43261</v>
      </c>
      <c r="E1510" s="1360" t="s">
        <v>137</v>
      </c>
      <c r="F1510" s="216"/>
      <c r="G1510" s="216">
        <v>1</v>
      </c>
      <c r="H1510" s="217"/>
      <c r="I1510" s="218"/>
      <c r="J1510" s="1363" t="s">
        <v>139</v>
      </c>
      <c r="K1510" s="127"/>
    </row>
    <row r="1511" spans="1:11" ht="24" customHeight="1" x14ac:dyDescent="0.2">
      <c r="A1511" s="55" t="s">
        <v>526</v>
      </c>
      <c r="B1511" s="127">
        <v>43262</v>
      </c>
      <c r="C1511" s="56" t="s">
        <v>414</v>
      </c>
      <c r="D1511" s="127">
        <v>43262</v>
      </c>
      <c r="E1511" s="1361"/>
      <c r="F1511" s="56"/>
      <c r="G1511" s="56">
        <v>1</v>
      </c>
      <c r="H1511" s="109"/>
      <c r="I1511" s="107"/>
      <c r="J1511" s="1364"/>
      <c r="K1511" s="127"/>
    </row>
    <row r="1512" spans="1:11" ht="24" customHeight="1" x14ac:dyDescent="0.2">
      <c r="A1512" s="55" t="s">
        <v>526</v>
      </c>
      <c r="B1512" s="127">
        <v>43263</v>
      </c>
      <c r="C1512" s="56" t="s">
        <v>414</v>
      </c>
      <c r="D1512" s="127">
        <v>43263</v>
      </c>
      <c r="E1512" s="1361"/>
      <c r="F1512" s="56"/>
      <c r="G1512" s="56">
        <v>1</v>
      </c>
      <c r="H1512" s="109"/>
      <c r="I1512" s="107"/>
      <c r="J1512" s="1364"/>
      <c r="K1512" s="127"/>
    </row>
    <row r="1513" spans="1:11" ht="24" customHeight="1" x14ac:dyDescent="0.2">
      <c r="A1513" s="55" t="s">
        <v>526</v>
      </c>
      <c r="B1513" s="127">
        <v>43264</v>
      </c>
      <c r="C1513" s="56" t="s">
        <v>414</v>
      </c>
      <c r="D1513" s="127">
        <v>43264</v>
      </c>
      <c r="E1513" s="1361"/>
      <c r="F1513" s="56"/>
      <c r="G1513" s="56">
        <v>1</v>
      </c>
      <c r="H1513" s="109"/>
      <c r="I1513" s="107"/>
      <c r="J1513" s="1364"/>
      <c r="K1513" s="127"/>
    </row>
    <row r="1514" spans="1:11" ht="24" customHeight="1" x14ac:dyDescent="0.2">
      <c r="A1514" s="55" t="s">
        <v>526</v>
      </c>
      <c r="B1514" s="127">
        <v>43269</v>
      </c>
      <c r="C1514" s="56" t="s">
        <v>414</v>
      </c>
      <c r="D1514" s="127">
        <v>43269</v>
      </c>
      <c r="E1514" s="1361"/>
      <c r="F1514" s="56"/>
      <c r="G1514" s="56">
        <v>1</v>
      </c>
      <c r="H1514" s="109"/>
      <c r="I1514" s="107"/>
      <c r="J1514" s="1364"/>
      <c r="K1514" s="127"/>
    </row>
    <row r="1515" spans="1:11" ht="24" customHeight="1" x14ac:dyDescent="0.2">
      <c r="A1515" s="55" t="s">
        <v>526</v>
      </c>
      <c r="B1515" s="127">
        <v>43270</v>
      </c>
      <c r="C1515" s="56" t="s">
        <v>414</v>
      </c>
      <c r="D1515" s="127">
        <v>43270</v>
      </c>
      <c r="E1515" s="1361"/>
      <c r="F1515" s="56"/>
      <c r="G1515" s="56">
        <v>1</v>
      </c>
      <c r="H1515" s="109"/>
      <c r="I1515" s="107"/>
      <c r="J1515" s="1364"/>
      <c r="K1515" s="127"/>
    </row>
    <row r="1516" spans="1:11" ht="24" customHeight="1" x14ac:dyDescent="0.2">
      <c r="A1516" s="55" t="s">
        <v>526</v>
      </c>
      <c r="B1516" s="127">
        <v>43271</v>
      </c>
      <c r="C1516" s="56" t="s">
        <v>414</v>
      </c>
      <c r="D1516" s="127">
        <v>43271</v>
      </c>
      <c r="E1516" s="1361"/>
      <c r="F1516" s="56"/>
      <c r="G1516" s="56">
        <v>1</v>
      </c>
      <c r="H1516" s="109"/>
      <c r="I1516" s="107"/>
      <c r="J1516" s="1364"/>
      <c r="K1516" s="127"/>
    </row>
    <row r="1517" spans="1:11" ht="24" customHeight="1" x14ac:dyDescent="0.2">
      <c r="A1517" s="55"/>
      <c r="B1517" s="127"/>
      <c r="C1517" s="56"/>
      <c r="D1517" s="127"/>
      <c r="E1517" s="1361"/>
      <c r="F1517" s="56"/>
      <c r="G1517" s="56"/>
      <c r="H1517" s="1365" t="s">
        <v>141</v>
      </c>
      <c r="I1517" s="1366" t="s">
        <v>140</v>
      </c>
      <c r="J1517" s="1364"/>
      <c r="K1517" s="127"/>
    </row>
    <row r="1518" spans="1:11" ht="24" customHeight="1" x14ac:dyDescent="0.2">
      <c r="A1518" s="55"/>
      <c r="B1518" s="127"/>
      <c r="C1518" s="56"/>
      <c r="D1518" s="127"/>
      <c r="E1518" s="1361"/>
      <c r="F1518" s="56"/>
      <c r="G1518" s="56"/>
      <c r="H1518" s="1365"/>
      <c r="I1518" s="1366"/>
      <c r="J1518" s="1364"/>
      <c r="K1518" s="127"/>
    </row>
    <row r="1519" spans="1:11" ht="24" customHeight="1" x14ac:dyDescent="0.2">
      <c r="A1519" s="55"/>
      <c r="B1519" s="127"/>
      <c r="C1519" s="56"/>
      <c r="D1519" s="127"/>
      <c r="E1519" s="1361"/>
      <c r="F1519" s="56"/>
      <c r="G1519" s="56"/>
      <c r="H1519" s="1365"/>
      <c r="I1519" s="1366"/>
      <c r="J1519" s="1364"/>
    </row>
    <row r="1520" spans="1:11" ht="24" customHeight="1" x14ac:dyDescent="0.2">
      <c r="A1520" s="55"/>
      <c r="B1520" s="127"/>
      <c r="C1520" s="56"/>
      <c r="D1520" s="127"/>
      <c r="E1520" s="1361"/>
      <c r="F1520" s="56"/>
      <c r="G1520" s="56"/>
      <c r="H1520" s="1365"/>
      <c r="I1520" s="1366"/>
      <c r="J1520" s="1364"/>
    </row>
    <row r="1521" spans="1:10" ht="24" customHeight="1" x14ac:dyDescent="0.2">
      <c r="A1521" s="55"/>
      <c r="B1521" s="127"/>
      <c r="C1521" s="56"/>
      <c r="D1521" s="127"/>
      <c r="E1521" s="1361"/>
      <c r="F1521" s="56"/>
      <c r="G1521" s="56"/>
      <c r="H1521" s="1367" t="s">
        <v>415</v>
      </c>
      <c r="I1521" s="1366">
        <v>2018</v>
      </c>
      <c r="J1521" s="1364"/>
    </row>
    <row r="1522" spans="1:10" ht="24" customHeight="1" x14ac:dyDescent="0.2">
      <c r="A1522" s="55"/>
      <c r="B1522" s="127"/>
      <c r="C1522" s="56"/>
      <c r="D1522" s="127"/>
      <c r="E1522" s="1361"/>
      <c r="F1522" s="56"/>
      <c r="G1522" s="56"/>
      <c r="H1522" s="1367"/>
      <c r="I1522" s="1366"/>
      <c r="J1522" s="1364"/>
    </row>
    <row r="1523" spans="1:10" ht="24" customHeight="1" x14ac:dyDescent="0.2">
      <c r="A1523" s="55"/>
      <c r="B1523" s="127"/>
      <c r="C1523" s="56"/>
      <c r="D1523" s="127"/>
      <c r="E1523" s="1361"/>
      <c r="F1523" s="56"/>
      <c r="G1523" s="56"/>
      <c r="H1523" s="1367"/>
      <c r="I1523" s="1366"/>
      <c r="J1523" s="1364"/>
    </row>
    <row r="1524" spans="1:10" ht="24" customHeight="1" x14ac:dyDescent="0.2">
      <c r="A1524" s="55"/>
      <c r="B1524" s="127"/>
      <c r="C1524" s="56"/>
      <c r="D1524" s="127"/>
      <c r="E1524" s="1361"/>
      <c r="F1524" s="56"/>
      <c r="G1524" s="56"/>
      <c r="H1524" s="1367"/>
      <c r="I1524" s="1366"/>
      <c r="J1524" s="1364"/>
    </row>
    <row r="1525" spans="1:10" ht="24" customHeight="1" x14ac:dyDescent="0.2">
      <c r="A1525" s="55"/>
      <c r="B1525" s="127"/>
      <c r="C1525" s="56"/>
      <c r="D1525" s="127"/>
      <c r="E1525" s="1361"/>
      <c r="F1525" s="56"/>
      <c r="G1525" s="56"/>
      <c r="H1525" s="1367"/>
      <c r="I1525" s="1366"/>
      <c r="J1525" s="1364"/>
    </row>
    <row r="1526" spans="1:10" ht="24" customHeight="1" x14ac:dyDescent="0.2">
      <c r="A1526" s="55"/>
      <c r="B1526" s="127"/>
      <c r="C1526" s="56"/>
      <c r="D1526" s="127"/>
      <c r="E1526" s="1361"/>
      <c r="F1526" s="56"/>
      <c r="G1526" s="56"/>
      <c r="H1526" s="109"/>
      <c r="I1526" s="107"/>
      <c r="J1526" s="1364"/>
    </row>
    <row r="1527" spans="1:10" ht="24" customHeight="1" x14ac:dyDescent="0.2">
      <c r="A1527" s="55"/>
      <c r="B1527" s="127"/>
      <c r="C1527" s="56"/>
      <c r="D1527" s="127"/>
      <c r="E1527" s="1361"/>
      <c r="F1527" s="56"/>
      <c r="G1527" s="56"/>
      <c r="H1527" s="109"/>
      <c r="I1527" s="107"/>
      <c r="J1527" s="1364"/>
    </row>
    <row r="1528" spans="1:10" ht="24" customHeight="1" x14ac:dyDescent="0.2">
      <c r="A1528" s="55"/>
      <c r="B1528" s="127" t="s">
        <v>160</v>
      </c>
      <c r="C1528" s="56"/>
      <c r="D1528" s="127" t="s">
        <v>160</v>
      </c>
      <c r="E1528" s="1361"/>
      <c r="F1528" s="56"/>
      <c r="G1528" s="56"/>
      <c r="H1528" s="109"/>
      <c r="I1528" s="107"/>
      <c r="J1528" s="1364"/>
    </row>
    <row r="1529" spans="1:10" ht="24" customHeight="1" x14ac:dyDescent="0.2">
      <c r="A1529" s="55"/>
      <c r="B1529" s="127" t="s">
        <v>160</v>
      </c>
      <c r="C1529" s="56"/>
      <c r="D1529" s="127" t="s">
        <v>160</v>
      </c>
      <c r="E1529" s="1361"/>
      <c r="F1529" s="56"/>
      <c r="G1529" s="56"/>
      <c r="H1529" s="109"/>
      <c r="I1529" s="107"/>
      <c r="J1529" s="1364"/>
    </row>
    <row r="1530" spans="1:10" ht="24" customHeight="1" x14ac:dyDescent="0.2">
      <c r="A1530" s="55"/>
      <c r="B1530" s="127" t="s">
        <v>160</v>
      </c>
      <c r="C1530" s="56"/>
      <c r="D1530" s="127"/>
      <c r="E1530" s="1361"/>
      <c r="F1530" s="56"/>
      <c r="G1530" s="56"/>
      <c r="H1530" s="109"/>
      <c r="I1530" s="107"/>
      <c r="J1530" s="1364"/>
    </row>
    <row r="1531" spans="1:10" ht="24" customHeight="1" x14ac:dyDescent="0.2">
      <c r="A1531" s="55"/>
      <c r="B1531" s="127" t="s">
        <v>160</v>
      </c>
      <c r="C1531" s="56"/>
      <c r="D1531" s="127" t="s">
        <v>160</v>
      </c>
      <c r="E1531" s="1361"/>
      <c r="F1531" s="56"/>
      <c r="G1531" s="56"/>
      <c r="H1531" s="109"/>
      <c r="I1531" s="107"/>
      <c r="J1531" s="1364"/>
    </row>
    <row r="1532" spans="1:10" ht="24" customHeight="1" x14ac:dyDescent="0.2">
      <c r="A1532" s="55"/>
      <c r="B1532" s="127" t="s">
        <v>160</v>
      </c>
      <c r="C1532" s="56"/>
      <c r="D1532" s="127" t="s">
        <v>160</v>
      </c>
      <c r="E1532" s="1362"/>
      <c r="F1532" s="56"/>
      <c r="G1532" s="56"/>
      <c r="H1532" s="110"/>
      <c r="I1532" s="108"/>
      <c r="J1532" s="1364"/>
    </row>
    <row r="1533" spans="1:10" ht="24" customHeight="1" thickBot="1" x14ac:dyDescent="0.25">
      <c r="A1533" s="55"/>
      <c r="B1533" s="127" t="s">
        <v>160</v>
      </c>
      <c r="C1533" s="101"/>
      <c r="D1533" s="1339" t="s">
        <v>160</v>
      </c>
      <c r="E1533" s="1339"/>
      <c r="F1533" s="1339"/>
      <c r="G1533" s="101">
        <f>SUM(G1510:G1532)</f>
        <v>7</v>
      </c>
      <c r="H1533" s="106"/>
      <c r="I1533" s="106"/>
      <c r="J1533" s="102"/>
    </row>
    <row r="1534" spans="1:10" ht="24" customHeight="1" thickTop="1" x14ac:dyDescent="0.2">
      <c r="A1534" s="1340" t="s">
        <v>132</v>
      </c>
      <c r="B1534" s="1340"/>
      <c r="C1534" s="1340"/>
      <c r="D1534" s="1340"/>
      <c r="E1534" s="1340"/>
      <c r="F1534" s="1340"/>
      <c r="G1534" s="1340"/>
      <c r="H1534" s="1340"/>
      <c r="I1534" s="1340"/>
      <c r="J1534" s="1340"/>
    </row>
    <row r="1535" spans="1:10" ht="24" customHeight="1" x14ac:dyDescent="0.2">
      <c r="A1535" s="1341" t="s">
        <v>133</v>
      </c>
      <c r="B1535" s="1341"/>
      <c r="C1535" s="1341"/>
      <c r="D1535" s="1341"/>
      <c r="E1535" s="50"/>
    </row>
    <row r="1536" spans="1:10" ht="24" customHeight="1" x14ac:dyDescent="0.2">
      <c r="A1536" s="2" t="s">
        <v>22</v>
      </c>
      <c r="B1536" s="97">
        <v>43278</v>
      </c>
      <c r="D1536" s="1342" t="s">
        <v>134</v>
      </c>
      <c r="E1536" s="1342"/>
      <c r="F1536" s="1325" t="s">
        <v>108</v>
      </c>
      <c r="G1536" s="1325"/>
      <c r="H1536" s="1359"/>
      <c r="I1536" s="1359"/>
      <c r="J1536" s="1359"/>
    </row>
    <row r="1537" spans="1:11" ht="24" customHeight="1" x14ac:dyDescent="0.25">
      <c r="A1537" s="97"/>
      <c r="B1537" s="1338" t="s">
        <v>288</v>
      </c>
      <c r="C1537" s="1338"/>
      <c r="D1537" s="1338"/>
      <c r="E1537" s="220"/>
      <c r="F1537" s="220"/>
    </row>
    <row r="1538" spans="1:11" ht="24" customHeight="1" x14ac:dyDescent="0.2">
      <c r="A1538" s="50"/>
      <c r="B1538" s="50" t="s">
        <v>135</v>
      </c>
      <c r="C1538" s="1341" t="s">
        <v>352</v>
      </c>
      <c r="D1538" s="1341"/>
      <c r="E1538" s="1341"/>
      <c r="F1538" s="1368" t="s">
        <v>116</v>
      </c>
      <c r="G1538" s="1368"/>
      <c r="H1538" s="1341">
        <v>976872267</v>
      </c>
      <c r="I1538" s="1341"/>
      <c r="J1538" s="1341"/>
    </row>
    <row r="1539" spans="1:11" ht="24" customHeight="1" x14ac:dyDescent="0.2">
      <c r="A1539" s="50"/>
      <c r="B1539" s="50" t="s">
        <v>136</v>
      </c>
      <c r="C1539" s="1341" t="s">
        <v>353</v>
      </c>
      <c r="D1539" s="1341"/>
      <c r="E1539" s="1341"/>
      <c r="F1539" s="1368" t="s">
        <v>157</v>
      </c>
      <c r="G1539" s="1368"/>
      <c r="H1539" s="1341" t="s">
        <v>11</v>
      </c>
      <c r="I1539" s="1341"/>
      <c r="J1539" s="1341"/>
    </row>
    <row r="1540" spans="1:11" ht="24" customHeight="1" thickBot="1" x14ac:dyDescent="0.25">
      <c r="B1540" s="206" t="s">
        <v>261</v>
      </c>
      <c r="C1540" s="1352" t="s">
        <v>370</v>
      </c>
      <c r="D1540" s="1352"/>
      <c r="E1540" s="1352"/>
      <c r="F1540" s="1352"/>
      <c r="G1540" s="1352"/>
    </row>
    <row r="1541" spans="1:11" ht="24" customHeight="1" thickTop="1" x14ac:dyDescent="0.2">
      <c r="A1541" s="1353" t="s">
        <v>131</v>
      </c>
      <c r="B1541" s="1354"/>
      <c r="C1541" s="1354"/>
      <c r="D1541" s="1355"/>
      <c r="E1541" s="103" t="s">
        <v>123</v>
      </c>
      <c r="F1541" s="1343" t="s">
        <v>126</v>
      </c>
      <c r="G1541" s="1343"/>
      <c r="H1541" s="1344" t="s">
        <v>130</v>
      </c>
      <c r="I1541" s="1345"/>
      <c r="J1541" s="1346"/>
    </row>
    <row r="1542" spans="1:11" ht="24" customHeight="1" x14ac:dyDescent="0.2">
      <c r="A1542" s="1356"/>
      <c r="B1542" s="1357"/>
      <c r="C1542" s="1357"/>
      <c r="D1542" s="1358"/>
      <c r="E1542" s="104" t="s">
        <v>124</v>
      </c>
      <c r="F1542" s="1350" t="s">
        <v>127</v>
      </c>
      <c r="G1542" s="1351"/>
      <c r="H1542" s="1347"/>
      <c r="I1542" s="1348"/>
      <c r="J1542" s="1349"/>
    </row>
    <row r="1543" spans="1:11" ht="24" customHeight="1" thickBot="1" x14ac:dyDescent="0.25">
      <c r="A1543" s="170" t="s">
        <v>99</v>
      </c>
      <c r="B1543" s="169" t="s">
        <v>100</v>
      </c>
      <c r="C1543" s="169" t="s">
        <v>101</v>
      </c>
      <c r="D1543" s="169" t="s">
        <v>100</v>
      </c>
      <c r="E1543" s="104" t="s">
        <v>125</v>
      </c>
      <c r="F1543" s="169" t="s">
        <v>128</v>
      </c>
      <c r="G1543" s="169" t="s">
        <v>129</v>
      </c>
      <c r="H1543" s="1347"/>
      <c r="I1543" s="1348"/>
      <c r="J1543" s="1349"/>
    </row>
    <row r="1544" spans="1:11" ht="24" customHeight="1" x14ac:dyDescent="0.2">
      <c r="A1544" s="214"/>
      <c r="B1544" s="215"/>
      <c r="C1544" s="219"/>
      <c r="D1544" s="215"/>
      <c r="E1544" s="1360" t="s">
        <v>137</v>
      </c>
      <c r="F1544" s="216"/>
      <c r="G1544" s="216"/>
      <c r="H1544" s="217"/>
      <c r="I1544" s="218"/>
      <c r="J1544" s="1363" t="s">
        <v>139</v>
      </c>
      <c r="K1544" s="127"/>
    </row>
    <row r="1545" spans="1:11" ht="24" customHeight="1" x14ac:dyDescent="0.2">
      <c r="A1545" s="55"/>
      <c r="B1545" s="127"/>
      <c r="C1545" s="56"/>
      <c r="D1545" s="127"/>
      <c r="E1545" s="1361"/>
      <c r="F1545" s="56"/>
      <c r="G1545" s="56"/>
      <c r="H1545" s="109"/>
      <c r="I1545" s="107"/>
      <c r="J1545" s="1364"/>
      <c r="K1545" s="127"/>
    </row>
    <row r="1546" spans="1:11" ht="24" customHeight="1" x14ac:dyDescent="0.2">
      <c r="A1546" s="55"/>
      <c r="B1546" s="127"/>
      <c r="C1546" s="56"/>
      <c r="D1546" s="127"/>
      <c r="E1546" s="1361"/>
      <c r="F1546" s="56"/>
      <c r="G1546" s="56"/>
      <c r="H1546" s="109"/>
      <c r="I1546" s="107"/>
      <c r="J1546" s="1364"/>
      <c r="K1546" s="127"/>
    </row>
    <row r="1547" spans="1:11" ht="24" customHeight="1" x14ac:dyDescent="0.2">
      <c r="A1547" s="55"/>
      <c r="B1547" s="127"/>
      <c r="C1547" s="56"/>
      <c r="D1547" s="127"/>
      <c r="E1547" s="1361"/>
      <c r="F1547" s="56"/>
      <c r="G1547" s="56"/>
      <c r="H1547" s="109"/>
      <c r="I1547" s="107"/>
      <c r="J1547" s="1364"/>
      <c r="K1547" s="127"/>
    </row>
    <row r="1548" spans="1:11" ht="24" customHeight="1" x14ac:dyDescent="0.2">
      <c r="A1548" s="55"/>
      <c r="B1548" s="127"/>
      <c r="C1548" s="56"/>
      <c r="D1548" s="127"/>
      <c r="E1548" s="1361"/>
      <c r="F1548" s="56"/>
      <c r="G1548" s="56"/>
      <c r="H1548" s="109"/>
      <c r="I1548" s="107"/>
      <c r="J1548" s="1364"/>
      <c r="K1548" s="127"/>
    </row>
    <row r="1549" spans="1:11" ht="24" customHeight="1" x14ac:dyDescent="0.2">
      <c r="A1549" s="55"/>
      <c r="B1549" s="127"/>
      <c r="C1549" s="56"/>
      <c r="D1549" s="127"/>
      <c r="E1549" s="1361"/>
      <c r="F1549" s="56"/>
      <c r="G1549" s="56"/>
      <c r="H1549" s="109"/>
      <c r="I1549" s="107"/>
      <c r="J1549" s="1364"/>
      <c r="K1549" s="127"/>
    </row>
    <row r="1550" spans="1:11" ht="24" customHeight="1" x14ac:dyDescent="0.2">
      <c r="A1550" s="55"/>
      <c r="B1550" s="127"/>
      <c r="C1550" s="56"/>
      <c r="D1550" s="127"/>
      <c r="E1550" s="1361"/>
      <c r="F1550" s="56"/>
      <c r="G1550" s="56"/>
      <c r="H1550" s="109"/>
      <c r="I1550" s="107"/>
      <c r="J1550" s="1364"/>
      <c r="K1550" s="127"/>
    </row>
    <row r="1551" spans="1:11" ht="24" customHeight="1" x14ac:dyDescent="0.2">
      <c r="A1551" s="55"/>
      <c r="B1551" s="127"/>
      <c r="C1551" s="56"/>
      <c r="D1551" s="127"/>
      <c r="E1551" s="1361"/>
      <c r="F1551" s="56"/>
      <c r="G1551" s="56"/>
      <c r="H1551" s="1365" t="s">
        <v>141</v>
      </c>
      <c r="I1551" s="1366" t="s">
        <v>140</v>
      </c>
      <c r="J1551" s="1364"/>
      <c r="K1551" s="127"/>
    </row>
    <row r="1552" spans="1:11" ht="24" customHeight="1" x14ac:dyDescent="0.2">
      <c r="A1552" s="55"/>
      <c r="B1552" s="127"/>
      <c r="C1552" s="56"/>
      <c r="D1552" s="127"/>
      <c r="E1552" s="1361"/>
      <c r="F1552" s="56"/>
      <c r="G1552" s="56"/>
      <c r="H1552" s="1365"/>
      <c r="I1552" s="1366"/>
      <c r="J1552" s="1364"/>
      <c r="K1552" s="127"/>
    </row>
    <row r="1553" spans="1:10" ht="24" customHeight="1" x14ac:dyDescent="0.2">
      <c r="A1553" s="55"/>
      <c r="B1553" s="127"/>
      <c r="C1553" s="56"/>
      <c r="D1553" s="127"/>
      <c r="E1553" s="1361"/>
      <c r="F1553" s="56"/>
      <c r="G1553" s="56"/>
      <c r="H1553" s="1365"/>
      <c r="I1553" s="1366"/>
      <c r="J1553" s="1364"/>
    </row>
    <row r="1554" spans="1:10" ht="24" customHeight="1" x14ac:dyDescent="0.2">
      <c r="A1554" s="55"/>
      <c r="B1554" s="127"/>
      <c r="C1554" s="56"/>
      <c r="D1554" s="127"/>
      <c r="E1554" s="1361"/>
      <c r="F1554" s="56"/>
      <c r="G1554" s="56"/>
      <c r="H1554" s="1365"/>
      <c r="I1554" s="1366"/>
      <c r="J1554" s="1364"/>
    </row>
    <row r="1555" spans="1:10" ht="24" customHeight="1" x14ac:dyDescent="0.2">
      <c r="A1555" s="55"/>
      <c r="B1555" s="127"/>
      <c r="C1555" s="56"/>
      <c r="D1555" s="127"/>
      <c r="E1555" s="1361"/>
      <c r="F1555" s="56"/>
      <c r="G1555" s="56"/>
      <c r="H1555" s="1367"/>
      <c r="I1555" s="1366">
        <v>2011</v>
      </c>
      <c r="J1555" s="1364"/>
    </row>
    <row r="1556" spans="1:10" ht="24" customHeight="1" x14ac:dyDescent="0.2">
      <c r="A1556" s="55"/>
      <c r="B1556" s="127"/>
      <c r="C1556" s="56"/>
      <c r="D1556" s="127"/>
      <c r="E1556" s="1361"/>
      <c r="F1556" s="56"/>
      <c r="G1556" s="56"/>
      <c r="H1556" s="1367"/>
      <c r="I1556" s="1366"/>
      <c r="J1556" s="1364"/>
    </row>
    <row r="1557" spans="1:10" ht="24" customHeight="1" x14ac:dyDescent="0.2">
      <c r="A1557" s="55"/>
      <c r="B1557" s="127"/>
      <c r="C1557" s="56"/>
      <c r="D1557" s="127"/>
      <c r="E1557" s="1361"/>
      <c r="F1557" s="56"/>
      <c r="G1557" s="56"/>
      <c r="H1557" s="1367"/>
      <c r="I1557" s="1366"/>
      <c r="J1557" s="1364"/>
    </row>
    <row r="1558" spans="1:10" ht="24" customHeight="1" x14ac:dyDescent="0.2">
      <c r="A1558" s="55"/>
      <c r="B1558" s="127"/>
      <c r="C1558" s="56"/>
      <c r="D1558" s="127"/>
      <c r="E1558" s="1361"/>
      <c r="F1558" s="56"/>
      <c r="G1558" s="56"/>
      <c r="H1558" s="1367"/>
      <c r="I1558" s="1366"/>
      <c r="J1558" s="1364"/>
    </row>
    <row r="1559" spans="1:10" ht="24" customHeight="1" x14ac:dyDescent="0.2">
      <c r="A1559" s="55"/>
      <c r="B1559" s="127"/>
      <c r="C1559" s="56"/>
      <c r="D1559" s="127"/>
      <c r="E1559" s="1361"/>
      <c r="F1559" s="56"/>
      <c r="G1559" s="56"/>
      <c r="H1559" s="1367"/>
      <c r="I1559" s="1366"/>
      <c r="J1559" s="1364"/>
    </row>
    <row r="1560" spans="1:10" ht="24" customHeight="1" x14ac:dyDescent="0.2">
      <c r="A1560" s="55"/>
      <c r="B1560" s="127"/>
      <c r="C1560" s="56"/>
      <c r="D1560" s="127"/>
      <c r="E1560" s="1361"/>
      <c r="F1560" s="56"/>
      <c r="G1560" s="56"/>
      <c r="H1560" s="109"/>
      <c r="I1560" s="107"/>
      <c r="J1560" s="1364"/>
    </row>
    <row r="1561" spans="1:10" ht="24" customHeight="1" x14ac:dyDescent="0.2">
      <c r="A1561" s="55"/>
      <c r="B1561" s="127"/>
      <c r="C1561" s="56"/>
      <c r="D1561" s="127"/>
      <c r="E1561" s="1361"/>
      <c r="F1561" s="56"/>
      <c r="G1561" s="56"/>
      <c r="H1561" s="109"/>
      <c r="I1561" s="107"/>
      <c r="J1561" s="1364"/>
    </row>
    <row r="1562" spans="1:10" ht="24" customHeight="1" x14ac:dyDescent="0.2">
      <c r="A1562" s="55"/>
      <c r="B1562" s="127" t="s">
        <v>160</v>
      </c>
      <c r="C1562" s="56"/>
      <c r="D1562" s="127" t="s">
        <v>160</v>
      </c>
      <c r="E1562" s="1361"/>
      <c r="F1562" s="56"/>
      <c r="G1562" s="56"/>
      <c r="H1562" s="109"/>
      <c r="I1562" s="107"/>
      <c r="J1562" s="1364"/>
    </row>
    <row r="1563" spans="1:10" ht="24" customHeight="1" x14ac:dyDescent="0.2">
      <c r="A1563" s="55"/>
      <c r="B1563" s="127" t="s">
        <v>160</v>
      </c>
      <c r="C1563" s="56"/>
      <c r="D1563" s="127" t="s">
        <v>160</v>
      </c>
      <c r="E1563" s="1361"/>
      <c r="F1563" s="56"/>
      <c r="G1563" s="56"/>
      <c r="H1563" s="109"/>
      <c r="I1563" s="107"/>
      <c r="J1563" s="1364"/>
    </row>
    <row r="1564" spans="1:10" ht="24" customHeight="1" x14ac:dyDescent="0.2">
      <c r="A1564" s="55"/>
      <c r="B1564" s="127" t="s">
        <v>160</v>
      </c>
      <c r="C1564" s="56"/>
      <c r="D1564" s="127"/>
      <c r="E1564" s="1361"/>
      <c r="F1564" s="56"/>
      <c r="G1564" s="56"/>
      <c r="H1564" s="109"/>
      <c r="I1564" s="107"/>
      <c r="J1564" s="1364"/>
    </row>
    <row r="1565" spans="1:10" ht="24" customHeight="1" x14ac:dyDescent="0.2">
      <c r="A1565" s="55"/>
      <c r="B1565" s="127" t="s">
        <v>160</v>
      </c>
      <c r="C1565" s="56"/>
      <c r="D1565" s="127" t="s">
        <v>160</v>
      </c>
      <c r="E1565" s="1361"/>
      <c r="F1565" s="56"/>
      <c r="G1565" s="56"/>
      <c r="H1565" s="109"/>
      <c r="I1565" s="107"/>
      <c r="J1565" s="1364"/>
    </row>
    <row r="1566" spans="1:10" ht="24" customHeight="1" x14ac:dyDescent="0.2">
      <c r="A1566" s="55"/>
      <c r="B1566" s="127" t="s">
        <v>160</v>
      </c>
      <c r="C1566" s="56"/>
      <c r="D1566" s="127" t="s">
        <v>160</v>
      </c>
      <c r="E1566" s="1362"/>
      <c r="F1566" s="56"/>
      <c r="G1566" s="56"/>
      <c r="H1566" s="110"/>
      <c r="I1566" s="108"/>
      <c r="J1566" s="1364"/>
    </row>
    <row r="1567" spans="1:10" ht="24" customHeight="1" thickBot="1" x14ac:dyDescent="0.25">
      <c r="A1567" s="55"/>
      <c r="B1567" s="127" t="s">
        <v>160</v>
      </c>
      <c r="C1567" s="101"/>
      <c r="D1567" s="1339" t="s">
        <v>160</v>
      </c>
      <c r="E1567" s="1339"/>
      <c r="F1567" s="1339"/>
      <c r="G1567" s="101">
        <f>SUM(G1544:G1566)</f>
        <v>0</v>
      </c>
      <c r="H1567" s="106"/>
      <c r="I1567" s="106"/>
      <c r="J1567" s="102"/>
    </row>
    <row r="1568" spans="1:10" ht="24" customHeight="1" thickTop="1" x14ac:dyDescent="0.2">
      <c r="A1568" s="1340" t="s">
        <v>132</v>
      </c>
      <c r="B1568" s="1340"/>
      <c r="C1568" s="1340"/>
      <c r="D1568" s="1340"/>
      <c r="E1568" s="1340"/>
      <c r="F1568" s="1340"/>
      <c r="G1568" s="1340"/>
      <c r="H1568" s="1340"/>
      <c r="I1568" s="1340"/>
      <c r="J1568" s="1340"/>
    </row>
    <row r="1569" spans="1:11" ht="24" customHeight="1" x14ac:dyDescent="0.2">
      <c r="A1569" s="1341" t="s">
        <v>133</v>
      </c>
      <c r="B1569" s="1341"/>
      <c r="C1569" s="1341"/>
      <c r="D1569" s="1341"/>
      <c r="E1569" s="50"/>
    </row>
    <row r="1570" spans="1:11" ht="24" customHeight="1" x14ac:dyDescent="0.2">
      <c r="A1570" s="2" t="s">
        <v>22</v>
      </c>
      <c r="B1570" s="97">
        <v>40731</v>
      </c>
      <c r="D1570" s="1342" t="s">
        <v>134</v>
      </c>
      <c r="E1570" s="1342"/>
      <c r="F1570" s="1325" t="s">
        <v>108</v>
      </c>
      <c r="G1570" s="1325"/>
      <c r="H1570" s="1359"/>
      <c r="I1570" s="1359"/>
      <c r="J1570" s="1359"/>
    </row>
    <row r="1571" spans="1:11" ht="24" customHeight="1" x14ac:dyDescent="0.25">
      <c r="A1571" s="97"/>
      <c r="B1571" s="1338" t="s">
        <v>288</v>
      </c>
      <c r="C1571" s="1338"/>
      <c r="D1571" s="1338"/>
      <c r="E1571" s="220"/>
      <c r="F1571" s="220"/>
    </row>
    <row r="1572" spans="1:11" ht="24" customHeight="1" x14ac:dyDescent="0.2">
      <c r="A1572" s="50"/>
      <c r="B1572" s="50" t="s">
        <v>135</v>
      </c>
      <c r="C1572" s="1341" t="s">
        <v>354</v>
      </c>
      <c r="D1572" s="1341"/>
      <c r="E1572" s="1341"/>
      <c r="F1572" s="1368" t="s">
        <v>116</v>
      </c>
      <c r="G1572" s="1368"/>
      <c r="H1572" s="1341">
        <v>903202521</v>
      </c>
      <c r="I1572" s="1341"/>
      <c r="J1572" s="1341"/>
    </row>
    <row r="1573" spans="1:11" ht="24" customHeight="1" x14ac:dyDescent="0.2">
      <c r="A1573" s="50"/>
      <c r="B1573" s="50" t="s">
        <v>136</v>
      </c>
      <c r="C1573" s="1341" t="s">
        <v>305</v>
      </c>
      <c r="D1573" s="1341"/>
      <c r="E1573" s="1341"/>
      <c r="F1573" s="1368" t="s">
        <v>157</v>
      </c>
      <c r="G1573" s="1368"/>
      <c r="H1573" s="1341" t="s">
        <v>11</v>
      </c>
      <c r="I1573" s="1341"/>
      <c r="J1573" s="1341"/>
    </row>
    <row r="1574" spans="1:11" ht="24" customHeight="1" thickBot="1" x14ac:dyDescent="0.25">
      <c r="B1574" s="206" t="s">
        <v>261</v>
      </c>
      <c r="C1574" s="1352" t="s">
        <v>371</v>
      </c>
      <c r="D1574" s="1352"/>
      <c r="E1574" s="1352"/>
      <c r="F1574" s="1352"/>
      <c r="G1574" s="1352"/>
    </row>
    <row r="1575" spans="1:11" ht="24" customHeight="1" thickTop="1" x14ac:dyDescent="0.2">
      <c r="A1575" s="1353" t="s">
        <v>131</v>
      </c>
      <c r="B1575" s="1354"/>
      <c r="C1575" s="1354"/>
      <c r="D1575" s="1355"/>
      <c r="E1575" s="103" t="s">
        <v>123</v>
      </c>
      <c r="F1575" s="1343" t="s">
        <v>126</v>
      </c>
      <c r="G1575" s="1343"/>
      <c r="H1575" s="1344" t="s">
        <v>130</v>
      </c>
      <c r="I1575" s="1345"/>
      <c r="J1575" s="1346"/>
    </row>
    <row r="1576" spans="1:11" ht="24" customHeight="1" x14ac:dyDescent="0.2">
      <c r="A1576" s="1356"/>
      <c r="B1576" s="1357"/>
      <c r="C1576" s="1357"/>
      <c r="D1576" s="1358"/>
      <c r="E1576" s="104" t="s">
        <v>124</v>
      </c>
      <c r="F1576" s="1350" t="s">
        <v>127</v>
      </c>
      <c r="G1576" s="1351"/>
      <c r="H1576" s="1347"/>
      <c r="I1576" s="1348"/>
      <c r="J1576" s="1349"/>
    </row>
    <row r="1577" spans="1:11" ht="24" customHeight="1" thickBot="1" x14ac:dyDescent="0.25">
      <c r="A1577" s="170" t="s">
        <v>99</v>
      </c>
      <c r="B1577" s="169" t="s">
        <v>100</v>
      </c>
      <c r="C1577" s="169" t="s">
        <v>101</v>
      </c>
      <c r="D1577" s="169" t="s">
        <v>100</v>
      </c>
      <c r="E1577" s="104" t="s">
        <v>125</v>
      </c>
      <c r="F1577" s="169" t="s">
        <v>128</v>
      </c>
      <c r="G1577" s="169" t="s">
        <v>129</v>
      </c>
      <c r="H1577" s="1347"/>
      <c r="I1577" s="1348"/>
      <c r="J1577" s="1349"/>
    </row>
    <row r="1578" spans="1:11" ht="24" customHeight="1" x14ac:dyDescent="0.2">
      <c r="A1578" s="214"/>
      <c r="B1578" s="215"/>
      <c r="C1578" s="219"/>
      <c r="D1578" s="215"/>
      <c r="E1578" s="1360" t="s">
        <v>137</v>
      </c>
      <c r="F1578" s="216"/>
      <c r="G1578" s="216"/>
      <c r="H1578" s="217"/>
      <c r="I1578" s="218"/>
      <c r="J1578" s="1363" t="s">
        <v>139</v>
      </c>
      <c r="K1578" s="127"/>
    </row>
    <row r="1579" spans="1:11" ht="24" customHeight="1" x14ac:dyDescent="0.2">
      <c r="A1579" s="55"/>
      <c r="B1579" s="127"/>
      <c r="C1579" s="56"/>
      <c r="D1579" s="127"/>
      <c r="E1579" s="1361"/>
      <c r="F1579" s="56"/>
      <c r="G1579" s="56"/>
      <c r="H1579" s="109"/>
      <c r="I1579" s="107"/>
      <c r="J1579" s="1364"/>
      <c r="K1579" s="127"/>
    </row>
    <row r="1580" spans="1:11" ht="24" customHeight="1" x14ac:dyDescent="0.2">
      <c r="A1580" s="55"/>
      <c r="B1580" s="127"/>
      <c r="C1580" s="56"/>
      <c r="D1580" s="127"/>
      <c r="E1580" s="1361"/>
      <c r="F1580" s="56"/>
      <c r="G1580" s="56"/>
      <c r="H1580" s="109"/>
      <c r="I1580" s="107"/>
      <c r="J1580" s="1364"/>
      <c r="K1580" s="127"/>
    </row>
    <row r="1581" spans="1:11" ht="24" customHeight="1" x14ac:dyDescent="0.2">
      <c r="A1581" s="55"/>
      <c r="B1581" s="127"/>
      <c r="C1581" s="56"/>
      <c r="D1581" s="127"/>
      <c r="E1581" s="1361"/>
      <c r="F1581" s="56"/>
      <c r="G1581" s="56"/>
      <c r="H1581" s="109"/>
      <c r="I1581" s="107"/>
      <c r="J1581" s="1364"/>
      <c r="K1581" s="127"/>
    </row>
    <row r="1582" spans="1:11" ht="24" customHeight="1" x14ac:dyDescent="0.2">
      <c r="A1582" s="55"/>
      <c r="B1582" s="127"/>
      <c r="C1582" s="56"/>
      <c r="D1582" s="127"/>
      <c r="E1582" s="1361"/>
      <c r="F1582" s="56"/>
      <c r="G1582" s="56"/>
      <c r="H1582" s="109"/>
      <c r="I1582" s="107"/>
      <c r="J1582" s="1364"/>
      <c r="K1582" s="127"/>
    </row>
    <row r="1583" spans="1:11" ht="24" customHeight="1" x14ac:dyDescent="0.2">
      <c r="A1583" s="55"/>
      <c r="B1583" s="127"/>
      <c r="C1583" s="56"/>
      <c r="D1583" s="127"/>
      <c r="E1583" s="1361"/>
      <c r="F1583" s="56"/>
      <c r="G1583" s="56"/>
      <c r="H1583" s="109"/>
      <c r="I1583" s="107"/>
      <c r="J1583" s="1364"/>
      <c r="K1583" s="127"/>
    </row>
    <row r="1584" spans="1:11" ht="24" customHeight="1" x14ac:dyDescent="0.2">
      <c r="A1584" s="55"/>
      <c r="B1584" s="127"/>
      <c r="C1584" s="56"/>
      <c r="D1584" s="127"/>
      <c r="E1584" s="1361"/>
      <c r="F1584" s="56"/>
      <c r="G1584" s="56"/>
      <c r="H1584" s="109"/>
      <c r="I1584" s="107"/>
      <c r="J1584" s="1364"/>
      <c r="K1584" s="127"/>
    </row>
    <row r="1585" spans="1:11" ht="24" customHeight="1" x14ac:dyDescent="0.2">
      <c r="A1585" s="55"/>
      <c r="B1585" s="127"/>
      <c r="C1585" s="56"/>
      <c r="D1585" s="127"/>
      <c r="E1585" s="1361"/>
      <c r="F1585" s="56"/>
      <c r="G1585" s="56"/>
      <c r="H1585" s="1365" t="s">
        <v>141</v>
      </c>
      <c r="I1585" s="1366" t="s">
        <v>140</v>
      </c>
      <c r="J1585" s="1364"/>
      <c r="K1585" s="127"/>
    </row>
    <row r="1586" spans="1:11" ht="24" customHeight="1" x14ac:dyDescent="0.2">
      <c r="A1586" s="55"/>
      <c r="B1586" s="127"/>
      <c r="C1586" s="56"/>
      <c r="D1586" s="127"/>
      <c r="E1586" s="1361"/>
      <c r="F1586" s="56"/>
      <c r="G1586" s="56"/>
      <c r="H1586" s="1365"/>
      <c r="I1586" s="1366"/>
      <c r="J1586" s="1364"/>
      <c r="K1586" s="127"/>
    </row>
    <row r="1587" spans="1:11" ht="24" customHeight="1" x14ac:dyDescent="0.2">
      <c r="A1587" s="55"/>
      <c r="B1587" s="127"/>
      <c r="C1587" s="56"/>
      <c r="D1587" s="127"/>
      <c r="E1587" s="1361"/>
      <c r="F1587" s="56"/>
      <c r="G1587" s="56"/>
      <c r="H1587" s="1365"/>
      <c r="I1587" s="1366"/>
      <c r="J1587" s="1364"/>
    </row>
    <row r="1588" spans="1:11" ht="24" customHeight="1" x14ac:dyDescent="0.2">
      <c r="A1588" s="55"/>
      <c r="B1588" s="127"/>
      <c r="C1588" s="56"/>
      <c r="D1588" s="127"/>
      <c r="E1588" s="1361"/>
      <c r="F1588" s="56"/>
      <c r="G1588" s="56"/>
      <c r="H1588" s="1365"/>
      <c r="I1588" s="1366"/>
      <c r="J1588" s="1364"/>
    </row>
    <row r="1589" spans="1:11" ht="24" customHeight="1" x14ac:dyDescent="0.2">
      <c r="A1589" s="55"/>
      <c r="B1589" s="127"/>
      <c r="C1589" s="56"/>
      <c r="D1589" s="127"/>
      <c r="E1589" s="1361"/>
      <c r="F1589" s="56"/>
      <c r="G1589" s="56"/>
      <c r="H1589" s="1367"/>
      <c r="I1589" s="1366">
        <v>2011</v>
      </c>
      <c r="J1589" s="1364"/>
    </row>
    <row r="1590" spans="1:11" ht="24" customHeight="1" x14ac:dyDescent="0.2">
      <c r="A1590" s="55"/>
      <c r="B1590" s="127"/>
      <c r="C1590" s="56"/>
      <c r="D1590" s="127"/>
      <c r="E1590" s="1361"/>
      <c r="F1590" s="56"/>
      <c r="G1590" s="56"/>
      <c r="H1590" s="1367"/>
      <c r="I1590" s="1366"/>
      <c r="J1590" s="1364"/>
    </row>
    <row r="1591" spans="1:11" ht="24" customHeight="1" x14ac:dyDescent="0.2">
      <c r="A1591" s="55"/>
      <c r="B1591" s="127"/>
      <c r="C1591" s="56"/>
      <c r="D1591" s="127"/>
      <c r="E1591" s="1361"/>
      <c r="F1591" s="56"/>
      <c r="G1591" s="56"/>
      <c r="H1591" s="1367"/>
      <c r="I1591" s="1366"/>
      <c r="J1591" s="1364"/>
    </row>
    <row r="1592" spans="1:11" ht="24" customHeight="1" x14ac:dyDescent="0.2">
      <c r="A1592" s="55"/>
      <c r="B1592" s="127"/>
      <c r="C1592" s="56"/>
      <c r="D1592" s="127"/>
      <c r="E1592" s="1361"/>
      <c r="F1592" s="56"/>
      <c r="G1592" s="56"/>
      <c r="H1592" s="1367"/>
      <c r="I1592" s="1366"/>
      <c r="J1592" s="1364"/>
    </row>
    <row r="1593" spans="1:11" ht="24" customHeight="1" x14ac:dyDescent="0.2">
      <c r="A1593" s="55"/>
      <c r="B1593" s="127"/>
      <c r="C1593" s="56"/>
      <c r="D1593" s="127"/>
      <c r="E1593" s="1361"/>
      <c r="F1593" s="56"/>
      <c r="G1593" s="56"/>
      <c r="H1593" s="1367"/>
      <c r="I1593" s="1366"/>
      <c r="J1593" s="1364"/>
    </row>
    <row r="1594" spans="1:11" ht="24" customHeight="1" x14ac:dyDescent="0.2">
      <c r="A1594" s="55"/>
      <c r="B1594" s="127"/>
      <c r="C1594" s="56"/>
      <c r="D1594" s="127"/>
      <c r="E1594" s="1361"/>
      <c r="F1594" s="56"/>
      <c r="G1594" s="56"/>
      <c r="H1594" s="109"/>
      <c r="I1594" s="107"/>
      <c r="J1594" s="1364"/>
    </row>
    <row r="1595" spans="1:11" ht="24" customHeight="1" x14ac:dyDescent="0.2">
      <c r="A1595" s="55"/>
      <c r="B1595" s="127"/>
      <c r="C1595" s="56"/>
      <c r="D1595" s="127"/>
      <c r="E1595" s="1361"/>
      <c r="F1595" s="56"/>
      <c r="G1595" s="56"/>
      <c r="H1595" s="109"/>
      <c r="I1595" s="107"/>
      <c r="J1595" s="1364"/>
    </row>
    <row r="1596" spans="1:11" ht="24" customHeight="1" x14ac:dyDescent="0.2">
      <c r="A1596" s="55"/>
      <c r="B1596" s="127"/>
      <c r="C1596" s="56"/>
      <c r="D1596" s="127"/>
      <c r="E1596" s="1361"/>
      <c r="F1596" s="56"/>
      <c r="G1596" s="56"/>
      <c r="H1596" s="109"/>
      <c r="I1596" s="107"/>
      <c r="J1596" s="1364"/>
    </row>
    <row r="1597" spans="1:11" ht="24" customHeight="1" x14ac:dyDescent="0.2">
      <c r="A1597" s="55"/>
      <c r="B1597" s="127"/>
      <c r="C1597" s="56"/>
      <c r="D1597" s="127"/>
      <c r="E1597" s="1361"/>
      <c r="F1597" s="56"/>
      <c r="G1597" s="56"/>
      <c r="H1597" s="109"/>
      <c r="I1597" s="107"/>
      <c r="J1597" s="1364"/>
    </row>
    <row r="1598" spans="1:11" ht="24" customHeight="1" x14ac:dyDescent="0.2">
      <c r="A1598" s="55"/>
      <c r="B1598" s="127"/>
      <c r="C1598" s="56"/>
      <c r="D1598" s="127"/>
      <c r="E1598" s="1361"/>
      <c r="F1598" s="56"/>
      <c r="G1598" s="56"/>
      <c r="H1598" s="109"/>
      <c r="I1598" s="107"/>
      <c r="J1598" s="1364"/>
    </row>
    <row r="1599" spans="1:11" ht="24" customHeight="1" x14ac:dyDescent="0.2">
      <c r="A1599" s="55"/>
      <c r="B1599" s="127" t="s">
        <v>160</v>
      </c>
      <c r="C1599" s="56"/>
      <c r="D1599" s="127" t="s">
        <v>160</v>
      </c>
      <c r="E1599" s="1361"/>
      <c r="F1599" s="56"/>
      <c r="G1599" s="56"/>
      <c r="H1599" s="109"/>
      <c r="I1599" s="107"/>
      <c r="J1599" s="1364"/>
    </row>
    <row r="1600" spans="1:11" ht="24" customHeight="1" x14ac:dyDescent="0.2">
      <c r="A1600" s="55"/>
      <c r="B1600" s="127" t="s">
        <v>160</v>
      </c>
      <c r="C1600" s="56"/>
      <c r="D1600" s="127" t="s">
        <v>160</v>
      </c>
      <c r="E1600" s="1362"/>
      <c r="F1600" s="56"/>
      <c r="G1600" s="56"/>
      <c r="H1600" s="110"/>
      <c r="I1600" s="108"/>
      <c r="J1600" s="1364"/>
    </row>
    <row r="1601" spans="1:11" ht="24" customHeight="1" thickBot="1" x14ac:dyDescent="0.25">
      <c r="A1601" s="55"/>
      <c r="B1601" s="127" t="s">
        <v>160</v>
      </c>
      <c r="C1601" s="101"/>
      <c r="D1601" s="1339" t="s">
        <v>160</v>
      </c>
      <c r="E1601" s="1339"/>
      <c r="F1601" s="1339"/>
      <c r="G1601" s="101">
        <f>SUM(G1578:G1600)</f>
        <v>0</v>
      </c>
      <c r="H1601" s="106"/>
      <c r="I1601" s="106"/>
      <c r="J1601" s="102"/>
    </row>
    <row r="1602" spans="1:11" ht="24" customHeight="1" thickTop="1" x14ac:dyDescent="0.2">
      <c r="A1602" s="1340" t="s">
        <v>132</v>
      </c>
      <c r="B1602" s="1340"/>
      <c r="C1602" s="1340"/>
      <c r="D1602" s="1340"/>
      <c r="E1602" s="1340"/>
      <c r="F1602" s="1340"/>
      <c r="G1602" s="1340"/>
      <c r="H1602" s="1340"/>
      <c r="I1602" s="1340"/>
      <c r="J1602" s="1340"/>
    </row>
    <row r="1603" spans="1:11" ht="24" customHeight="1" x14ac:dyDescent="0.2">
      <c r="A1603" s="1341" t="s">
        <v>133</v>
      </c>
      <c r="B1603" s="1341"/>
      <c r="C1603" s="1341"/>
      <c r="D1603" s="1341"/>
      <c r="E1603" s="50"/>
    </row>
    <row r="1604" spans="1:11" ht="24" customHeight="1" x14ac:dyDescent="0.2">
      <c r="A1604" s="2" t="s">
        <v>22</v>
      </c>
      <c r="B1604" s="97">
        <v>40731</v>
      </c>
      <c r="D1604" s="1342" t="s">
        <v>134</v>
      </c>
      <c r="E1604" s="1342"/>
      <c r="F1604" s="1325" t="s">
        <v>108</v>
      </c>
      <c r="G1604" s="1325"/>
      <c r="H1604" s="1359"/>
      <c r="I1604" s="1359"/>
      <c r="J1604" s="1359"/>
    </row>
    <row r="1605" spans="1:11" ht="24" customHeight="1" x14ac:dyDescent="0.25">
      <c r="A1605" s="97"/>
      <c r="B1605" s="1338" t="s">
        <v>288</v>
      </c>
      <c r="C1605" s="1338"/>
      <c r="D1605" s="1338"/>
      <c r="E1605" s="220"/>
      <c r="F1605" s="220"/>
    </row>
    <row r="1606" spans="1:11" ht="24" customHeight="1" x14ac:dyDescent="0.2">
      <c r="A1606" s="50"/>
      <c r="B1606" s="50" t="s">
        <v>135</v>
      </c>
      <c r="C1606" s="1341" t="s">
        <v>355</v>
      </c>
      <c r="D1606" s="1341"/>
      <c r="E1606" s="1341"/>
      <c r="F1606" s="1368" t="s">
        <v>116</v>
      </c>
      <c r="G1606" s="1368"/>
      <c r="H1606" s="1341">
        <v>989246244</v>
      </c>
      <c r="I1606" s="1341"/>
      <c r="J1606" s="1341"/>
    </row>
    <row r="1607" spans="1:11" ht="24" customHeight="1" x14ac:dyDescent="0.2">
      <c r="A1607" s="50"/>
      <c r="B1607" s="50" t="s">
        <v>136</v>
      </c>
      <c r="C1607" s="1341" t="s">
        <v>308</v>
      </c>
      <c r="D1607" s="1341"/>
      <c r="E1607" s="1341"/>
      <c r="F1607" s="1368" t="s">
        <v>157</v>
      </c>
      <c r="G1607" s="1368"/>
      <c r="H1607" s="1341" t="s">
        <v>11</v>
      </c>
      <c r="I1607" s="1341"/>
      <c r="J1607" s="1341"/>
    </row>
    <row r="1608" spans="1:11" ht="24" customHeight="1" thickBot="1" x14ac:dyDescent="0.25">
      <c r="B1608" s="206" t="s">
        <v>261</v>
      </c>
      <c r="C1608" s="1352" t="s">
        <v>372</v>
      </c>
      <c r="D1608" s="1352"/>
      <c r="E1608" s="1352"/>
      <c r="F1608" s="1352"/>
      <c r="G1608" s="1352"/>
    </row>
    <row r="1609" spans="1:11" ht="24" customHeight="1" thickTop="1" x14ac:dyDescent="0.2">
      <c r="A1609" s="1353" t="s">
        <v>131</v>
      </c>
      <c r="B1609" s="1354"/>
      <c r="C1609" s="1354"/>
      <c r="D1609" s="1355"/>
      <c r="E1609" s="103" t="s">
        <v>123</v>
      </c>
      <c r="F1609" s="1343" t="s">
        <v>126</v>
      </c>
      <c r="G1609" s="1343"/>
      <c r="H1609" s="1344" t="s">
        <v>130</v>
      </c>
      <c r="I1609" s="1345"/>
      <c r="J1609" s="1346"/>
    </row>
    <row r="1610" spans="1:11" ht="24" customHeight="1" x14ac:dyDescent="0.2">
      <c r="A1610" s="1356"/>
      <c r="B1610" s="1357"/>
      <c r="C1610" s="1357"/>
      <c r="D1610" s="1358"/>
      <c r="E1610" s="104" t="s">
        <v>124</v>
      </c>
      <c r="F1610" s="1350" t="s">
        <v>127</v>
      </c>
      <c r="G1610" s="1351"/>
      <c r="H1610" s="1347"/>
      <c r="I1610" s="1348"/>
      <c r="J1610" s="1349"/>
    </row>
    <row r="1611" spans="1:11" ht="24" customHeight="1" thickBot="1" x14ac:dyDescent="0.25">
      <c r="A1611" s="170" t="s">
        <v>99</v>
      </c>
      <c r="B1611" s="169" t="s">
        <v>100</v>
      </c>
      <c r="C1611" s="169" t="s">
        <v>101</v>
      </c>
      <c r="D1611" s="169" t="s">
        <v>100</v>
      </c>
      <c r="E1611" s="104" t="s">
        <v>125</v>
      </c>
      <c r="F1611" s="169" t="s">
        <v>128</v>
      </c>
      <c r="G1611" s="169" t="s">
        <v>129</v>
      </c>
      <c r="H1611" s="1347"/>
      <c r="I1611" s="1348"/>
      <c r="J1611" s="1349"/>
    </row>
    <row r="1612" spans="1:11" ht="24" customHeight="1" x14ac:dyDescent="0.2">
      <c r="A1612" s="214"/>
      <c r="B1612" s="215"/>
      <c r="C1612" s="219"/>
      <c r="D1612" s="215"/>
      <c r="E1612" s="1360" t="s">
        <v>137</v>
      </c>
      <c r="F1612" s="216"/>
      <c r="G1612" s="216"/>
      <c r="H1612" s="217"/>
      <c r="I1612" s="218"/>
      <c r="J1612" s="1363" t="s">
        <v>139</v>
      </c>
      <c r="K1612" s="127"/>
    </row>
    <row r="1613" spans="1:11" ht="24" customHeight="1" x14ac:dyDescent="0.2">
      <c r="A1613" s="55"/>
      <c r="B1613" s="127"/>
      <c r="C1613" s="56"/>
      <c r="D1613" s="127"/>
      <c r="E1613" s="1361"/>
      <c r="F1613" s="56"/>
      <c r="G1613" s="56"/>
      <c r="H1613" s="109"/>
      <c r="I1613" s="107"/>
      <c r="J1613" s="1364"/>
      <c r="K1613" s="127"/>
    </row>
    <row r="1614" spans="1:11" ht="24" customHeight="1" x14ac:dyDescent="0.2">
      <c r="A1614" s="55"/>
      <c r="B1614" s="127"/>
      <c r="C1614" s="56"/>
      <c r="D1614" s="127"/>
      <c r="E1614" s="1361"/>
      <c r="F1614" s="56"/>
      <c r="G1614" s="56"/>
      <c r="H1614" s="109"/>
      <c r="I1614" s="107"/>
      <c r="J1614" s="1364"/>
      <c r="K1614" s="127"/>
    </row>
    <row r="1615" spans="1:11" ht="24" customHeight="1" x14ac:dyDescent="0.2">
      <c r="A1615" s="55"/>
      <c r="B1615" s="127"/>
      <c r="C1615" s="56"/>
      <c r="D1615" s="127"/>
      <c r="E1615" s="1361"/>
      <c r="F1615" s="56"/>
      <c r="G1615" s="56"/>
      <c r="H1615" s="109"/>
      <c r="I1615" s="107"/>
      <c r="J1615" s="1364"/>
      <c r="K1615" s="127"/>
    </row>
    <row r="1616" spans="1:11" ht="24" customHeight="1" x14ac:dyDescent="0.2">
      <c r="A1616" s="55"/>
      <c r="B1616" s="127"/>
      <c r="C1616" s="56"/>
      <c r="D1616" s="127"/>
      <c r="E1616" s="1361"/>
      <c r="F1616" s="56"/>
      <c r="G1616" s="56"/>
      <c r="H1616" s="109"/>
      <c r="I1616" s="107"/>
      <c r="J1616" s="1364"/>
      <c r="K1616" s="127"/>
    </row>
    <row r="1617" spans="1:11" ht="24" customHeight="1" x14ac:dyDescent="0.2">
      <c r="A1617" s="55"/>
      <c r="B1617" s="127"/>
      <c r="C1617" s="56"/>
      <c r="D1617" s="127"/>
      <c r="E1617" s="1361"/>
      <c r="F1617" s="56"/>
      <c r="G1617" s="56"/>
      <c r="H1617" s="109"/>
      <c r="I1617" s="107"/>
      <c r="J1617" s="1364"/>
      <c r="K1617" s="127"/>
    </row>
    <row r="1618" spans="1:11" ht="24" customHeight="1" x14ac:dyDescent="0.2">
      <c r="A1618" s="55"/>
      <c r="B1618" s="127"/>
      <c r="C1618" s="56"/>
      <c r="D1618" s="127"/>
      <c r="E1618" s="1361"/>
      <c r="F1618" s="56"/>
      <c r="G1618" s="56"/>
      <c r="H1618" s="109"/>
      <c r="I1618" s="107"/>
      <c r="J1618" s="1364"/>
      <c r="K1618" s="127"/>
    </row>
    <row r="1619" spans="1:11" ht="24" customHeight="1" x14ac:dyDescent="0.2">
      <c r="A1619" s="55"/>
      <c r="B1619" s="127"/>
      <c r="C1619" s="56"/>
      <c r="D1619" s="127"/>
      <c r="E1619" s="1361"/>
      <c r="F1619" s="56"/>
      <c r="G1619" s="56"/>
      <c r="H1619" s="1365" t="s">
        <v>141</v>
      </c>
      <c r="I1619" s="1366" t="s">
        <v>140</v>
      </c>
      <c r="J1619" s="1364"/>
      <c r="K1619" s="127"/>
    </row>
    <row r="1620" spans="1:11" ht="24" customHeight="1" x14ac:dyDescent="0.2">
      <c r="A1620" s="55"/>
      <c r="B1620" s="127"/>
      <c r="C1620" s="56"/>
      <c r="D1620" s="127"/>
      <c r="E1620" s="1361"/>
      <c r="F1620" s="56"/>
      <c r="G1620" s="56"/>
      <c r="H1620" s="1365"/>
      <c r="I1620" s="1366"/>
      <c r="J1620" s="1364"/>
      <c r="K1620" s="127"/>
    </row>
    <row r="1621" spans="1:11" ht="24" customHeight="1" x14ac:dyDescent="0.2">
      <c r="A1621" s="55"/>
      <c r="B1621" s="127"/>
      <c r="C1621" s="56"/>
      <c r="D1621" s="127"/>
      <c r="E1621" s="1361"/>
      <c r="F1621" s="56"/>
      <c r="G1621" s="56"/>
      <c r="H1621" s="1365"/>
      <c r="I1621" s="1366"/>
      <c r="J1621" s="1364"/>
    </row>
    <row r="1622" spans="1:11" ht="24" customHeight="1" x14ac:dyDescent="0.2">
      <c r="A1622" s="55"/>
      <c r="B1622" s="127"/>
      <c r="C1622" s="56"/>
      <c r="D1622" s="127"/>
      <c r="E1622" s="1361"/>
      <c r="F1622" s="56"/>
      <c r="G1622" s="56"/>
      <c r="H1622" s="1365"/>
      <c r="I1622" s="1366"/>
      <c r="J1622" s="1364"/>
    </row>
    <row r="1623" spans="1:11" ht="24" customHeight="1" x14ac:dyDescent="0.2">
      <c r="A1623" s="55"/>
      <c r="B1623" s="127"/>
      <c r="C1623" s="56"/>
      <c r="D1623" s="127"/>
      <c r="E1623" s="1361"/>
      <c r="F1623" s="56"/>
      <c r="G1623" s="56"/>
      <c r="H1623" s="1367"/>
      <c r="I1623" s="1366">
        <v>2011</v>
      </c>
      <c r="J1623" s="1364"/>
    </row>
    <row r="1624" spans="1:11" ht="24" customHeight="1" x14ac:dyDescent="0.2">
      <c r="A1624" s="55"/>
      <c r="B1624" s="127"/>
      <c r="C1624" s="56"/>
      <c r="D1624" s="127"/>
      <c r="E1624" s="1361"/>
      <c r="F1624" s="56"/>
      <c r="G1624" s="56"/>
      <c r="H1624" s="1367"/>
      <c r="I1624" s="1366"/>
      <c r="J1624" s="1364"/>
    </row>
    <row r="1625" spans="1:11" ht="24" customHeight="1" x14ac:dyDescent="0.2">
      <c r="A1625" s="55"/>
      <c r="B1625" s="127"/>
      <c r="C1625" s="56"/>
      <c r="D1625" s="127"/>
      <c r="E1625" s="1361"/>
      <c r="F1625" s="56"/>
      <c r="G1625" s="56"/>
      <c r="H1625" s="1367"/>
      <c r="I1625" s="1366"/>
      <c r="J1625" s="1364"/>
    </row>
    <row r="1626" spans="1:11" ht="24" customHeight="1" x14ac:dyDescent="0.2">
      <c r="A1626" s="55"/>
      <c r="B1626" s="127"/>
      <c r="C1626" s="56"/>
      <c r="D1626" s="127"/>
      <c r="E1626" s="1361"/>
      <c r="F1626" s="56"/>
      <c r="G1626" s="56"/>
      <c r="H1626" s="1367"/>
      <c r="I1626" s="1366"/>
      <c r="J1626" s="1364"/>
    </row>
    <row r="1627" spans="1:11" ht="24" customHeight="1" x14ac:dyDescent="0.2">
      <c r="A1627" s="55"/>
      <c r="B1627" s="127"/>
      <c r="C1627" s="56"/>
      <c r="D1627" s="127"/>
      <c r="E1627" s="1361"/>
      <c r="F1627" s="56"/>
      <c r="G1627" s="56"/>
      <c r="H1627" s="1367"/>
      <c r="I1627" s="1366"/>
      <c r="J1627" s="1364"/>
    </row>
    <row r="1628" spans="1:11" ht="24" customHeight="1" x14ac:dyDescent="0.2">
      <c r="A1628" s="55"/>
      <c r="B1628" s="127"/>
      <c r="C1628" s="56"/>
      <c r="D1628" s="127"/>
      <c r="E1628" s="1361"/>
      <c r="F1628" s="56"/>
      <c r="G1628" s="56"/>
      <c r="H1628" s="109"/>
      <c r="I1628" s="107"/>
      <c r="J1628" s="1364"/>
    </row>
    <row r="1629" spans="1:11" ht="24" customHeight="1" x14ac:dyDescent="0.2">
      <c r="A1629" s="55"/>
      <c r="B1629" s="127"/>
      <c r="C1629" s="56"/>
      <c r="D1629" s="127"/>
      <c r="E1629" s="1361"/>
      <c r="F1629" s="56"/>
      <c r="G1629" s="56"/>
      <c r="H1629" s="109"/>
      <c r="I1629" s="107"/>
      <c r="J1629" s="1364"/>
    </row>
    <row r="1630" spans="1:11" ht="24" customHeight="1" x14ac:dyDescent="0.2">
      <c r="A1630" s="55"/>
      <c r="B1630" s="127"/>
      <c r="C1630" s="56"/>
      <c r="D1630" s="127"/>
      <c r="E1630" s="1361"/>
      <c r="F1630" s="56"/>
      <c r="G1630" s="56"/>
      <c r="H1630" s="109"/>
      <c r="I1630" s="107"/>
      <c r="J1630" s="1364"/>
    </row>
    <row r="1631" spans="1:11" ht="24" customHeight="1" x14ac:dyDescent="0.2">
      <c r="A1631" s="55"/>
      <c r="B1631" s="127" t="s">
        <v>160</v>
      </c>
      <c r="C1631" s="56"/>
      <c r="D1631" s="127" t="s">
        <v>160</v>
      </c>
      <c r="E1631" s="1361"/>
      <c r="F1631" s="56"/>
      <c r="G1631" s="56"/>
      <c r="H1631" s="109"/>
      <c r="I1631" s="107"/>
      <c r="J1631" s="1364"/>
    </row>
    <row r="1632" spans="1:11" ht="24" customHeight="1" x14ac:dyDescent="0.2">
      <c r="A1632" s="55"/>
      <c r="B1632" s="127" t="s">
        <v>160</v>
      </c>
      <c r="C1632" s="56"/>
      <c r="D1632" s="127"/>
      <c r="E1632" s="1361"/>
      <c r="F1632" s="56"/>
      <c r="G1632" s="56"/>
      <c r="H1632" s="109"/>
      <c r="I1632" s="107"/>
      <c r="J1632" s="1364"/>
    </row>
    <row r="1633" spans="1:11" ht="24" customHeight="1" x14ac:dyDescent="0.2">
      <c r="A1633" s="55"/>
      <c r="B1633" s="127" t="s">
        <v>160</v>
      </c>
      <c r="C1633" s="56"/>
      <c r="D1633" s="127" t="s">
        <v>160</v>
      </c>
      <c r="E1633" s="1361"/>
      <c r="F1633" s="56"/>
      <c r="G1633" s="56"/>
      <c r="H1633" s="109"/>
      <c r="I1633" s="107"/>
      <c r="J1633" s="1364"/>
    </row>
    <row r="1634" spans="1:11" ht="24" customHeight="1" x14ac:dyDescent="0.2">
      <c r="A1634" s="55"/>
      <c r="B1634" s="127" t="s">
        <v>160</v>
      </c>
      <c r="C1634" s="56"/>
      <c r="D1634" s="127" t="s">
        <v>160</v>
      </c>
      <c r="E1634" s="1362"/>
      <c r="F1634" s="56"/>
      <c r="G1634" s="56"/>
      <c r="H1634" s="110"/>
      <c r="I1634" s="108"/>
      <c r="J1634" s="1364"/>
    </row>
    <row r="1635" spans="1:11" ht="24" customHeight="1" thickBot="1" x14ac:dyDescent="0.25">
      <c r="A1635" s="55"/>
      <c r="B1635" s="127" t="s">
        <v>160</v>
      </c>
      <c r="C1635" s="101"/>
      <c r="D1635" s="1339" t="s">
        <v>160</v>
      </c>
      <c r="E1635" s="1339"/>
      <c r="F1635" s="1339"/>
      <c r="G1635" s="101">
        <f>SUM(G1612:G1634)</f>
        <v>0</v>
      </c>
      <c r="H1635" s="106"/>
      <c r="I1635" s="106"/>
      <c r="J1635" s="102"/>
    </row>
    <row r="1636" spans="1:11" ht="24" customHeight="1" thickTop="1" x14ac:dyDescent="0.2">
      <c r="A1636" s="1340" t="s">
        <v>132</v>
      </c>
      <c r="B1636" s="1340"/>
      <c r="C1636" s="1340"/>
      <c r="D1636" s="1340"/>
      <c r="E1636" s="1340"/>
      <c r="F1636" s="1340"/>
      <c r="G1636" s="1340"/>
      <c r="H1636" s="1340"/>
      <c r="I1636" s="1340"/>
      <c r="J1636" s="1340"/>
    </row>
    <row r="1637" spans="1:11" ht="24" customHeight="1" x14ac:dyDescent="0.2">
      <c r="A1637" s="1341" t="s">
        <v>133</v>
      </c>
      <c r="B1637" s="1341"/>
      <c r="C1637" s="1341"/>
      <c r="D1637" s="1341"/>
      <c r="E1637" s="50"/>
    </row>
    <row r="1638" spans="1:11" ht="24" customHeight="1" x14ac:dyDescent="0.2">
      <c r="A1638" s="2" t="s">
        <v>22</v>
      </c>
      <c r="B1638" s="97">
        <v>40731</v>
      </c>
      <c r="D1638" s="1342" t="s">
        <v>134</v>
      </c>
      <c r="E1638" s="1342"/>
      <c r="F1638" s="1325" t="s">
        <v>108</v>
      </c>
      <c r="G1638" s="1325"/>
      <c r="H1638" s="1359"/>
      <c r="I1638" s="1359"/>
      <c r="J1638" s="1359"/>
    </row>
    <row r="1639" spans="1:11" ht="24" customHeight="1" x14ac:dyDescent="0.25">
      <c r="A1639" s="97"/>
      <c r="B1639" s="1338" t="s">
        <v>288</v>
      </c>
      <c r="C1639" s="1338"/>
      <c r="D1639" s="1338"/>
      <c r="E1639" s="220"/>
      <c r="F1639" s="220"/>
    </row>
    <row r="1640" spans="1:11" ht="24" customHeight="1" x14ac:dyDescent="0.2">
      <c r="A1640" s="50"/>
      <c r="B1640" s="50" t="s">
        <v>135</v>
      </c>
      <c r="C1640" s="1341"/>
      <c r="D1640" s="1341"/>
      <c r="E1640" s="1341"/>
      <c r="F1640" s="1368" t="s">
        <v>116</v>
      </c>
      <c r="G1640" s="1368"/>
      <c r="H1640" s="1341"/>
      <c r="I1640" s="1341"/>
      <c r="J1640" s="1341"/>
    </row>
    <row r="1641" spans="1:11" ht="24" customHeight="1" x14ac:dyDescent="0.2">
      <c r="A1641" s="50"/>
      <c r="B1641" s="50" t="s">
        <v>136</v>
      </c>
      <c r="C1641" s="1341"/>
      <c r="D1641" s="1341"/>
      <c r="E1641" s="1341"/>
      <c r="F1641" s="1368" t="s">
        <v>157</v>
      </c>
      <c r="G1641" s="1368"/>
      <c r="H1641" s="1341"/>
      <c r="I1641" s="1341"/>
      <c r="J1641" s="1341"/>
    </row>
    <row r="1642" spans="1:11" ht="24" customHeight="1" thickBot="1" x14ac:dyDescent="0.25">
      <c r="B1642" s="206" t="s">
        <v>261</v>
      </c>
      <c r="C1642" s="1352"/>
      <c r="D1642" s="1352"/>
      <c r="E1642" s="1352"/>
      <c r="F1642" s="1352"/>
      <c r="G1642" s="1352"/>
    </row>
    <row r="1643" spans="1:11" ht="24" customHeight="1" thickTop="1" x14ac:dyDescent="0.2">
      <c r="A1643" s="1353" t="s">
        <v>131</v>
      </c>
      <c r="B1643" s="1354"/>
      <c r="C1643" s="1354"/>
      <c r="D1643" s="1355"/>
      <c r="E1643" s="103" t="s">
        <v>123</v>
      </c>
      <c r="F1643" s="1343" t="s">
        <v>126</v>
      </c>
      <c r="G1643" s="1343"/>
      <c r="H1643" s="1344" t="s">
        <v>130</v>
      </c>
      <c r="I1643" s="1345"/>
      <c r="J1643" s="1346"/>
    </row>
    <row r="1644" spans="1:11" ht="24" customHeight="1" x14ac:dyDescent="0.2">
      <c r="A1644" s="1356"/>
      <c r="B1644" s="1357"/>
      <c r="C1644" s="1357"/>
      <c r="D1644" s="1358"/>
      <c r="E1644" s="104" t="s">
        <v>124</v>
      </c>
      <c r="F1644" s="1350" t="s">
        <v>127</v>
      </c>
      <c r="G1644" s="1351"/>
      <c r="H1644" s="1347"/>
      <c r="I1644" s="1348"/>
      <c r="J1644" s="1349"/>
    </row>
    <row r="1645" spans="1:11" ht="24" customHeight="1" thickBot="1" x14ac:dyDescent="0.25">
      <c r="A1645" s="170" t="s">
        <v>99</v>
      </c>
      <c r="B1645" s="169" t="s">
        <v>100</v>
      </c>
      <c r="C1645" s="169" t="s">
        <v>101</v>
      </c>
      <c r="D1645" s="169" t="s">
        <v>100</v>
      </c>
      <c r="E1645" s="104" t="s">
        <v>125</v>
      </c>
      <c r="F1645" s="169" t="s">
        <v>128</v>
      </c>
      <c r="G1645" s="169" t="s">
        <v>129</v>
      </c>
      <c r="H1645" s="1347"/>
      <c r="I1645" s="1348"/>
      <c r="J1645" s="1349"/>
    </row>
    <row r="1646" spans="1:11" ht="24" customHeight="1" x14ac:dyDescent="0.2">
      <c r="A1646" s="214"/>
      <c r="B1646" s="215"/>
      <c r="C1646" s="219"/>
      <c r="D1646" s="215"/>
      <c r="E1646" s="1360" t="s">
        <v>137</v>
      </c>
      <c r="F1646" s="216"/>
      <c r="G1646" s="216"/>
      <c r="H1646" s="217"/>
      <c r="I1646" s="218"/>
      <c r="J1646" s="1363" t="s">
        <v>139</v>
      </c>
      <c r="K1646" s="127"/>
    </row>
    <row r="1647" spans="1:11" ht="24" customHeight="1" x14ac:dyDescent="0.2">
      <c r="A1647" s="55"/>
      <c r="B1647" s="127"/>
      <c r="C1647" s="56"/>
      <c r="D1647" s="127"/>
      <c r="E1647" s="1361"/>
      <c r="F1647" s="56"/>
      <c r="G1647" s="56"/>
      <c r="H1647" s="109"/>
      <c r="I1647" s="107"/>
      <c r="J1647" s="1364"/>
      <c r="K1647" s="127"/>
    </row>
    <row r="1648" spans="1:11" ht="24" customHeight="1" x14ac:dyDescent="0.2">
      <c r="A1648" s="55"/>
      <c r="B1648" s="127"/>
      <c r="C1648" s="56"/>
      <c r="D1648" s="127"/>
      <c r="E1648" s="1361"/>
      <c r="F1648" s="56"/>
      <c r="G1648" s="56"/>
      <c r="H1648" s="109"/>
      <c r="I1648" s="107"/>
      <c r="J1648" s="1364"/>
      <c r="K1648" s="127"/>
    </row>
    <row r="1649" spans="1:11" ht="24" customHeight="1" x14ac:dyDescent="0.2">
      <c r="A1649" s="55"/>
      <c r="B1649" s="127"/>
      <c r="C1649" s="56"/>
      <c r="D1649" s="127"/>
      <c r="E1649" s="1361"/>
      <c r="F1649" s="56"/>
      <c r="G1649" s="56"/>
      <c r="H1649" s="109"/>
      <c r="I1649" s="107"/>
      <c r="J1649" s="1364"/>
      <c r="K1649" s="127"/>
    </row>
    <row r="1650" spans="1:11" ht="24" customHeight="1" x14ac:dyDescent="0.2">
      <c r="A1650" s="55"/>
      <c r="B1650" s="127"/>
      <c r="C1650" s="56"/>
      <c r="D1650" s="127"/>
      <c r="E1650" s="1361"/>
      <c r="F1650" s="56"/>
      <c r="G1650" s="56"/>
      <c r="H1650" s="109"/>
      <c r="I1650" s="107"/>
      <c r="J1650" s="1364"/>
      <c r="K1650" s="127"/>
    </row>
    <row r="1651" spans="1:11" ht="24" customHeight="1" x14ac:dyDescent="0.2">
      <c r="A1651" s="55"/>
      <c r="B1651" s="127"/>
      <c r="C1651" s="56"/>
      <c r="D1651" s="127"/>
      <c r="E1651" s="1361"/>
      <c r="F1651" s="56"/>
      <c r="G1651" s="56"/>
      <c r="H1651" s="109"/>
      <c r="I1651" s="107"/>
      <c r="J1651" s="1364"/>
      <c r="K1651" s="127"/>
    </row>
    <row r="1652" spans="1:11" ht="24" customHeight="1" x14ac:dyDescent="0.2">
      <c r="A1652" s="55"/>
      <c r="B1652" s="127"/>
      <c r="C1652" s="56"/>
      <c r="D1652" s="127"/>
      <c r="E1652" s="1361"/>
      <c r="F1652" s="56"/>
      <c r="G1652" s="56"/>
      <c r="H1652" s="109"/>
      <c r="I1652" s="107"/>
      <c r="J1652" s="1364"/>
      <c r="K1652" s="127"/>
    </row>
    <row r="1653" spans="1:11" ht="24" customHeight="1" x14ac:dyDescent="0.2">
      <c r="A1653" s="55"/>
      <c r="B1653" s="127"/>
      <c r="C1653" s="56"/>
      <c r="D1653" s="127"/>
      <c r="E1653" s="1361"/>
      <c r="F1653" s="56"/>
      <c r="G1653" s="56"/>
      <c r="H1653" s="1365" t="s">
        <v>141</v>
      </c>
      <c r="I1653" s="1366" t="s">
        <v>140</v>
      </c>
      <c r="J1653" s="1364"/>
      <c r="K1653" s="127"/>
    </row>
    <row r="1654" spans="1:11" ht="24" customHeight="1" x14ac:dyDescent="0.2">
      <c r="A1654" s="55"/>
      <c r="B1654" s="127"/>
      <c r="C1654" s="56"/>
      <c r="D1654" s="127"/>
      <c r="E1654" s="1361"/>
      <c r="F1654" s="56"/>
      <c r="G1654" s="56"/>
      <c r="H1654" s="1365"/>
      <c r="I1654" s="1366"/>
      <c r="J1654" s="1364"/>
      <c r="K1654" s="127"/>
    </row>
    <row r="1655" spans="1:11" ht="24" customHeight="1" x14ac:dyDescent="0.2">
      <c r="A1655" s="55"/>
      <c r="B1655" s="127"/>
      <c r="C1655" s="56"/>
      <c r="D1655" s="127"/>
      <c r="E1655" s="1361"/>
      <c r="F1655" s="56"/>
      <c r="G1655" s="56"/>
      <c r="H1655" s="1365"/>
      <c r="I1655" s="1366"/>
      <c r="J1655" s="1364"/>
    </row>
    <row r="1656" spans="1:11" ht="24" customHeight="1" x14ac:dyDescent="0.2">
      <c r="A1656" s="55"/>
      <c r="B1656" s="127"/>
      <c r="C1656" s="56"/>
      <c r="D1656" s="127"/>
      <c r="E1656" s="1361"/>
      <c r="F1656" s="56"/>
      <c r="G1656" s="56"/>
      <c r="H1656" s="1365"/>
      <c r="I1656" s="1366"/>
      <c r="J1656" s="1364"/>
    </row>
    <row r="1657" spans="1:11" ht="24" customHeight="1" x14ac:dyDescent="0.2">
      <c r="A1657" s="55"/>
      <c r="B1657" s="127"/>
      <c r="C1657" s="56"/>
      <c r="D1657" s="127"/>
      <c r="E1657" s="1361"/>
      <c r="F1657" s="56"/>
      <c r="G1657" s="56"/>
      <c r="H1657" s="1367"/>
      <c r="I1657" s="1366"/>
      <c r="J1657" s="1364"/>
    </row>
    <row r="1658" spans="1:11" ht="24" customHeight="1" x14ac:dyDescent="0.2">
      <c r="A1658" s="55"/>
      <c r="B1658" s="127"/>
      <c r="C1658" s="56"/>
      <c r="D1658" s="127"/>
      <c r="E1658" s="1361"/>
      <c r="F1658" s="56"/>
      <c r="G1658" s="56"/>
      <c r="H1658" s="1367"/>
      <c r="I1658" s="1366"/>
      <c r="J1658" s="1364"/>
    </row>
    <row r="1659" spans="1:11" ht="24" customHeight="1" x14ac:dyDescent="0.2">
      <c r="A1659" s="55"/>
      <c r="B1659" s="127"/>
      <c r="C1659" s="56"/>
      <c r="D1659" s="127"/>
      <c r="E1659" s="1361"/>
      <c r="F1659" s="56"/>
      <c r="G1659" s="56"/>
      <c r="H1659" s="1367"/>
      <c r="I1659" s="1366"/>
      <c r="J1659" s="1364"/>
    </row>
    <row r="1660" spans="1:11" ht="24" customHeight="1" x14ac:dyDescent="0.2">
      <c r="A1660" s="55"/>
      <c r="B1660" s="127"/>
      <c r="C1660" s="56"/>
      <c r="D1660" s="127"/>
      <c r="E1660" s="1361"/>
      <c r="F1660" s="56"/>
      <c r="G1660" s="56"/>
      <c r="H1660" s="1367"/>
      <c r="I1660" s="1366"/>
      <c r="J1660" s="1364"/>
    </row>
    <row r="1661" spans="1:11" ht="24" customHeight="1" x14ac:dyDescent="0.2">
      <c r="A1661" s="55"/>
      <c r="B1661" s="127"/>
      <c r="C1661" s="56"/>
      <c r="D1661" s="127"/>
      <c r="E1661" s="1361"/>
      <c r="F1661" s="56"/>
      <c r="G1661" s="56"/>
      <c r="H1661" s="1367"/>
      <c r="I1661" s="1366"/>
      <c r="J1661" s="1364"/>
    </row>
    <row r="1662" spans="1:11" ht="24" customHeight="1" x14ac:dyDescent="0.2">
      <c r="A1662" s="55"/>
      <c r="B1662" s="127"/>
      <c r="C1662" s="56"/>
      <c r="D1662" s="127"/>
      <c r="E1662" s="1361"/>
      <c r="F1662" s="56"/>
      <c r="G1662" s="56"/>
      <c r="H1662" s="109"/>
      <c r="I1662" s="107"/>
      <c r="J1662" s="1364"/>
    </row>
    <row r="1663" spans="1:11" ht="24" customHeight="1" x14ac:dyDescent="0.2">
      <c r="A1663" s="55"/>
      <c r="B1663" s="127" t="s">
        <v>160</v>
      </c>
      <c r="C1663" s="56"/>
      <c r="D1663" s="127"/>
      <c r="E1663" s="1361"/>
      <c r="F1663" s="56"/>
      <c r="G1663" s="56"/>
      <c r="H1663" s="109"/>
      <c r="I1663" s="107"/>
      <c r="J1663" s="1364"/>
    </row>
    <row r="1664" spans="1:11" ht="24" customHeight="1" x14ac:dyDescent="0.2">
      <c r="A1664" s="55"/>
      <c r="B1664" s="127" t="s">
        <v>160</v>
      </c>
      <c r="C1664" s="56"/>
      <c r="D1664" s="127" t="s">
        <v>160</v>
      </c>
      <c r="E1664" s="1361"/>
      <c r="F1664" s="56"/>
      <c r="G1664" s="56"/>
      <c r="H1664" s="109"/>
      <c r="I1664" s="107"/>
      <c r="J1664" s="1364"/>
    </row>
    <row r="1665" spans="1:11" ht="24" customHeight="1" x14ac:dyDescent="0.2">
      <c r="A1665" s="55"/>
      <c r="B1665" s="127" t="s">
        <v>160</v>
      </c>
      <c r="C1665" s="56"/>
      <c r="D1665" s="127" t="s">
        <v>160</v>
      </c>
      <c r="E1665" s="1361"/>
      <c r="F1665" s="56"/>
      <c r="G1665" s="56"/>
      <c r="H1665" s="109"/>
      <c r="I1665" s="107"/>
      <c r="J1665" s="1364"/>
    </row>
    <row r="1666" spans="1:11" ht="24" customHeight="1" x14ac:dyDescent="0.2">
      <c r="A1666" s="55"/>
      <c r="B1666" s="127" t="s">
        <v>160</v>
      </c>
      <c r="C1666" s="56"/>
      <c r="D1666" s="127"/>
      <c r="E1666" s="1361"/>
      <c r="F1666" s="56"/>
      <c r="G1666" s="56"/>
      <c r="H1666" s="109"/>
      <c r="I1666" s="107"/>
      <c r="J1666" s="1364"/>
    </row>
    <row r="1667" spans="1:11" ht="24" customHeight="1" x14ac:dyDescent="0.2">
      <c r="A1667" s="55"/>
      <c r="B1667" s="127" t="s">
        <v>160</v>
      </c>
      <c r="C1667" s="56"/>
      <c r="D1667" s="127" t="s">
        <v>160</v>
      </c>
      <c r="E1667" s="1361"/>
      <c r="F1667" s="56"/>
      <c r="G1667" s="56"/>
      <c r="H1667" s="109"/>
      <c r="I1667" s="107"/>
      <c r="J1667" s="1364"/>
    </row>
    <row r="1668" spans="1:11" ht="24" customHeight="1" x14ac:dyDescent="0.2">
      <c r="A1668" s="55"/>
      <c r="B1668" s="127" t="s">
        <v>160</v>
      </c>
      <c r="C1668" s="56"/>
      <c r="D1668" s="127" t="s">
        <v>160</v>
      </c>
      <c r="E1668" s="1362"/>
      <c r="F1668" s="56"/>
      <c r="G1668" s="56"/>
      <c r="H1668" s="110"/>
      <c r="I1668" s="108"/>
      <c r="J1668" s="1364"/>
    </row>
    <row r="1669" spans="1:11" ht="24" customHeight="1" thickBot="1" x14ac:dyDescent="0.25">
      <c r="A1669" s="55"/>
      <c r="B1669" s="127" t="s">
        <v>160</v>
      </c>
      <c r="C1669" s="101"/>
      <c r="D1669" s="1339" t="s">
        <v>160</v>
      </c>
      <c r="E1669" s="1339"/>
      <c r="F1669" s="1339"/>
      <c r="G1669" s="101">
        <f>SUM(G1646:G1668)</f>
        <v>0</v>
      </c>
      <c r="H1669" s="106"/>
      <c r="I1669" s="106"/>
      <c r="J1669" s="102"/>
    </row>
    <row r="1670" spans="1:11" ht="24" customHeight="1" thickTop="1" x14ac:dyDescent="0.2">
      <c r="A1670" s="1340" t="s">
        <v>132</v>
      </c>
      <c r="B1670" s="1340"/>
      <c r="C1670" s="1340"/>
      <c r="D1670" s="1340"/>
      <c r="E1670" s="1340"/>
      <c r="F1670" s="1340"/>
      <c r="G1670" s="1340"/>
      <c r="H1670" s="1340"/>
      <c r="I1670" s="1340"/>
      <c r="J1670" s="1340"/>
    </row>
    <row r="1671" spans="1:11" ht="24" customHeight="1" x14ac:dyDescent="0.2">
      <c r="A1671" s="1341" t="s">
        <v>133</v>
      </c>
      <c r="B1671" s="1341"/>
      <c r="C1671" s="1341"/>
      <c r="D1671" s="1341"/>
      <c r="E1671" s="50"/>
    </row>
    <row r="1672" spans="1:11" ht="24" customHeight="1" x14ac:dyDescent="0.2">
      <c r="A1672" s="2" t="s">
        <v>22</v>
      </c>
      <c r="B1672" s="97"/>
      <c r="D1672" s="1342" t="s">
        <v>134</v>
      </c>
      <c r="E1672" s="1342"/>
      <c r="F1672" s="1325" t="s">
        <v>108</v>
      </c>
      <c r="G1672" s="1325"/>
      <c r="H1672" s="1359"/>
      <c r="I1672" s="1359"/>
      <c r="J1672" s="1359"/>
    </row>
    <row r="1673" spans="1:11" ht="24" customHeight="1" x14ac:dyDescent="0.25">
      <c r="A1673" s="97"/>
      <c r="B1673" s="1338" t="s">
        <v>288</v>
      </c>
      <c r="C1673" s="1338"/>
      <c r="D1673" s="1338"/>
      <c r="E1673" s="220"/>
      <c r="F1673" s="220"/>
    </row>
    <row r="1674" spans="1:11" ht="24" customHeight="1" x14ac:dyDescent="0.2">
      <c r="A1674" s="50"/>
      <c r="B1674" s="50" t="s">
        <v>135</v>
      </c>
      <c r="C1674" s="1341"/>
      <c r="D1674" s="1341"/>
      <c r="E1674" s="1341"/>
      <c r="F1674" s="1368" t="s">
        <v>116</v>
      </c>
      <c r="G1674" s="1368"/>
      <c r="H1674" s="1341"/>
      <c r="I1674" s="1341"/>
      <c r="J1674" s="1341"/>
    </row>
    <row r="1675" spans="1:11" ht="24" customHeight="1" x14ac:dyDescent="0.2">
      <c r="A1675" s="50"/>
      <c r="B1675" s="50" t="s">
        <v>136</v>
      </c>
      <c r="C1675" s="1341"/>
      <c r="D1675" s="1341"/>
      <c r="E1675" s="1341"/>
      <c r="F1675" s="1368" t="s">
        <v>157</v>
      </c>
      <c r="G1675" s="1368"/>
      <c r="H1675" s="1341"/>
      <c r="I1675" s="1341"/>
      <c r="J1675" s="1341"/>
    </row>
    <row r="1676" spans="1:11" ht="24" customHeight="1" thickBot="1" x14ac:dyDescent="0.25">
      <c r="B1676" s="206" t="s">
        <v>261</v>
      </c>
      <c r="C1676" s="1352"/>
      <c r="D1676" s="1352"/>
      <c r="E1676" s="1352"/>
      <c r="F1676" s="1352"/>
      <c r="G1676" s="1352"/>
    </row>
    <row r="1677" spans="1:11" ht="24" customHeight="1" thickTop="1" x14ac:dyDescent="0.2">
      <c r="A1677" s="1353" t="s">
        <v>131</v>
      </c>
      <c r="B1677" s="1354"/>
      <c r="C1677" s="1354"/>
      <c r="D1677" s="1355"/>
      <c r="E1677" s="103" t="s">
        <v>123</v>
      </c>
      <c r="F1677" s="1343" t="s">
        <v>126</v>
      </c>
      <c r="G1677" s="1343"/>
      <c r="H1677" s="1344" t="s">
        <v>130</v>
      </c>
      <c r="I1677" s="1345"/>
      <c r="J1677" s="1346"/>
    </row>
    <row r="1678" spans="1:11" ht="24" customHeight="1" x14ac:dyDescent="0.2">
      <c r="A1678" s="1356"/>
      <c r="B1678" s="1357"/>
      <c r="C1678" s="1357"/>
      <c r="D1678" s="1358"/>
      <c r="E1678" s="104" t="s">
        <v>124</v>
      </c>
      <c r="F1678" s="1350" t="s">
        <v>127</v>
      </c>
      <c r="G1678" s="1351"/>
      <c r="H1678" s="1347"/>
      <c r="I1678" s="1348"/>
      <c r="J1678" s="1349"/>
    </row>
    <row r="1679" spans="1:11" ht="24" customHeight="1" thickBot="1" x14ac:dyDescent="0.25">
      <c r="A1679" s="170" t="s">
        <v>99</v>
      </c>
      <c r="B1679" s="169" t="s">
        <v>100</v>
      </c>
      <c r="C1679" s="169" t="s">
        <v>101</v>
      </c>
      <c r="D1679" s="169" t="s">
        <v>100</v>
      </c>
      <c r="E1679" s="104" t="s">
        <v>125</v>
      </c>
      <c r="F1679" s="169" t="s">
        <v>128</v>
      </c>
      <c r="G1679" s="169" t="s">
        <v>129</v>
      </c>
      <c r="H1679" s="1347"/>
      <c r="I1679" s="1348"/>
      <c r="J1679" s="1349"/>
    </row>
    <row r="1680" spans="1:11" ht="24" customHeight="1" x14ac:dyDescent="0.2">
      <c r="A1680" s="214"/>
      <c r="B1680" s="215"/>
      <c r="C1680" s="219"/>
      <c r="D1680" s="215"/>
      <c r="E1680" s="1360" t="s">
        <v>137</v>
      </c>
      <c r="F1680" s="216"/>
      <c r="G1680" s="216"/>
      <c r="H1680" s="217"/>
      <c r="I1680" s="218"/>
      <c r="J1680" s="1363" t="s">
        <v>139</v>
      </c>
      <c r="K1680" s="127"/>
    </row>
    <row r="1681" spans="1:11" ht="24" customHeight="1" x14ac:dyDescent="0.2">
      <c r="A1681" s="55"/>
      <c r="B1681" s="127"/>
      <c r="C1681" s="56"/>
      <c r="D1681" s="127"/>
      <c r="E1681" s="1361"/>
      <c r="F1681" s="56"/>
      <c r="G1681" s="56"/>
      <c r="H1681" s="109"/>
      <c r="I1681" s="107"/>
      <c r="J1681" s="1364"/>
      <c r="K1681" s="127"/>
    </row>
    <row r="1682" spans="1:11" ht="24" customHeight="1" x14ac:dyDescent="0.2">
      <c r="A1682" s="55"/>
      <c r="B1682" s="127"/>
      <c r="C1682" s="56"/>
      <c r="D1682" s="127"/>
      <c r="E1682" s="1361"/>
      <c r="F1682" s="56"/>
      <c r="G1682" s="56"/>
      <c r="H1682" s="109"/>
      <c r="I1682" s="107"/>
      <c r="J1682" s="1364"/>
      <c r="K1682" s="127"/>
    </row>
    <row r="1683" spans="1:11" ht="24" customHeight="1" x14ac:dyDescent="0.2">
      <c r="A1683" s="55"/>
      <c r="B1683" s="127"/>
      <c r="C1683" s="56"/>
      <c r="D1683" s="127"/>
      <c r="E1683" s="1361"/>
      <c r="F1683" s="56"/>
      <c r="G1683" s="56"/>
      <c r="H1683" s="109"/>
      <c r="I1683" s="107"/>
      <c r="J1683" s="1364"/>
      <c r="K1683" s="127"/>
    </row>
    <row r="1684" spans="1:11" ht="24" customHeight="1" x14ac:dyDescent="0.2">
      <c r="A1684" s="55"/>
      <c r="B1684" s="127"/>
      <c r="C1684" s="56"/>
      <c r="D1684" s="127"/>
      <c r="E1684" s="1361"/>
      <c r="F1684" s="56"/>
      <c r="G1684" s="56"/>
      <c r="H1684" s="109"/>
      <c r="I1684" s="107"/>
      <c r="J1684" s="1364"/>
      <c r="K1684" s="127"/>
    </row>
    <row r="1685" spans="1:11" ht="24" customHeight="1" x14ac:dyDescent="0.2">
      <c r="A1685" s="55"/>
      <c r="B1685" s="127"/>
      <c r="C1685" s="56"/>
      <c r="D1685" s="127"/>
      <c r="E1685" s="1361"/>
      <c r="F1685" s="56"/>
      <c r="G1685" s="56"/>
      <c r="H1685" s="109"/>
      <c r="I1685" s="107"/>
      <c r="J1685" s="1364"/>
      <c r="K1685" s="127"/>
    </row>
    <row r="1686" spans="1:11" ht="24" customHeight="1" x14ac:dyDescent="0.2">
      <c r="A1686" s="55"/>
      <c r="B1686" s="127"/>
      <c r="C1686" s="56"/>
      <c r="D1686" s="127"/>
      <c r="E1686" s="1361"/>
      <c r="F1686" s="56"/>
      <c r="G1686" s="56"/>
      <c r="H1686" s="109"/>
      <c r="I1686" s="107"/>
      <c r="J1686" s="1364"/>
      <c r="K1686" s="127"/>
    </row>
    <row r="1687" spans="1:11" ht="24" customHeight="1" x14ac:dyDescent="0.2">
      <c r="A1687" s="55"/>
      <c r="B1687" s="127"/>
      <c r="C1687" s="56"/>
      <c r="D1687" s="127"/>
      <c r="E1687" s="1361"/>
      <c r="F1687" s="56"/>
      <c r="G1687" s="56"/>
      <c r="H1687" s="1365" t="s">
        <v>141</v>
      </c>
      <c r="I1687" s="1366" t="s">
        <v>140</v>
      </c>
      <c r="J1687" s="1364"/>
      <c r="K1687" s="127"/>
    </row>
    <row r="1688" spans="1:11" ht="24" customHeight="1" x14ac:dyDescent="0.2">
      <c r="A1688" s="55"/>
      <c r="B1688" s="127"/>
      <c r="C1688" s="56"/>
      <c r="D1688" s="127"/>
      <c r="E1688" s="1361"/>
      <c r="F1688" s="56"/>
      <c r="G1688" s="56"/>
      <c r="H1688" s="1365"/>
      <c r="I1688" s="1366"/>
      <c r="J1688" s="1364"/>
      <c r="K1688" s="127"/>
    </row>
    <row r="1689" spans="1:11" ht="24" customHeight="1" x14ac:dyDescent="0.2">
      <c r="A1689" s="55"/>
      <c r="B1689" s="127"/>
      <c r="C1689" s="56"/>
      <c r="D1689" s="127"/>
      <c r="E1689" s="1361"/>
      <c r="F1689" s="56"/>
      <c r="G1689" s="56"/>
      <c r="H1689" s="1365"/>
      <c r="I1689" s="1366"/>
      <c r="J1689" s="1364"/>
    </row>
    <row r="1690" spans="1:11" ht="24" customHeight="1" x14ac:dyDescent="0.2">
      <c r="A1690" s="55"/>
      <c r="B1690" s="127"/>
      <c r="C1690" s="56"/>
      <c r="D1690" s="127"/>
      <c r="E1690" s="1361"/>
      <c r="F1690" s="56"/>
      <c r="G1690" s="56"/>
      <c r="H1690" s="1365"/>
      <c r="I1690" s="1366"/>
      <c r="J1690" s="1364"/>
    </row>
    <row r="1691" spans="1:11" ht="24" customHeight="1" x14ac:dyDescent="0.2">
      <c r="A1691" s="55"/>
      <c r="B1691" s="127"/>
      <c r="C1691" s="56"/>
      <c r="D1691" s="127"/>
      <c r="E1691" s="1361"/>
      <c r="F1691" s="56"/>
      <c r="G1691" s="56"/>
      <c r="H1691" s="1367"/>
      <c r="I1691" s="1366"/>
      <c r="J1691" s="1364"/>
    </row>
    <row r="1692" spans="1:11" ht="24" customHeight="1" x14ac:dyDescent="0.2">
      <c r="A1692" s="55"/>
      <c r="B1692" s="127"/>
      <c r="C1692" s="56"/>
      <c r="D1692" s="127"/>
      <c r="E1692" s="1361"/>
      <c r="F1692" s="56"/>
      <c r="G1692" s="56"/>
      <c r="H1692" s="1367"/>
      <c r="I1692" s="1366"/>
      <c r="J1692" s="1364"/>
    </row>
    <row r="1693" spans="1:11" ht="24" customHeight="1" x14ac:dyDescent="0.2">
      <c r="A1693" s="55"/>
      <c r="B1693" s="127"/>
      <c r="C1693" s="56"/>
      <c r="D1693" s="127"/>
      <c r="E1693" s="1361"/>
      <c r="F1693" s="56"/>
      <c r="G1693" s="56"/>
      <c r="H1693" s="1367"/>
      <c r="I1693" s="1366"/>
      <c r="J1693" s="1364"/>
    </row>
    <row r="1694" spans="1:11" ht="24" customHeight="1" x14ac:dyDescent="0.2">
      <c r="A1694" s="55"/>
      <c r="B1694" s="127"/>
      <c r="C1694" s="56"/>
      <c r="D1694" s="127"/>
      <c r="E1694" s="1361"/>
      <c r="F1694" s="56"/>
      <c r="G1694" s="56"/>
      <c r="H1694" s="1367"/>
      <c r="I1694" s="1366"/>
      <c r="J1694" s="1364"/>
    </row>
    <row r="1695" spans="1:11" ht="24" customHeight="1" x14ac:dyDescent="0.2">
      <c r="A1695" s="55"/>
      <c r="B1695" s="127"/>
      <c r="C1695" s="56"/>
      <c r="D1695" s="127"/>
      <c r="E1695" s="1361"/>
      <c r="F1695" s="56"/>
      <c r="G1695" s="56"/>
      <c r="H1695" s="1367"/>
      <c r="I1695" s="1366"/>
      <c r="J1695" s="1364"/>
    </row>
    <row r="1696" spans="1:11" ht="24" customHeight="1" x14ac:dyDescent="0.2">
      <c r="A1696" s="55"/>
      <c r="B1696" s="127"/>
      <c r="C1696" s="56"/>
      <c r="D1696" s="127"/>
      <c r="E1696" s="1361"/>
      <c r="F1696" s="56"/>
      <c r="G1696" s="56"/>
      <c r="H1696" s="109"/>
      <c r="I1696" s="107"/>
      <c r="J1696" s="1364"/>
    </row>
    <row r="1697" spans="1:10" ht="24" customHeight="1" x14ac:dyDescent="0.2">
      <c r="A1697" s="55"/>
      <c r="B1697" s="127"/>
      <c r="C1697" s="56"/>
      <c r="D1697" s="127"/>
      <c r="E1697" s="1361"/>
      <c r="F1697" s="56"/>
      <c r="G1697" s="56"/>
      <c r="H1697" s="109"/>
      <c r="I1697" s="107"/>
      <c r="J1697" s="1364"/>
    </row>
    <row r="1698" spans="1:10" ht="24" customHeight="1" x14ac:dyDescent="0.2">
      <c r="A1698" s="55"/>
      <c r="B1698" s="127" t="s">
        <v>160</v>
      </c>
      <c r="C1698" s="56"/>
      <c r="D1698" s="127" t="s">
        <v>160</v>
      </c>
      <c r="E1698" s="1361"/>
      <c r="F1698" s="56"/>
      <c r="G1698" s="56"/>
      <c r="H1698" s="109"/>
      <c r="I1698" s="107"/>
      <c r="J1698" s="1364"/>
    </row>
    <row r="1699" spans="1:10" ht="24" customHeight="1" x14ac:dyDescent="0.2">
      <c r="A1699" s="55"/>
      <c r="B1699" s="127" t="s">
        <v>160</v>
      </c>
      <c r="C1699" s="56"/>
      <c r="D1699" s="127" t="s">
        <v>160</v>
      </c>
      <c r="E1699" s="1361"/>
      <c r="F1699" s="56"/>
      <c r="G1699" s="56"/>
      <c r="H1699" s="109"/>
      <c r="I1699" s="107"/>
      <c r="J1699" s="1364"/>
    </row>
    <row r="1700" spans="1:10" ht="24" customHeight="1" x14ac:dyDescent="0.2">
      <c r="A1700" s="55"/>
      <c r="B1700" s="127" t="s">
        <v>160</v>
      </c>
      <c r="C1700" s="56"/>
      <c r="D1700" s="127"/>
      <c r="E1700" s="1361"/>
      <c r="F1700" s="56"/>
      <c r="G1700" s="56"/>
      <c r="H1700" s="109"/>
      <c r="I1700" s="107"/>
      <c r="J1700" s="1364"/>
    </row>
    <row r="1701" spans="1:10" ht="24" customHeight="1" x14ac:dyDescent="0.2">
      <c r="A1701" s="55"/>
      <c r="B1701" s="127" t="s">
        <v>160</v>
      </c>
      <c r="C1701" s="56"/>
      <c r="D1701" s="127" t="s">
        <v>160</v>
      </c>
      <c r="E1701" s="1361"/>
      <c r="F1701" s="56"/>
      <c r="G1701" s="56"/>
      <c r="H1701" s="109"/>
      <c r="I1701" s="107"/>
      <c r="J1701" s="1364"/>
    </row>
    <row r="1702" spans="1:10" ht="24" customHeight="1" x14ac:dyDescent="0.2">
      <c r="A1702" s="55"/>
      <c r="B1702" s="127" t="s">
        <v>160</v>
      </c>
      <c r="C1702" s="56"/>
      <c r="D1702" s="127" t="s">
        <v>160</v>
      </c>
      <c r="E1702" s="1362"/>
      <c r="F1702" s="56"/>
      <c r="G1702" s="56"/>
      <c r="H1702" s="110"/>
      <c r="I1702" s="108"/>
      <c r="J1702" s="1364"/>
    </row>
    <row r="1703" spans="1:10" ht="24" customHeight="1" thickBot="1" x14ac:dyDescent="0.25">
      <c r="A1703" s="55"/>
      <c r="B1703" s="127" t="s">
        <v>160</v>
      </c>
      <c r="C1703" s="101"/>
      <c r="D1703" s="1339" t="s">
        <v>160</v>
      </c>
      <c r="E1703" s="1339"/>
      <c r="F1703" s="1339"/>
      <c r="G1703" s="101">
        <f>SUM(G1680:G1702)</f>
        <v>0</v>
      </c>
      <c r="H1703" s="106"/>
      <c r="I1703" s="106"/>
      <c r="J1703" s="102"/>
    </row>
    <row r="1704" spans="1:10" ht="24" customHeight="1" thickTop="1" x14ac:dyDescent="0.2">
      <c r="A1704" s="1340" t="s">
        <v>132</v>
      </c>
      <c r="B1704" s="1340"/>
      <c r="C1704" s="1340"/>
      <c r="D1704" s="1340"/>
      <c r="E1704" s="1340"/>
      <c r="F1704" s="1340"/>
      <c r="G1704" s="1340"/>
      <c r="H1704" s="1340"/>
      <c r="I1704" s="1340"/>
      <c r="J1704" s="1340"/>
    </row>
    <row r="1705" spans="1:10" ht="24" customHeight="1" x14ac:dyDescent="0.2">
      <c r="A1705" s="1341" t="s">
        <v>133</v>
      </c>
      <c r="B1705" s="1341"/>
      <c r="C1705" s="1341"/>
      <c r="D1705" s="1341"/>
      <c r="E1705" s="50"/>
    </row>
    <row r="1706" spans="1:10" ht="24" customHeight="1" x14ac:dyDescent="0.2">
      <c r="A1706" s="2" t="s">
        <v>22</v>
      </c>
      <c r="B1706" s="97"/>
      <c r="D1706" s="1342" t="s">
        <v>134</v>
      </c>
      <c r="E1706" s="1342"/>
      <c r="F1706" s="1325" t="s">
        <v>108</v>
      </c>
      <c r="G1706" s="1325"/>
      <c r="H1706" s="1359"/>
      <c r="I1706" s="1359"/>
      <c r="J1706" s="1359"/>
    </row>
    <row r="1707" spans="1:10" ht="24" customHeight="1" x14ac:dyDescent="0.25">
      <c r="A1707" s="97"/>
      <c r="B1707" s="1338" t="s">
        <v>288</v>
      </c>
      <c r="C1707" s="1338"/>
      <c r="D1707" s="1338"/>
      <c r="E1707" s="220"/>
      <c r="F1707" s="220"/>
    </row>
    <row r="1708" spans="1:10" ht="24" customHeight="1" x14ac:dyDescent="0.2">
      <c r="A1708" s="50"/>
      <c r="B1708" s="50" t="s">
        <v>135</v>
      </c>
      <c r="C1708" s="1341"/>
      <c r="D1708" s="1341"/>
      <c r="E1708" s="1341"/>
      <c r="F1708" s="1368" t="s">
        <v>116</v>
      </c>
      <c r="G1708" s="1368"/>
      <c r="H1708" s="1341"/>
      <c r="I1708" s="1341"/>
      <c r="J1708" s="1341"/>
    </row>
    <row r="1709" spans="1:10" ht="24" customHeight="1" x14ac:dyDescent="0.2">
      <c r="A1709" s="50"/>
      <c r="B1709" s="50" t="s">
        <v>136</v>
      </c>
      <c r="C1709" s="1341"/>
      <c r="D1709" s="1341"/>
      <c r="E1709" s="1341"/>
      <c r="F1709" s="1368" t="s">
        <v>157</v>
      </c>
      <c r="G1709" s="1368"/>
      <c r="H1709" s="1341"/>
      <c r="I1709" s="1341"/>
      <c r="J1709" s="1341"/>
    </row>
    <row r="1710" spans="1:10" ht="24" customHeight="1" thickBot="1" x14ac:dyDescent="0.25">
      <c r="B1710" s="206" t="s">
        <v>261</v>
      </c>
      <c r="C1710" s="1352"/>
      <c r="D1710" s="1352"/>
      <c r="E1710" s="1352"/>
      <c r="F1710" s="1352"/>
      <c r="G1710" s="1352"/>
    </row>
    <row r="1711" spans="1:10" ht="24" customHeight="1" thickTop="1" x14ac:dyDescent="0.2">
      <c r="A1711" s="1353" t="s">
        <v>131</v>
      </c>
      <c r="B1711" s="1354"/>
      <c r="C1711" s="1354"/>
      <c r="D1711" s="1355"/>
      <c r="E1711" s="103" t="s">
        <v>123</v>
      </c>
      <c r="F1711" s="1343" t="s">
        <v>126</v>
      </c>
      <c r="G1711" s="1343"/>
      <c r="H1711" s="1344" t="s">
        <v>130</v>
      </c>
      <c r="I1711" s="1345"/>
      <c r="J1711" s="1346"/>
    </row>
    <row r="1712" spans="1:10" ht="24" customHeight="1" x14ac:dyDescent="0.2">
      <c r="A1712" s="1356"/>
      <c r="B1712" s="1357"/>
      <c r="C1712" s="1357"/>
      <c r="D1712" s="1358"/>
      <c r="E1712" s="104" t="s">
        <v>124</v>
      </c>
      <c r="F1712" s="1350" t="s">
        <v>127</v>
      </c>
      <c r="G1712" s="1351"/>
      <c r="H1712" s="1347"/>
      <c r="I1712" s="1348"/>
      <c r="J1712" s="1349"/>
    </row>
    <row r="1713" spans="1:11" ht="24" customHeight="1" thickBot="1" x14ac:dyDescent="0.25">
      <c r="A1713" s="170" t="s">
        <v>99</v>
      </c>
      <c r="B1713" s="169" t="s">
        <v>100</v>
      </c>
      <c r="C1713" s="169" t="s">
        <v>101</v>
      </c>
      <c r="D1713" s="169" t="s">
        <v>100</v>
      </c>
      <c r="E1713" s="104" t="s">
        <v>125</v>
      </c>
      <c r="F1713" s="169" t="s">
        <v>128</v>
      </c>
      <c r="G1713" s="169" t="s">
        <v>129</v>
      </c>
      <c r="H1713" s="1347"/>
      <c r="I1713" s="1348"/>
      <c r="J1713" s="1349"/>
    </row>
    <row r="1714" spans="1:11" ht="24" customHeight="1" x14ac:dyDescent="0.2">
      <c r="A1714" s="214"/>
      <c r="B1714" s="215"/>
      <c r="C1714" s="219"/>
      <c r="D1714" s="215"/>
      <c r="E1714" s="1360" t="s">
        <v>137</v>
      </c>
      <c r="F1714" s="216"/>
      <c r="G1714" s="216"/>
      <c r="H1714" s="217"/>
      <c r="I1714" s="218"/>
      <c r="J1714" s="1363" t="s">
        <v>139</v>
      </c>
      <c r="K1714" s="127"/>
    </row>
    <row r="1715" spans="1:11" ht="24" customHeight="1" x14ac:dyDescent="0.2">
      <c r="A1715" s="55"/>
      <c r="B1715" s="127"/>
      <c r="C1715" s="56"/>
      <c r="D1715" s="127"/>
      <c r="E1715" s="1361"/>
      <c r="F1715" s="56"/>
      <c r="G1715" s="56"/>
      <c r="H1715" s="109"/>
      <c r="I1715" s="107"/>
      <c r="J1715" s="1364"/>
      <c r="K1715" s="127"/>
    </row>
    <row r="1716" spans="1:11" ht="24" customHeight="1" x14ac:dyDescent="0.2">
      <c r="A1716" s="55"/>
      <c r="B1716" s="127"/>
      <c r="C1716" s="56"/>
      <c r="D1716" s="127"/>
      <c r="E1716" s="1361"/>
      <c r="F1716" s="56"/>
      <c r="G1716" s="56"/>
      <c r="H1716" s="109"/>
      <c r="I1716" s="107"/>
      <c r="J1716" s="1364"/>
      <c r="K1716" s="127"/>
    </row>
    <row r="1717" spans="1:11" ht="24" customHeight="1" x14ac:dyDescent="0.2">
      <c r="A1717" s="55"/>
      <c r="B1717" s="127"/>
      <c r="C1717" s="56"/>
      <c r="D1717" s="127"/>
      <c r="E1717" s="1361"/>
      <c r="F1717" s="56"/>
      <c r="G1717" s="56"/>
      <c r="H1717" s="109"/>
      <c r="I1717" s="107"/>
      <c r="J1717" s="1364"/>
      <c r="K1717" s="127"/>
    </row>
    <row r="1718" spans="1:11" ht="24" customHeight="1" x14ac:dyDescent="0.2">
      <c r="A1718" s="55"/>
      <c r="B1718" s="127"/>
      <c r="C1718" s="56"/>
      <c r="D1718" s="127"/>
      <c r="E1718" s="1361"/>
      <c r="F1718" s="56"/>
      <c r="G1718" s="56"/>
      <c r="H1718" s="109"/>
      <c r="I1718" s="107"/>
      <c r="J1718" s="1364"/>
      <c r="K1718" s="127"/>
    </row>
    <row r="1719" spans="1:11" ht="24" customHeight="1" x14ac:dyDescent="0.2">
      <c r="A1719" s="55"/>
      <c r="B1719" s="127"/>
      <c r="C1719" s="56"/>
      <c r="D1719" s="127"/>
      <c r="E1719" s="1361"/>
      <c r="F1719" s="56"/>
      <c r="G1719" s="56"/>
      <c r="H1719" s="109"/>
      <c r="I1719" s="107"/>
      <c r="J1719" s="1364"/>
      <c r="K1719" s="127"/>
    </row>
    <row r="1720" spans="1:11" ht="24" customHeight="1" x14ac:dyDescent="0.2">
      <c r="A1720" s="55"/>
      <c r="B1720" s="127"/>
      <c r="C1720" s="56"/>
      <c r="D1720" s="127"/>
      <c r="E1720" s="1361"/>
      <c r="F1720" s="56"/>
      <c r="G1720" s="56"/>
      <c r="H1720" s="109"/>
      <c r="I1720" s="107"/>
      <c r="J1720" s="1364"/>
      <c r="K1720" s="127"/>
    </row>
    <row r="1721" spans="1:11" ht="24" customHeight="1" x14ac:dyDescent="0.2">
      <c r="A1721" s="55"/>
      <c r="B1721" s="127"/>
      <c r="C1721" s="56"/>
      <c r="D1721" s="127"/>
      <c r="E1721" s="1361"/>
      <c r="F1721" s="56"/>
      <c r="G1721" s="56"/>
      <c r="H1721" s="1365" t="s">
        <v>141</v>
      </c>
      <c r="I1721" s="1366" t="s">
        <v>140</v>
      </c>
      <c r="J1721" s="1364"/>
      <c r="K1721" s="127"/>
    </row>
    <row r="1722" spans="1:11" ht="24" customHeight="1" x14ac:dyDescent="0.2">
      <c r="A1722" s="55"/>
      <c r="B1722" s="127"/>
      <c r="C1722" s="56"/>
      <c r="D1722" s="127"/>
      <c r="E1722" s="1361"/>
      <c r="F1722" s="56"/>
      <c r="G1722" s="56"/>
      <c r="H1722" s="1365"/>
      <c r="I1722" s="1366"/>
      <c r="J1722" s="1364"/>
      <c r="K1722" s="127"/>
    </row>
    <row r="1723" spans="1:11" ht="24" customHeight="1" x14ac:dyDescent="0.2">
      <c r="A1723" s="55"/>
      <c r="B1723" s="127"/>
      <c r="C1723" s="56"/>
      <c r="D1723" s="127"/>
      <c r="E1723" s="1361"/>
      <c r="F1723" s="56"/>
      <c r="G1723" s="56"/>
      <c r="H1723" s="1365"/>
      <c r="I1723" s="1366"/>
      <c r="J1723" s="1364"/>
    </row>
    <row r="1724" spans="1:11" ht="24" customHeight="1" x14ac:dyDescent="0.2">
      <c r="A1724" s="55"/>
      <c r="B1724" s="127"/>
      <c r="C1724" s="56"/>
      <c r="D1724" s="127"/>
      <c r="E1724" s="1361"/>
      <c r="F1724" s="56"/>
      <c r="G1724" s="56"/>
      <c r="H1724" s="1365"/>
      <c r="I1724" s="1366"/>
      <c r="J1724" s="1364"/>
    </row>
    <row r="1725" spans="1:11" ht="24" customHeight="1" x14ac:dyDescent="0.2">
      <c r="A1725" s="55"/>
      <c r="B1725" s="127"/>
      <c r="C1725" s="56"/>
      <c r="D1725" s="127"/>
      <c r="E1725" s="1361"/>
      <c r="F1725" s="56"/>
      <c r="G1725" s="56"/>
      <c r="H1725" s="1367"/>
      <c r="I1725" s="1366"/>
      <c r="J1725" s="1364"/>
    </row>
    <row r="1726" spans="1:11" ht="24" customHeight="1" x14ac:dyDescent="0.2">
      <c r="A1726" s="55"/>
      <c r="B1726" s="127"/>
      <c r="C1726" s="56"/>
      <c r="D1726" s="127"/>
      <c r="E1726" s="1361"/>
      <c r="F1726" s="56"/>
      <c r="G1726" s="56"/>
      <c r="H1726" s="1367"/>
      <c r="I1726" s="1366"/>
      <c r="J1726" s="1364"/>
    </row>
    <row r="1727" spans="1:11" ht="24" customHeight="1" x14ac:dyDescent="0.2">
      <c r="A1727" s="55"/>
      <c r="B1727" s="127"/>
      <c r="C1727" s="56"/>
      <c r="D1727" s="127"/>
      <c r="E1727" s="1361"/>
      <c r="F1727" s="56"/>
      <c r="G1727" s="56"/>
      <c r="H1727" s="1367"/>
      <c r="I1727" s="1366"/>
      <c r="J1727" s="1364"/>
    </row>
    <row r="1728" spans="1:11" ht="24" customHeight="1" x14ac:dyDescent="0.2">
      <c r="A1728" s="55"/>
      <c r="B1728" s="127"/>
      <c r="C1728" s="56"/>
      <c r="D1728" s="127"/>
      <c r="E1728" s="1361"/>
      <c r="F1728" s="56"/>
      <c r="G1728" s="56"/>
      <c r="H1728" s="1367"/>
      <c r="I1728" s="1366"/>
      <c r="J1728" s="1364"/>
    </row>
    <row r="1729" spans="1:10" ht="24" customHeight="1" x14ac:dyDescent="0.2">
      <c r="A1729" s="55"/>
      <c r="B1729" s="127"/>
      <c r="C1729" s="56"/>
      <c r="D1729" s="127"/>
      <c r="E1729" s="1361"/>
      <c r="F1729" s="56"/>
      <c r="G1729" s="56"/>
      <c r="H1729" s="1367"/>
      <c r="I1729" s="1366"/>
      <c r="J1729" s="1364"/>
    </row>
    <row r="1730" spans="1:10" ht="24" customHeight="1" x14ac:dyDescent="0.2">
      <c r="A1730" s="55"/>
      <c r="B1730" s="127"/>
      <c r="C1730" s="56"/>
      <c r="D1730" s="127"/>
      <c r="E1730" s="1361"/>
      <c r="F1730" s="56"/>
      <c r="G1730" s="56"/>
      <c r="H1730" s="109"/>
      <c r="I1730" s="107"/>
      <c r="J1730" s="1364"/>
    </row>
    <row r="1731" spans="1:10" ht="24" customHeight="1" x14ac:dyDescent="0.2">
      <c r="A1731" s="55"/>
      <c r="B1731" s="127"/>
      <c r="C1731" s="56"/>
      <c r="D1731" s="127"/>
      <c r="E1731" s="1361"/>
      <c r="F1731" s="56"/>
      <c r="G1731" s="56"/>
      <c r="H1731" s="109"/>
      <c r="I1731" s="107"/>
      <c r="J1731" s="1364"/>
    </row>
    <row r="1732" spans="1:10" ht="24" customHeight="1" x14ac:dyDescent="0.2">
      <c r="A1732" s="55"/>
      <c r="B1732" s="127" t="s">
        <v>160</v>
      </c>
      <c r="C1732" s="56"/>
      <c r="D1732" s="127" t="s">
        <v>160</v>
      </c>
      <c r="E1732" s="1361"/>
      <c r="F1732" s="56"/>
      <c r="G1732" s="56"/>
      <c r="H1732" s="109"/>
      <c r="I1732" s="107"/>
      <c r="J1732" s="1364"/>
    </row>
    <row r="1733" spans="1:10" ht="24" customHeight="1" x14ac:dyDescent="0.2">
      <c r="A1733" s="55"/>
      <c r="B1733" s="127" t="s">
        <v>160</v>
      </c>
      <c r="C1733" s="56"/>
      <c r="D1733" s="127" t="s">
        <v>160</v>
      </c>
      <c r="E1733" s="1361"/>
      <c r="F1733" s="56"/>
      <c r="G1733" s="56"/>
      <c r="H1733" s="109"/>
      <c r="I1733" s="107"/>
      <c r="J1733" s="1364"/>
    </row>
    <row r="1734" spans="1:10" ht="24" customHeight="1" x14ac:dyDescent="0.2">
      <c r="A1734" s="55"/>
      <c r="B1734" s="127" t="s">
        <v>160</v>
      </c>
      <c r="C1734" s="56"/>
      <c r="D1734" s="127"/>
      <c r="E1734" s="1361"/>
      <c r="F1734" s="56"/>
      <c r="G1734" s="56"/>
      <c r="H1734" s="109"/>
      <c r="I1734" s="107"/>
      <c r="J1734" s="1364"/>
    </row>
    <row r="1735" spans="1:10" ht="24" customHeight="1" x14ac:dyDescent="0.2">
      <c r="A1735" s="55"/>
      <c r="B1735" s="127" t="s">
        <v>160</v>
      </c>
      <c r="C1735" s="56"/>
      <c r="D1735" s="127" t="s">
        <v>160</v>
      </c>
      <c r="E1735" s="1361"/>
      <c r="F1735" s="56"/>
      <c r="G1735" s="56"/>
      <c r="H1735" s="109"/>
      <c r="I1735" s="107"/>
      <c r="J1735" s="1364"/>
    </row>
    <row r="1736" spans="1:10" ht="24" customHeight="1" x14ac:dyDescent="0.2">
      <c r="A1736" s="55"/>
      <c r="B1736" s="127" t="s">
        <v>160</v>
      </c>
      <c r="C1736" s="56"/>
      <c r="D1736" s="127" t="s">
        <v>160</v>
      </c>
      <c r="E1736" s="1362"/>
      <c r="F1736" s="56"/>
      <c r="G1736" s="56"/>
      <c r="H1736" s="110"/>
      <c r="I1736" s="108"/>
      <c r="J1736" s="1364"/>
    </row>
    <row r="1737" spans="1:10" ht="24" customHeight="1" thickBot="1" x14ac:dyDescent="0.25">
      <c r="A1737" s="55"/>
      <c r="B1737" s="127" t="s">
        <v>160</v>
      </c>
      <c r="C1737" s="101"/>
      <c r="D1737" s="1339" t="s">
        <v>160</v>
      </c>
      <c r="E1737" s="1339"/>
      <c r="F1737" s="1339"/>
      <c r="G1737" s="101">
        <f>SUM(G1714:G1736)</f>
        <v>0</v>
      </c>
      <c r="H1737" s="106"/>
      <c r="I1737" s="106"/>
      <c r="J1737" s="102"/>
    </row>
    <row r="1738" spans="1:10" ht="24" customHeight="1" thickTop="1" x14ac:dyDescent="0.2">
      <c r="A1738" s="1340" t="s">
        <v>132</v>
      </c>
      <c r="B1738" s="1340"/>
      <c r="C1738" s="1340"/>
      <c r="D1738" s="1340"/>
      <c r="E1738" s="1340"/>
      <c r="F1738" s="1340"/>
      <c r="G1738" s="1340"/>
      <c r="H1738" s="1340"/>
      <c r="I1738" s="1340"/>
      <c r="J1738" s="1340"/>
    </row>
    <row r="1739" spans="1:10" ht="24" customHeight="1" x14ac:dyDescent="0.2">
      <c r="A1739" s="1341" t="s">
        <v>133</v>
      </c>
      <c r="B1739" s="1341"/>
      <c r="C1739" s="1341"/>
      <c r="D1739" s="1341"/>
      <c r="E1739" s="50"/>
    </row>
    <row r="1740" spans="1:10" ht="24" customHeight="1" x14ac:dyDescent="0.2">
      <c r="A1740" s="2" t="s">
        <v>22</v>
      </c>
      <c r="B1740" s="97"/>
      <c r="D1740" s="1342" t="s">
        <v>134</v>
      </c>
      <c r="E1740" s="1342"/>
      <c r="F1740" s="1325" t="s">
        <v>108</v>
      </c>
      <c r="G1740" s="1325"/>
      <c r="H1740" s="1359"/>
      <c r="I1740" s="1359"/>
      <c r="J1740" s="1359"/>
    </row>
    <row r="1741" spans="1:10" ht="24" customHeight="1" x14ac:dyDescent="0.25">
      <c r="A1741" s="97"/>
      <c r="B1741" s="1338" t="s">
        <v>288</v>
      </c>
      <c r="C1741" s="1338"/>
      <c r="D1741" s="1338"/>
      <c r="E1741" s="220"/>
      <c r="F1741" s="220"/>
    </row>
    <row r="1742" spans="1:10" ht="24" customHeight="1" x14ac:dyDescent="0.2">
      <c r="A1742" s="50"/>
      <c r="B1742" s="50" t="s">
        <v>135</v>
      </c>
      <c r="C1742" s="1341"/>
      <c r="D1742" s="1341"/>
      <c r="E1742" s="1341"/>
      <c r="F1742" s="1368" t="s">
        <v>116</v>
      </c>
      <c r="G1742" s="1368"/>
      <c r="H1742" s="1341"/>
      <c r="I1742" s="1341"/>
      <c r="J1742" s="1341"/>
    </row>
    <row r="1743" spans="1:10" ht="24" customHeight="1" x14ac:dyDescent="0.2">
      <c r="A1743" s="50"/>
      <c r="B1743" s="50" t="s">
        <v>136</v>
      </c>
      <c r="C1743" s="1341"/>
      <c r="D1743" s="1341"/>
      <c r="E1743" s="1341"/>
      <c r="F1743" s="1368" t="s">
        <v>157</v>
      </c>
      <c r="G1743" s="1368"/>
      <c r="H1743" s="1341"/>
      <c r="I1743" s="1341"/>
      <c r="J1743" s="1341"/>
    </row>
    <row r="1744" spans="1:10" ht="24" customHeight="1" thickBot="1" x14ac:dyDescent="0.25">
      <c r="B1744" s="206" t="s">
        <v>261</v>
      </c>
      <c r="C1744" s="1352"/>
      <c r="D1744" s="1352"/>
      <c r="E1744" s="1352"/>
      <c r="F1744" s="1352"/>
      <c r="G1744" s="1352"/>
    </row>
    <row r="1745" spans="1:11" ht="24" customHeight="1" thickTop="1" x14ac:dyDescent="0.2">
      <c r="A1745" s="1353" t="s">
        <v>131</v>
      </c>
      <c r="B1745" s="1354"/>
      <c r="C1745" s="1354"/>
      <c r="D1745" s="1355"/>
      <c r="E1745" s="103" t="s">
        <v>123</v>
      </c>
      <c r="F1745" s="1343" t="s">
        <v>126</v>
      </c>
      <c r="G1745" s="1343"/>
      <c r="H1745" s="1344" t="s">
        <v>130</v>
      </c>
      <c r="I1745" s="1345"/>
      <c r="J1745" s="1346"/>
    </row>
    <row r="1746" spans="1:11" ht="24" customHeight="1" x14ac:dyDescent="0.2">
      <c r="A1746" s="1356"/>
      <c r="B1746" s="1357"/>
      <c r="C1746" s="1357"/>
      <c r="D1746" s="1358"/>
      <c r="E1746" s="104" t="s">
        <v>124</v>
      </c>
      <c r="F1746" s="1350" t="s">
        <v>127</v>
      </c>
      <c r="G1746" s="1351"/>
      <c r="H1746" s="1347"/>
      <c r="I1746" s="1348"/>
      <c r="J1746" s="1349"/>
    </row>
    <row r="1747" spans="1:11" ht="24" customHeight="1" thickBot="1" x14ac:dyDescent="0.25">
      <c r="A1747" s="170" t="s">
        <v>99</v>
      </c>
      <c r="B1747" s="169" t="s">
        <v>100</v>
      </c>
      <c r="C1747" s="169" t="s">
        <v>101</v>
      </c>
      <c r="D1747" s="169" t="s">
        <v>100</v>
      </c>
      <c r="E1747" s="104" t="s">
        <v>125</v>
      </c>
      <c r="F1747" s="169" t="s">
        <v>128</v>
      </c>
      <c r="G1747" s="169" t="s">
        <v>129</v>
      </c>
      <c r="H1747" s="1347"/>
      <c r="I1747" s="1348"/>
      <c r="J1747" s="1349"/>
    </row>
    <row r="1748" spans="1:11" ht="24" customHeight="1" x14ac:dyDescent="0.2">
      <c r="A1748" s="214"/>
      <c r="B1748" s="215"/>
      <c r="C1748" s="219"/>
      <c r="D1748" s="215"/>
      <c r="E1748" s="1360" t="s">
        <v>137</v>
      </c>
      <c r="F1748" s="216"/>
      <c r="G1748" s="216"/>
      <c r="H1748" s="217"/>
      <c r="I1748" s="218"/>
      <c r="J1748" s="1363" t="s">
        <v>139</v>
      </c>
      <c r="K1748" s="127"/>
    </row>
    <row r="1749" spans="1:11" ht="24" customHeight="1" x14ac:dyDescent="0.2">
      <c r="A1749" s="55"/>
      <c r="B1749" s="127"/>
      <c r="C1749" s="56"/>
      <c r="D1749" s="127"/>
      <c r="E1749" s="1361"/>
      <c r="F1749" s="56"/>
      <c r="G1749" s="56"/>
      <c r="H1749" s="109"/>
      <c r="I1749" s="107"/>
      <c r="J1749" s="1364"/>
      <c r="K1749" s="127"/>
    </row>
    <row r="1750" spans="1:11" ht="24" customHeight="1" x14ac:dyDescent="0.2">
      <c r="A1750" s="55"/>
      <c r="B1750" s="127"/>
      <c r="C1750" s="56"/>
      <c r="D1750" s="127"/>
      <c r="E1750" s="1361"/>
      <c r="F1750" s="56"/>
      <c r="G1750" s="56"/>
      <c r="H1750" s="109"/>
      <c r="I1750" s="107"/>
      <c r="J1750" s="1364"/>
      <c r="K1750" s="127"/>
    </row>
    <row r="1751" spans="1:11" ht="24" customHeight="1" x14ac:dyDescent="0.2">
      <c r="A1751" s="55"/>
      <c r="B1751" s="127"/>
      <c r="C1751" s="56"/>
      <c r="D1751" s="127"/>
      <c r="E1751" s="1361"/>
      <c r="F1751" s="56"/>
      <c r="G1751" s="56"/>
      <c r="H1751" s="109"/>
      <c r="I1751" s="107"/>
      <c r="J1751" s="1364"/>
      <c r="K1751" s="127"/>
    </row>
    <row r="1752" spans="1:11" ht="24" customHeight="1" x14ac:dyDescent="0.2">
      <c r="A1752" s="55"/>
      <c r="B1752" s="127"/>
      <c r="C1752" s="56"/>
      <c r="D1752" s="127"/>
      <c r="E1752" s="1361"/>
      <c r="F1752" s="56"/>
      <c r="G1752" s="56"/>
      <c r="H1752" s="109"/>
      <c r="I1752" s="107"/>
      <c r="J1752" s="1364"/>
      <c r="K1752" s="127"/>
    </row>
    <row r="1753" spans="1:11" ht="24" customHeight="1" x14ac:dyDescent="0.2">
      <c r="A1753" s="55"/>
      <c r="B1753" s="127"/>
      <c r="C1753" s="56"/>
      <c r="D1753" s="127"/>
      <c r="E1753" s="1361"/>
      <c r="F1753" s="56"/>
      <c r="G1753" s="56"/>
      <c r="H1753" s="109"/>
      <c r="I1753" s="107"/>
      <c r="J1753" s="1364"/>
      <c r="K1753" s="127"/>
    </row>
    <row r="1754" spans="1:11" ht="24" customHeight="1" x14ac:dyDescent="0.2">
      <c r="A1754" s="55"/>
      <c r="B1754" s="127"/>
      <c r="C1754" s="56"/>
      <c r="D1754" s="127"/>
      <c r="E1754" s="1361"/>
      <c r="F1754" s="56"/>
      <c r="G1754" s="56"/>
      <c r="H1754" s="109"/>
      <c r="I1754" s="107"/>
      <c r="J1754" s="1364"/>
      <c r="K1754" s="127"/>
    </row>
    <row r="1755" spans="1:11" ht="24" customHeight="1" x14ac:dyDescent="0.2">
      <c r="A1755" s="55"/>
      <c r="B1755" s="127"/>
      <c r="C1755" s="56"/>
      <c r="D1755" s="127"/>
      <c r="E1755" s="1361"/>
      <c r="F1755" s="56"/>
      <c r="G1755" s="56"/>
      <c r="H1755" s="1365" t="s">
        <v>141</v>
      </c>
      <c r="I1755" s="1366" t="s">
        <v>140</v>
      </c>
      <c r="J1755" s="1364"/>
      <c r="K1755" s="127"/>
    </row>
    <row r="1756" spans="1:11" ht="24" customHeight="1" x14ac:dyDescent="0.2">
      <c r="A1756" s="55"/>
      <c r="B1756" s="127"/>
      <c r="C1756" s="56"/>
      <c r="D1756" s="127"/>
      <c r="E1756" s="1361"/>
      <c r="F1756" s="56"/>
      <c r="G1756" s="56"/>
      <c r="H1756" s="1365"/>
      <c r="I1756" s="1366"/>
      <c r="J1756" s="1364"/>
      <c r="K1756" s="127"/>
    </row>
    <row r="1757" spans="1:11" ht="24" customHeight="1" x14ac:dyDescent="0.2">
      <c r="A1757" s="55"/>
      <c r="B1757" s="127"/>
      <c r="C1757" s="56"/>
      <c r="D1757" s="127"/>
      <c r="E1757" s="1361"/>
      <c r="F1757" s="56"/>
      <c r="G1757" s="56"/>
      <c r="H1757" s="1365"/>
      <c r="I1757" s="1366"/>
      <c r="J1757" s="1364"/>
    </row>
    <row r="1758" spans="1:11" ht="24" customHeight="1" x14ac:dyDescent="0.2">
      <c r="A1758" s="55"/>
      <c r="B1758" s="127"/>
      <c r="C1758" s="56"/>
      <c r="D1758" s="127"/>
      <c r="E1758" s="1361"/>
      <c r="F1758" s="56"/>
      <c r="G1758" s="56"/>
      <c r="H1758" s="1365"/>
      <c r="I1758" s="1366"/>
      <c r="J1758" s="1364"/>
    </row>
    <row r="1759" spans="1:11" ht="24" customHeight="1" x14ac:dyDescent="0.2">
      <c r="A1759" s="55"/>
      <c r="B1759" s="127"/>
      <c r="C1759" s="56"/>
      <c r="D1759" s="127"/>
      <c r="E1759" s="1361"/>
      <c r="F1759" s="56"/>
      <c r="G1759" s="56"/>
      <c r="H1759" s="1367"/>
      <c r="I1759" s="1366"/>
      <c r="J1759" s="1364"/>
    </row>
    <row r="1760" spans="1:11" ht="24" customHeight="1" x14ac:dyDescent="0.2">
      <c r="A1760" s="55"/>
      <c r="B1760" s="127"/>
      <c r="C1760" s="56"/>
      <c r="D1760" s="127"/>
      <c r="E1760" s="1361"/>
      <c r="F1760" s="56"/>
      <c r="G1760" s="56"/>
      <c r="H1760" s="1367"/>
      <c r="I1760" s="1366"/>
      <c r="J1760" s="1364"/>
    </row>
    <row r="1761" spans="1:10" ht="24" customHeight="1" x14ac:dyDescent="0.2">
      <c r="A1761" s="55"/>
      <c r="B1761" s="127"/>
      <c r="C1761" s="56"/>
      <c r="D1761" s="127"/>
      <c r="E1761" s="1361"/>
      <c r="F1761" s="56"/>
      <c r="G1761" s="56"/>
      <c r="H1761" s="1367"/>
      <c r="I1761" s="1366"/>
      <c r="J1761" s="1364"/>
    </row>
    <row r="1762" spans="1:10" ht="24" customHeight="1" x14ac:dyDescent="0.2">
      <c r="A1762" s="55"/>
      <c r="B1762" s="127"/>
      <c r="C1762" s="56"/>
      <c r="D1762" s="127"/>
      <c r="E1762" s="1361"/>
      <c r="F1762" s="56"/>
      <c r="G1762" s="56"/>
      <c r="H1762" s="1367"/>
      <c r="I1762" s="1366"/>
      <c r="J1762" s="1364"/>
    </row>
    <row r="1763" spans="1:10" ht="24" customHeight="1" x14ac:dyDescent="0.2">
      <c r="A1763" s="55"/>
      <c r="B1763" s="127"/>
      <c r="C1763" s="56"/>
      <c r="D1763" s="127"/>
      <c r="E1763" s="1361"/>
      <c r="F1763" s="56"/>
      <c r="G1763" s="56"/>
      <c r="H1763" s="1367"/>
      <c r="I1763" s="1366"/>
      <c r="J1763" s="1364"/>
    </row>
    <row r="1764" spans="1:10" ht="24" customHeight="1" x14ac:dyDescent="0.2">
      <c r="A1764" s="55"/>
      <c r="B1764" s="127"/>
      <c r="C1764" s="56"/>
      <c r="D1764" s="127"/>
      <c r="E1764" s="1361"/>
      <c r="F1764" s="56"/>
      <c r="G1764" s="56"/>
      <c r="H1764" s="109"/>
      <c r="I1764" s="107"/>
      <c r="J1764" s="1364"/>
    </row>
    <row r="1765" spans="1:10" ht="24" customHeight="1" x14ac:dyDescent="0.2">
      <c r="A1765" s="55"/>
      <c r="B1765" s="127"/>
      <c r="C1765" s="56"/>
      <c r="D1765" s="127"/>
      <c r="E1765" s="1361"/>
      <c r="F1765" s="56"/>
      <c r="G1765" s="56"/>
      <c r="H1765" s="109"/>
      <c r="I1765" s="107"/>
      <c r="J1765" s="1364"/>
    </row>
    <row r="1766" spans="1:10" ht="24" customHeight="1" x14ac:dyDescent="0.2">
      <c r="A1766" s="55"/>
      <c r="B1766" s="127" t="s">
        <v>160</v>
      </c>
      <c r="C1766" s="56"/>
      <c r="D1766" s="127" t="s">
        <v>160</v>
      </c>
      <c r="E1766" s="1361"/>
      <c r="F1766" s="56"/>
      <c r="G1766" s="56"/>
      <c r="H1766" s="109"/>
      <c r="I1766" s="107"/>
      <c r="J1766" s="1364"/>
    </row>
    <row r="1767" spans="1:10" ht="24" customHeight="1" x14ac:dyDescent="0.2">
      <c r="A1767" s="55"/>
      <c r="B1767" s="127" t="s">
        <v>160</v>
      </c>
      <c r="C1767" s="56"/>
      <c r="D1767" s="127" t="s">
        <v>160</v>
      </c>
      <c r="E1767" s="1361"/>
      <c r="F1767" s="56"/>
      <c r="G1767" s="56"/>
      <c r="H1767" s="109"/>
      <c r="I1767" s="107"/>
      <c r="J1767" s="1364"/>
    </row>
    <row r="1768" spans="1:10" ht="24" customHeight="1" x14ac:dyDescent="0.2">
      <c r="A1768" s="55"/>
      <c r="B1768" s="127" t="s">
        <v>160</v>
      </c>
      <c r="C1768" s="56"/>
      <c r="D1768" s="127"/>
      <c r="E1768" s="1361"/>
      <c r="F1768" s="56"/>
      <c r="G1768" s="56"/>
      <c r="H1768" s="109"/>
      <c r="I1768" s="107"/>
      <c r="J1768" s="1364"/>
    </row>
    <row r="1769" spans="1:10" ht="24" customHeight="1" x14ac:dyDescent="0.2">
      <c r="A1769" s="55"/>
      <c r="B1769" s="127" t="s">
        <v>160</v>
      </c>
      <c r="C1769" s="56"/>
      <c r="D1769" s="127" t="s">
        <v>160</v>
      </c>
      <c r="E1769" s="1361"/>
      <c r="F1769" s="56"/>
      <c r="G1769" s="56"/>
      <c r="H1769" s="109"/>
      <c r="I1769" s="107"/>
      <c r="J1769" s="1364"/>
    </row>
    <row r="1770" spans="1:10" ht="24" customHeight="1" x14ac:dyDescent="0.2">
      <c r="A1770" s="55"/>
      <c r="B1770" s="127" t="s">
        <v>160</v>
      </c>
      <c r="C1770" s="56"/>
      <c r="D1770" s="127" t="s">
        <v>160</v>
      </c>
      <c r="E1770" s="1362"/>
      <c r="F1770" s="56"/>
      <c r="G1770" s="56"/>
      <c r="H1770" s="110"/>
      <c r="I1770" s="108"/>
      <c r="J1770" s="1364"/>
    </row>
    <row r="1771" spans="1:10" ht="24" customHeight="1" thickBot="1" x14ac:dyDescent="0.25">
      <c r="A1771" s="55"/>
      <c r="B1771" s="127" t="s">
        <v>160</v>
      </c>
      <c r="C1771" s="101"/>
      <c r="D1771" s="1339" t="s">
        <v>160</v>
      </c>
      <c r="E1771" s="1339"/>
      <c r="F1771" s="1339"/>
      <c r="G1771" s="101">
        <f>SUM(G1748:G1770)</f>
        <v>0</v>
      </c>
      <c r="H1771" s="106"/>
      <c r="I1771" s="106"/>
      <c r="J1771" s="102"/>
    </row>
    <row r="1772" spans="1:10" ht="24" customHeight="1" thickTop="1" x14ac:dyDescent="0.2">
      <c r="A1772" s="1340" t="s">
        <v>132</v>
      </c>
      <c r="B1772" s="1340"/>
      <c r="C1772" s="1340"/>
      <c r="D1772" s="1340"/>
      <c r="E1772" s="1340"/>
      <c r="F1772" s="1340"/>
      <c r="G1772" s="1340"/>
      <c r="H1772" s="1340"/>
      <c r="I1772" s="1340"/>
      <c r="J1772" s="1340"/>
    </row>
    <row r="1773" spans="1:10" ht="24" customHeight="1" x14ac:dyDescent="0.2">
      <c r="A1773" s="1341" t="s">
        <v>133</v>
      </c>
      <c r="B1773" s="1341"/>
      <c r="C1773" s="1341"/>
      <c r="D1773" s="1341"/>
      <c r="E1773" s="50"/>
    </row>
    <row r="1774" spans="1:10" ht="24" customHeight="1" x14ac:dyDescent="0.2">
      <c r="A1774" s="2" t="s">
        <v>22</v>
      </c>
      <c r="B1774" s="97"/>
      <c r="D1774" s="1342" t="s">
        <v>134</v>
      </c>
      <c r="E1774" s="1342"/>
      <c r="F1774" s="1325" t="s">
        <v>108</v>
      </c>
      <c r="G1774" s="1325"/>
      <c r="H1774" s="1359"/>
      <c r="I1774" s="1359"/>
      <c r="J1774" s="1359"/>
    </row>
    <row r="1775" spans="1:10" ht="24" customHeight="1" x14ac:dyDescent="0.25">
      <c r="A1775" s="97"/>
      <c r="B1775" s="1338" t="s">
        <v>288</v>
      </c>
      <c r="C1775" s="1338"/>
      <c r="D1775" s="1338"/>
      <c r="E1775" s="220"/>
      <c r="F1775" s="220"/>
    </row>
    <row r="1776" spans="1:10" ht="24" customHeight="1" x14ac:dyDescent="0.2">
      <c r="A1776" s="50"/>
      <c r="B1776" s="50" t="s">
        <v>135</v>
      </c>
      <c r="C1776" s="1341"/>
      <c r="D1776" s="1341"/>
      <c r="E1776" s="1341"/>
      <c r="F1776" s="1368" t="s">
        <v>116</v>
      </c>
      <c r="G1776" s="1368"/>
      <c r="H1776" s="1341"/>
      <c r="I1776" s="1341"/>
      <c r="J1776" s="1341"/>
    </row>
    <row r="1777" spans="1:11" ht="24" customHeight="1" x14ac:dyDescent="0.2">
      <c r="A1777" s="50"/>
      <c r="B1777" s="50" t="s">
        <v>136</v>
      </c>
      <c r="C1777" s="1341"/>
      <c r="D1777" s="1341"/>
      <c r="E1777" s="1341"/>
      <c r="F1777" s="1368" t="s">
        <v>157</v>
      </c>
      <c r="G1777" s="1368"/>
      <c r="H1777" s="1341"/>
      <c r="I1777" s="1341"/>
      <c r="J1777" s="1341"/>
    </row>
    <row r="1778" spans="1:11" ht="24" customHeight="1" thickBot="1" x14ac:dyDescent="0.25">
      <c r="B1778" s="206" t="s">
        <v>261</v>
      </c>
      <c r="C1778" s="1352"/>
      <c r="D1778" s="1352"/>
      <c r="E1778" s="1352"/>
      <c r="F1778" s="1352"/>
      <c r="G1778" s="1352"/>
    </row>
    <row r="1779" spans="1:11" ht="24" customHeight="1" thickTop="1" x14ac:dyDescent="0.2">
      <c r="A1779" s="1353" t="s">
        <v>131</v>
      </c>
      <c r="B1779" s="1354"/>
      <c r="C1779" s="1354"/>
      <c r="D1779" s="1355"/>
      <c r="E1779" s="103" t="s">
        <v>123</v>
      </c>
      <c r="F1779" s="1343" t="s">
        <v>126</v>
      </c>
      <c r="G1779" s="1343"/>
      <c r="H1779" s="1344" t="s">
        <v>130</v>
      </c>
      <c r="I1779" s="1345"/>
      <c r="J1779" s="1346"/>
    </row>
    <row r="1780" spans="1:11" ht="24" customHeight="1" x14ac:dyDescent="0.2">
      <c r="A1780" s="1356"/>
      <c r="B1780" s="1357"/>
      <c r="C1780" s="1357"/>
      <c r="D1780" s="1358"/>
      <c r="E1780" s="104" t="s">
        <v>124</v>
      </c>
      <c r="F1780" s="1350" t="s">
        <v>127</v>
      </c>
      <c r="G1780" s="1351"/>
      <c r="H1780" s="1347"/>
      <c r="I1780" s="1348"/>
      <c r="J1780" s="1349"/>
    </row>
    <row r="1781" spans="1:11" ht="24" customHeight="1" thickBot="1" x14ac:dyDescent="0.25">
      <c r="A1781" s="170" t="s">
        <v>99</v>
      </c>
      <c r="B1781" s="169" t="s">
        <v>100</v>
      </c>
      <c r="C1781" s="169" t="s">
        <v>101</v>
      </c>
      <c r="D1781" s="169" t="s">
        <v>100</v>
      </c>
      <c r="E1781" s="104" t="s">
        <v>125</v>
      </c>
      <c r="F1781" s="169" t="s">
        <v>128</v>
      </c>
      <c r="G1781" s="169" t="s">
        <v>129</v>
      </c>
      <c r="H1781" s="1347"/>
      <c r="I1781" s="1348"/>
      <c r="J1781" s="1349"/>
    </row>
    <row r="1782" spans="1:11" ht="24" customHeight="1" x14ac:dyDescent="0.2">
      <c r="A1782" s="214"/>
      <c r="B1782" s="215"/>
      <c r="C1782" s="219"/>
      <c r="D1782" s="215"/>
      <c r="E1782" s="1360" t="s">
        <v>137</v>
      </c>
      <c r="F1782" s="216"/>
      <c r="G1782" s="216"/>
      <c r="H1782" s="217"/>
      <c r="I1782" s="218"/>
      <c r="J1782" s="1363" t="s">
        <v>139</v>
      </c>
      <c r="K1782" s="127"/>
    </row>
    <row r="1783" spans="1:11" ht="24" customHeight="1" x14ac:dyDescent="0.2">
      <c r="A1783" s="55"/>
      <c r="B1783" s="127"/>
      <c r="C1783" s="56"/>
      <c r="D1783" s="127"/>
      <c r="E1783" s="1361"/>
      <c r="F1783" s="56"/>
      <c r="G1783" s="56"/>
      <c r="H1783" s="109"/>
      <c r="I1783" s="107"/>
      <c r="J1783" s="1364"/>
      <c r="K1783" s="127"/>
    </row>
    <row r="1784" spans="1:11" ht="24" customHeight="1" x14ac:dyDescent="0.2">
      <c r="A1784" s="55"/>
      <c r="B1784" s="127"/>
      <c r="C1784" s="56"/>
      <c r="D1784" s="127"/>
      <c r="E1784" s="1361"/>
      <c r="F1784" s="56"/>
      <c r="G1784" s="56"/>
      <c r="H1784" s="109"/>
      <c r="I1784" s="107"/>
      <c r="J1784" s="1364"/>
      <c r="K1784" s="127"/>
    </row>
    <row r="1785" spans="1:11" ht="24" customHeight="1" x14ac:dyDescent="0.2">
      <c r="A1785" s="55"/>
      <c r="B1785" s="127"/>
      <c r="C1785" s="56"/>
      <c r="D1785" s="127"/>
      <c r="E1785" s="1361"/>
      <c r="F1785" s="56"/>
      <c r="G1785" s="56"/>
      <c r="H1785" s="109"/>
      <c r="I1785" s="107"/>
      <c r="J1785" s="1364"/>
      <c r="K1785" s="127"/>
    </row>
    <row r="1786" spans="1:11" ht="24" customHeight="1" x14ac:dyDescent="0.2">
      <c r="A1786" s="55"/>
      <c r="B1786" s="127"/>
      <c r="C1786" s="56"/>
      <c r="D1786" s="127"/>
      <c r="E1786" s="1361"/>
      <c r="F1786" s="56"/>
      <c r="G1786" s="56"/>
      <c r="H1786" s="109"/>
      <c r="I1786" s="107"/>
      <c r="J1786" s="1364"/>
      <c r="K1786" s="127"/>
    </row>
    <row r="1787" spans="1:11" ht="24" customHeight="1" x14ac:dyDescent="0.2">
      <c r="A1787" s="55"/>
      <c r="B1787" s="127"/>
      <c r="C1787" s="56"/>
      <c r="D1787" s="127"/>
      <c r="E1787" s="1361"/>
      <c r="F1787" s="56"/>
      <c r="G1787" s="56"/>
      <c r="H1787" s="109"/>
      <c r="I1787" s="107"/>
      <c r="J1787" s="1364"/>
      <c r="K1787" s="127"/>
    </row>
    <row r="1788" spans="1:11" ht="24" customHeight="1" x14ac:dyDescent="0.2">
      <c r="A1788" s="55"/>
      <c r="B1788" s="127"/>
      <c r="C1788" s="56"/>
      <c r="D1788" s="127"/>
      <c r="E1788" s="1361"/>
      <c r="F1788" s="56"/>
      <c r="G1788" s="56"/>
      <c r="H1788" s="109"/>
      <c r="I1788" s="107"/>
      <c r="J1788" s="1364"/>
      <c r="K1788" s="127"/>
    </row>
    <row r="1789" spans="1:11" ht="24" customHeight="1" x14ac:dyDescent="0.2">
      <c r="A1789" s="55"/>
      <c r="B1789" s="127"/>
      <c r="C1789" s="56"/>
      <c r="D1789" s="127"/>
      <c r="E1789" s="1361"/>
      <c r="F1789" s="56"/>
      <c r="G1789" s="56"/>
      <c r="H1789" s="1365" t="s">
        <v>141</v>
      </c>
      <c r="I1789" s="1366" t="s">
        <v>140</v>
      </c>
      <c r="J1789" s="1364"/>
      <c r="K1789" s="127"/>
    </row>
    <row r="1790" spans="1:11" ht="24" customHeight="1" x14ac:dyDescent="0.2">
      <c r="A1790" s="55"/>
      <c r="B1790" s="127"/>
      <c r="C1790" s="56"/>
      <c r="D1790" s="127"/>
      <c r="E1790" s="1361"/>
      <c r="F1790" s="56"/>
      <c r="G1790" s="56"/>
      <c r="H1790" s="1365"/>
      <c r="I1790" s="1366"/>
      <c r="J1790" s="1364"/>
      <c r="K1790" s="127"/>
    </row>
    <row r="1791" spans="1:11" ht="24" customHeight="1" x14ac:dyDescent="0.2">
      <c r="A1791" s="55"/>
      <c r="B1791" s="127"/>
      <c r="C1791" s="56"/>
      <c r="D1791" s="127"/>
      <c r="E1791" s="1361"/>
      <c r="F1791" s="56"/>
      <c r="G1791" s="56"/>
      <c r="H1791" s="1365"/>
      <c r="I1791" s="1366"/>
      <c r="J1791" s="1364"/>
    </row>
    <row r="1792" spans="1:11" ht="24" customHeight="1" x14ac:dyDescent="0.2">
      <c r="A1792" s="55"/>
      <c r="B1792" s="127"/>
      <c r="C1792" s="56"/>
      <c r="D1792" s="127"/>
      <c r="E1792" s="1361"/>
      <c r="F1792" s="56"/>
      <c r="G1792" s="56"/>
      <c r="H1792" s="1365"/>
      <c r="I1792" s="1366"/>
      <c r="J1792" s="1364"/>
    </row>
    <row r="1793" spans="1:10" ht="24" customHeight="1" x14ac:dyDescent="0.2">
      <c r="A1793" s="55"/>
      <c r="B1793" s="127"/>
      <c r="C1793" s="56"/>
      <c r="D1793" s="127"/>
      <c r="E1793" s="1361"/>
      <c r="F1793" s="56"/>
      <c r="G1793" s="56"/>
      <c r="H1793" s="1367"/>
      <c r="I1793" s="1366"/>
      <c r="J1793" s="1364"/>
    </row>
    <row r="1794" spans="1:10" ht="24" customHeight="1" x14ac:dyDescent="0.2">
      <c r="A1794" s="55"/>
      <c r="B1794" s="127"/>
      <c r="C1794" s="56"/>
      <c r="D1794" s="127"/>
      <c r="E1794" s="1361"/>
      <c r="F1794" s="56"/>
      <c r="G1794" s="56"/>
      <c r="H1794" s="1367"/>
      <c r="I1794" s="1366"/>
      <c r="J1794" s="1364"/>
    </row>
    <row r="1795" spans="1:10" ht="24" customHeight="1" x14ac:dyDescent="0.2">
      <c r="A1795" s="55"/>
      <c r="B1795" s="127"/>
      <c r="C1795" s="56"/>
      <c r="D1795" s="127"/>
      <c r="E1795" s="1361"/>
      <c r="F1795" s="56"/>
      <c r="G1795" s="56"/>
      <c r="H1795" s="1367"/>
      <c r="I1795" s="1366"/>
      <c r="J1795" s="1364"/>
    </row>
    <row r="1796" spans="1:10" ht="24" customHeight="1" x14ac:dyDescent="0.2">
      <c r="A1796" s="55"/>
      <c r="B1796" s="127"/>
      <c r="C1796" s="56"/>
      <c r="D1796" s="127"/>
      <c r="E1796" s="1361"/>
      <c r="F1796" s="56"/>
      <c r="G1796" s="56"/>
      <c r="H1796" s="1367"/>
      <c r="I1796" s="1366"/>
      <c r="J1796" s="1364"/>
    </row>
    <row r="1797" spans="1:10" ht="24" customHeight="1" x14ac:dyDescent="0.2">
      <c r="A1797" s="55"/>
      <c r="B1797" s="127"/>
      <c r="C1797" s="56"/>
      <c r="D1797" s="127"/>
      <c r="E1797" s="1361"/>
      <c r="F1797" s="56"/>
      <c r="G1797" s="56"/>
      <c r="H1797" s="1367"/>
      <c r="I1797" s="1366"/>
      <c r="J1797" s="1364"/>
    </row>
    <row r="1798" spans="1:10" ht="24" customHeight="1" x14ac:dyDescent="0.2">
      <c r="A1798" s="55"/>
      <c r="B1798" s="127"/>
      <c r="C1798" s="56"/>
      <c r="D1798" s="127"/>
      <c r="E1798" s="1361"/>
      <c r="F1798" s="56"/>
      <c r="G1798" s="56"/>
      <c r="H1798" s="109"/>
      <c r="I1798" s="107"/>
      <c r="J1798" s="1364"/>
    </row>
    <row r="1799" spans="1:10" ht="24" customHeight="1" x14ac:dyDescent="0.2">
      <c r="A1799" s="55"/>
      <c r="B1799" s="127"/>
      <c r="C1799" s="56"/>
      <c r="D1799" s="127"/>
      <c r="E1799" s="1361"/>
      <c r="F1799" s="56"/>
      <c r="G1799" s="56"/>
      <c r="H1799" s="109"/>
      <c r="I1799" s="107"/>
      <c r="J1799" s="1364"/>
    </row>
    <row r="1800" spans="1:10" ht="24" customHeight="1" x14ac:dyDescent="0.2">
      <c r="A1800" s="55"/>
      <c r="B1800" s="127" t="s">
        <v>160</v>
      </c>
      <c r="C1800" s="56"/>
      <c r="D1800" s="127" t="s">
        <v>160</v>
      </c>
      <c r="E1800" s="1361"/>
      <c r="F1800" s="56"/>
      <c r="G1800" s="56"/>
      <c r="H1800" s="109"/>
      <c r="I1800" s="107"/>
      <c r="J1800" s="1364"/>
    </row>
    <row r="1801" spans="1:10" ht="24" customHeight="1" x14ac:dyDescent="0.2">
      <c r="A1801" s="55"/>
      <c r="B1801" s="127" t="s">
        <v>160</v>
      </c>
      <c r="C1801" s="56"/>
      <c r="D1801" s="127" t="s">
        <v>160</v>
      </c>
      <c r="E1801" s="1361"/>
      <c r="F1801" s="56"/>
      <c r="G1801" s="56"/>
      <c r="H1801" s="109"/>
      <c r="I1801" s="107"/>
      <c r="J1801" s="1364"/>
    </row>
    <row r="1802" spans="1:10" ht="24" customHeight="1" x14ac:dyDescent="0.2">
      <c r="A1802" s="55"/>
      <c r="B1802" s="127" t="s">
        <v>160</v>
      </c>
      <c r="C1802" s="56"/>
      <c r="D1802" s="127"/>
      <c r="E1802" s="1361"/>
      <c r="F1802" s="56"/>
      <c r="G1802" s="56"/>
      <c r="H1802" s="109"/>
      <c r="I1802" s="107"/>
      <c r="J1802" s="1364"/>
    </row>
    <row r="1803" spans="1:10" ht="24" customHeight="1" x14ac:dyDescent="0.2">
      <c r="A1803" s="55"/>
      <c r="B1803" s="127" t="s">
        <v>160</v>
      </c>
      <c r="C1803" s="56"/>
      <c r="D1803" s="127" t="s">
        <v>160</v>
      </c>
      <c r="E1803" s="1361"/>
      <c r="F1803" s="56"/>
      <c r="G1803" s="56"/>
      <c r="H1803" s="109"/>
      <c r="I1803" s="107"/>
      <c r="J1803" s="1364"/>
    </row>
    <row r="1804" spans="1:10" ht="24" customHeight="1" x14ac:dyDescent="0.2">
      <c r="A1804" s="55"/>
      <c r="B1804" s="127" t="s">
        <v>160</v>
      </c>
      <c r="C1804" s="56"/>
      <c r="D1804" s="127" t="s">
        <v>160</v>
      </c>
      <c r="E1804" s="1362"/>
      <c r="F1804" s="56"/>
      <c r="G1804" s="56"/>
      <c r="H1804" s="110"/>
      <c r="I1804" s="108"/>
      <c r="J1804" s="1364"/>
    </row>
    <row r="1805" spans="1:10" ht="24" customHeight="1" thickBot="1" x14ac:dyDescent="0.25">
      <c r="A1805" s="55"/>
      <c r="B1805" s="127" t="s">
        <v>160</v>
      </c>
      <c r="C1805" s="101"/>
      <c r="D1805" s="1339" t="s">
        <v>160</v>
      </c>
      <c r="E1805" s="1339"/>
      <c r="F1805" s="1339"/>
      <c r="G1805" s="101">
        <f>SUM(G1782:G1804)</f>
        <v>0</v>
      </c>
      <c r="H1805" s="106"/>
      <c r="I1805" s="106"/>
      <c r="J1805" s="102"/>
    </row>
    <row r="1806" spans="1:10" ht="24" customHeight="1" thickTop="1" x14ac:dyDescent="0.2">
      <c r="A1806" s="1340" t="s">
        <v>132</v>
      </c>
      <c r="B1806" s="1340"/>
      <c r="C1806" s="1340"/>
      <c r="D1806" s="1340"/>
      <c r="E1806" s="1340"/>
      <c r="F1806" s="1340"/>
      <c r="G1806" s="1340"/>
      <c r="H1806" s="1340"/>
      <c r="I1806" s="1340"/>
      <c r="J1806" s="1340"/>
    </row>
    <row r="1807" spans="1:10" ht="24" customHeight="1" x14ac:dyDescent="0.2">
      <c r="A1807" s="1341" t="s">
        <v>133</v>
      </c>
      <c r="B1807" s="1341"/>
      <c r="C1807" s="1341"/>
      <c r="D1807" s="1341"/>
      <c r="E1807" s="50"/>
    </row>
    <row r="1808" spans="1:10" ht="24" customHeight="1" x14ac:dyDescent="0.2">
      <c r="A1808" s="2" t="s">
        <v>22</v>
      </c>
      <c r="B1808" s="97"/>
      <c r="D1808" s="1342" t="s">
        <v>134</v>
      </c>
      <c r="E1808" s="1342"/>
      <c r="F1808" s="1325" t="s">
        <v>108</v>
      </c>
      <c r="G1808" s="1325"/>
      <c r="H1808" s="1359"/>
      <c r="I1808" s="1359"/>
      <c r="J1808" s="1359"/>
    </row>
    <row r="1809" spans="1:11" ht="24" customHeight="1" x14ac:dyDescent="0.25">
      <c r="A1809" s="97"/>
      <c r="B1809" s="1338" t="s">
        <v>288</v>
      </c>
      <c r="C1809" s="1338"/>
      <c r="D1809" s="1338"/>
      <c r="E1809" s="220"/>
      <c r="F1809" s="220"/>
    </row>
    <row r="1810" spans="1:11" ht="24" customHeight="1" x14ac:dyDescent="0.2">
      <c r="A1810" s="50"/>
      <c r="B1810" s="50" t="s">
        <v>135</v>
      </c>
      <c r="C1810" s="1341"/>
      <c r="D1810" s="1341"/>
      <c r="E1810" s="1341"/>
      <c r="F1810" s="1368" t="s">
        <v>116</v>
      </c>
      <c r="G1810" s="1368"/>
      <c r="H1810" s="1341"/>
      <c r="I1810" s="1341"/>
      <c r="J1810" s="1341"/>
    </row>
    <row r="1811" spans="1:11" ht="24" customHeight="1" x14ac:dyDescent="0.2">
      <c r="A1811" s="50"/>
      <c r="B1811" s="50" t="s">
        <v>136</v>
      </c>
      <c r="C1811" s="1341"/>
      <c r="D1811" s="1341"/>
      <c r="E1811" s="1341"/>
      <c r="F1811" s="1368" t="s">
        <v>157</v>
      </c>
      <c r="G1811" s="1368"/>
      <c r="H1811" s="1341"/>
      <c r="I1811" s="1341"/>
      <c r="J1811" s="1341"/>
    </row>
    <row r="1812" spans="1:11" ht="24" customHeight="1" thickBot="1" x14ac:dyDescent="0.25">
      <c r="B1812" s="206" t="s">
        <v>261</v>
      </c>
      <c r="C1812" s="1352"/>
      <c r="D1812" s="1352"/>
      <c r="E1812" s="1352"/>
      <c r="F1812" s="1352"/>
      <c r="G1812" s="1352"/>
    </row>
    <row r="1813" spans="1:11" ht="24" customHeight="1" thickTop="1" x14ac:dyDescent="0.2">
      <c r="A1813" s="1353" t="s">
        <v>131</v>
      </c>
      <c r="B1813" s="1354"/>
      <c r="C1813" s="1354"/>
      <c r="D1813" s="1355"/>
      <c r="E1813" s="103" t="s">
        <v>123</v>
      </c>
      <c r="F1813" s="1343" t="s">
        <v>126</v>
      </c>
      <c r="G1813" s="1343"/>
      <c r="H1813" s="1344" t="s">
        <v>130</v>
      </c>
      <c r="I1813" s="1345"/>
      <c r="J1813" s="1346"/>
    </row>
    <row r="1814" spans="1:11" ht="24" customHeight="1" x14ac:dyDescent="0.2">
      <c r="A1814" s="1356"/>
      <c r="B1814" s="1357"/>
      <c r="C1814" s="1357"/>
      <c r="D1814" s="1358"/>
      <c r="E1814" s="104" t="s">
        <v>124</v>
      </c>
      <c r="F1814" s="1350" t="s">
        <v>127</v>
      </c>
      <c r="G1814" s="1351"/>
      <c r="H1814" s="1347"/>
      <c r="I1814" s="1348"/>
      <c r="J1814" s="1349"/>
    </row>
    <row r="1815" spans="1:11" ht="24" customHeight="1" thickBot="1" x14ac:dyDescent="0.25">
      <c r="A1815" s="170" t="s">
        <v>99</v>
      </c>
      <c r="B1815" s="169" t="s">
        <v>100</v>
      </c>
      <c r="C1815" s="169" t="s">
        <v>101</v>
      </c>
      <c r="D1815" s="169" t="s">
        <v>100</v>
      </c>
      <c r="E1815" s="104" t="s">
        <v>125</v>
      </c>
      <c r="F1815" s="169" t="s">
        <v>128</v>
      </c>
      <c r="G1815" s="169" t="s">
        <v>129</v>
      </c>
      <c r="H1815" s="1347"/>
      <c r="I1815" s="1348"/>
      <c r="J1815" s="1349"/>
    </row>
    <row r="1816" spans="1:11" ht="24" customHeight="1" x14ac:dyDescent="0.2">
      <c r="A1816" s="214"/>
      <c r="B1816" s="215"/>
      <c r="C1816" s="219"/>
      <c r="D1816" s="215"/>
      <c r="E1816" s="1360" t="s">
        <v>137</v>
      </c>
      <c r="F1816" s="216"/>
      <c r="G1816" s="216"/>
      <c r="H1816" s="217"/>
      <c r="I1816" s="218"/>
      <c r="J1816" s="1363" t="s">
        <v>139</v>
      </c>
      <c r="K1816" s="127"/>
    </row>
    <row r="1817" spans="1:11" ht="24" customHeight="1" x14ac:dyDescent="0.2">
      <c r="A1817" s="55"/>
      <c r="B1817" s="127"/>
      <c r="C1817" s="56"/>
      <c r="D1817" s="127"/>
      <c r="E1817" s="1361"/>
      <c r="F1817" s="56"/>
      <c r="G1817" s="56"/>
      <c r="H1817" s="109"/>
      <c r="I1817" s="107"/>
      <c r="J1817" s="1364"/>
      <c r="K1817" s="127"/>
    </row>
    <row r="1818" spans="1:11" ht="24" customHeight="1" x14ac:dyDescent="0.2">
      <c r="A1818" s="55"/>
      <c r="B1818" s="127"/>
      <c r="C1818" s="56"/>
      <c r="D1818" s="127"/>
      <c r="E1818" s="1361"/>
      <c r="F1818" s="56"/>
      <c r="G1818" s="56"/>
      <c r="H1818" s="109"/>
      <c r="I1818" s="107"/>
      <c r="J1818" s="1364"/>
      <c r="K1818" s="127"/>
    </row>
    <row r="1819" spans="1:11" ht="24" customHeight="1" x14ac:dyDescent="0.2">
      <c r="A1819" s="55"/>
      <c r="B1819" s="127"/>
      <c r="C1819" s="56"/>
      <c r="D1819" s="127"/>
      <c r="E1819" s="1361"/>
      <c r="F1819" s="56"/>
      <c r="G1819" s="56"/>
      <c r="H1819" s="109"/>
      <c r="I1819" s="107"/>
      <c r="J1819" s="1364"/>
      <c r="K1819" s="127"/>
    </row>
    <row r="1820" spans="1:11" ht="24" customHeight="1" x14ac:dyDescent="0.2">
      <c r="A1820" s="55"/>
      <c r="B1820" s="127"/>
      <c r="C1820" s="56"/>
      <c r="D1820" s="127"/>
      <c r="E1820" s="1361"/>
      <c r="F1820" s="56"/>
      <c r="G1820" s="56"/>
      <c r="H1820" s="109"/>
      <c r="I1820" s="107"/>
      <c r="J1820" s="1364"/>
      <c r="K1820" s="127"/>
    </row>
    <row r="1821" spans="1:11" ht="24" customHeight="1" x14ac:dyDescent="0.2">
      <c r="A1821" s="55"/>
      <c r="B1821" s="127"/>
      <c r="C1821" s="56"/>
      <c r="D1821" s="127"/>
      <c r="E1821" s="1361"/>
      <c r="F1821" s="56"/>
      <c r="G1821" s="56"/>
      <c r="H1821" s="109"/>
      <c r="I1821" s="107"/>
      <c r="J1821" s="1364"/>
      <c r="K1821" s="127"/>
    </row>
    <row r="1822" spans="1:11" ht="24" customHeight="1" x14ac:dyDescent="0.2">
      <c r="A1822" s="55"/>
      <c r="B1822" s="127"/>
      <c r="C1822" s="56"/>
      <c r="D1822" s="127"/>
      <c r="E1822" s="1361"/>
      <c r="F1822" s="56"/>
      <c r="G1822" s="56"/>
      <c r="H1822" s="109"/>
      <c r="I1822" s="107"/>
      <c r="J1822" s="1364"/>
      <c r="K1822" s="127"/>
    </row>
    <row r="1823" spans="1:11" ht="24" customHeight="1" x14ac:dyDescent="0.2">
      <c r="A1823" s="55"/>
      <c r="B1823" s="127"/>
      <c r="C1823" s="56"/>
      <c r="D1823" s="127"/>
      <c r="E1823" s="1361"/>
      <c r="F1823" s="56"/>
      <c r="G1823" s="56"/>
      <c r="H1823" s="1365" t="s">
        <v>141</v>
      </c>
      <c r="I1823" s="1366" t="s">
        <v>140</v>
      </c>
      <c r="J1823" s="1364"/>
      <c r="K1823" s="127"/>
    </row>
    <row r="1824" spans="1:11" ht="24" customHeight="1" x14ac:dyDescent="0.2">
      <c r="A1824" s="55"/>
      <c r="B1824" s="127"/>
      <c r="C1824" s="56"/>
      <c r="D1824" s="127"/>
      <c r="E1824" s="1361"/>
      <c r="F1824" s="56"/>
      <c r="G1824" s="56"/>
      <c r="H1824" s="1365"/>
      <c r="I1824" s="1366"/>
      <c r="J1824" s="1364"/>
      <c r="K1824" s="127"/>
    </row>
    <row r="1825" spans="1:10" ht="24" customHeight="1" x14ac:dyDescent="0.2">
      <c r="A1825" s="55"/>
      <c r="B1825" s="127"/>
      <c r="C1825" s="56"/>
      <c r="D1825" s="127"/>
      <c r="E1825" s="1361"/>
      <c r="F1825" s="56"/>
      <c r="G1825" s="56"/>
      <c r="H1825" s="1365"/>
      <c r="I1825" s="1366"/>
      <c r="J1825" s="1364"/>
    </row>
    <row r="1826" spans="1:10" ht="24" customHeight="1" x14ac:dyDescent="0.2">
      <c r="A1826" s="55"/>
      <c r="B1826" s="127"/>
      <c r="C1826" s="56"/>
      <c r="D1826" s="127"/>
      <c r="E1826" s="1361"/>
      <c r="F1826" s="56"/>
      <c r="G1826" s="56"/>
      <c r="H1826" s="1365"/>
      <c r="I1826" s="1366"/>
      <c r="J1826" s="1364"/>
    </row>
    <row r="1827" spans="1:10" ht="24" customHeight="1" x14ac:dyDescent="0.2">
      <c r="A1827" s="55"/>
      <c r="B1827" s="127"/>
      <c r="C1827" s="56"/>
      <c r="D1827" s="127"/>
      <c r="E1827" s="1361"/>
      <c r="F1827" s="56"/>
      <c r="G1827" s="56"/>
      <c r="H1827" s="1367"/>
      <c r="I1827" s="1366"/>
      <c r="J1827" s="1364"/>
    </row>
    <row r="1828" spans="1:10" ht="24" customHeight="1" x14ac:dyDescent="0.2">
      <c r="A1828" s="55"/>
      <c r="B1828" s="127"/>
      <c r="C1828" s="56"/>
      <c r="D1828" s="127"/>
      <c r="E1828" s="1361"/>
      <c r="F1828" s="56"/>
      <c r="G1828" s="56"/>
      <c r="H1828" s="1367"/>
      <c r="I1828" s="1366"/>
      <c r="J1828" s="1364"/>
    </row>
    <row r="1829" spans="1:10" ht="24" customHeight="1" x14ac:dyDescent="0.2">
      <c r="A1829" s="55"/>
      <c r="B1829" s="127"/>
      <c r="C1829" s="56"/>
      <c r="D1829" s="127"/>
      <c r="E1829" s="1361"/>
      <c r="F1829" s="56"/>
      <c r="G1829" s="56"/>
      <c r="H1829" s="1367"/>
      <c r="I1829" s="1366"/>
      <c r="J1829" s="1364"/>
    </row>
    <row r="1830" spans="1:10" ht="24" customHeight="1" x14ac:dyDescent="0.2">
      <c r="A1830" s="55"/>
      <c r="B1830" s="127"/>
      <c r="C1830" s="56"/>
      <c r="D1830" s="127"/>
      <c r="E1830" s="1361"/>
      <c r="F1830" s="56"/>
      <c r="G1830" s="56"/>
      <c r="H1830" s="1367"/>
      <c r="I1830" s="1366"/>
      <c r="J1830" s="1364"/>
    </row>
    <row r="1831" spans="1:10" ht="24" customHeight="1" x14ac:dyDescent="0.2">
      <c r="A1831" s="55"/>
      <c r="B1831" s="127"/>
      <c r="C1831" s="56"/>
      <c r="D1831" s="127"/>
      <c r="E1831" s="1361"/>
      <c r="F1831" s="56"/>
      <c r="G1831" s="56"/>
      <c r="H1831" s="1367"/>
      <c r="I1831" s="1366"/>
      <c r="J1831" s="1364"/>
    </row>
    <row r="1832" spans="1:10" ht="24" customHeight="1" x14ac:dyDescent="0.2">
      <c r="A1832" s="55"/>
      <c r="B1832" s="127" t="s">
        <v>160</v>
      </c>
      <c r="C1832" s="56"/>
      <c r="D1832" s="127"/>
      <c r="E1832" s="1361"/>
      <c r="F1832" s="56"/>
      <c r="G1832" s="56"/>
      <c r="H1832" s="109"/>
      <c r="I1832" s="107"/>
      <c r="J1832" s="1364"/>
    </row>
    <row r="1833" spans="1:10" ht="24" customHeight="1" x14ac:dyDescent="0.2">
      <c r="A1833" s="55"/>
      <c r="B1833" s="127" t="s">
        <v>160</v>
      </c>
      <c r="C1833" s="56"/>
      <c r="D1833" s="127"/>
      <c r="E1833" s="1361"/>
      <c r="F1833" s="56"/>
      <c r="G1833" s="56"/>
      <c r="H1833" s="109"/>
      <c r="I1833" s="107"/>
      <c r="J1833" s="1364"/>
    </row>
    <row r="1834" spans="1:10" ht="24" customHeight="1" x14ac:dyDescent="0.2">
      <c r="A1834" s="55"/>
      <c r="B1834" s="127" t="s">
        <v>160</v>
      </c>
      <c r="C1834" s="56"/>
      <c r="D1834" s="127" t="s">
        <v>160</v>
      </c>
      <c r="E1834" s="1361"/>
      <c r="F1834" s="56"/>
      <c r="G1834" s="56"/>
      <c r="H1834" s="109"/>
      <c r="I1834" s="107"/>
      <c r="J1834" s="1364"/>
    </row>
    <row r="1835" spans="1:10" ht="24" customHeight="1" x14ac:dyDescent="0.2">
      <c r="A1835" s="55"/>
      <c r="B1835" s="127" t="s">
        <v>160</v>
      </c>
      <c r="C1835" s="56"/>
      <c r="D1835" s="127" t="s">
        <v>160</v>
      </c>
      <c r="E1835" s="1361"/>
      <c r="F1835" s="56"/>
      <c r="G1835" s="56"/>
      <c r="H1835" s="109"/>
      <c r="I1835" s="107"/>
      <c r="J1835" s="1364"/>
    </row>
    <row r="1836" spans="1:10" ht="24" customHeight="1" x14ac:dyDescent="0.2">
      <c r="A1836" s="55"/>
      <c r="B1836" s="127" t="s">
        <v>160</v>
      </c>
      <c r="C1836" s="56"/>
      <c r="D1836" s="127"/>
      <c r="E1836" s="1361"/>
      <c r="F1836" s="56"/>
      <c r="G1836" s="56"/>
      <c r="H1836" s="109"/>
      <c r="I1836" s="107"/>
      <c r="J1836" s="1364"/>
    </row>
    <row r="1837" spans="1:10" ht="24" customHeight="1" x14ac:dyDescent="0.2">
      <c r="A1837" s="55"/>
      <c r="B1837" s="127" t="s">
        <v>160</v>
      </c>
      <c r="C1837" s="56"/>
      <c r="D1837" s="127" t="s">
        <v>160</v>
      </c>
      <c r="E1837" s="1361"/>
      <c r="F1837" s="56"/>
      <c r="G1837" s="56"/>
      <c r="H1837" s="109"/>
      <c r="I1837" s="107"/>
      <c r="J1837" s="1364"/>
    </row>
    <row r="1838" spans="1:10" ht="24" customHeight="1" x14ac:dyDescent="0.2">
      <c r="A1838" s="55"/>
      <c r="B1838" s="127" t="s">
        <v>160</v>
      </c>
      <c r="C1838" s="56"/>
      <c r="D1838" s="127" t="s">
        <v>160</v>
      </c>
      <c r="E1838" s="1362"/>
      <c r="F1838" s="56"/>
      <c r="G1838" s="56"/>
      <c r="H1838" s="110"/>
      <c r="I1838" s="108"/>
      <c r="J1838" s="1364"/>
    </row>
    <row r="1839" spans="1:10" ht="24" customHeight="1" thickBot="1" x14ac:dyDescent="0.25">
      <c r="A1839" s="55"/>
      <c r="B1839" s="127" t="s">
        <v>160</v>
      </c>
      <c r="C1839" s="101"/>
      <c r="D1839" s="1339" t="s">
        <v>160</v>
      </c>
      <c r="E1839" s="1339"/>
      <c r="F1839" s="1339"/>
      <c r="G1839" s="101">
        <f>SUM(G1816:G1838)</f>
        <v>0</v>
      </c>
      <c r="H1839" s="106"/>
      <c r="I1839" s="106"/>
      <c r="J1839" s="102"/>
    </row>
    <row r="1840" spans="1:10" ht="24" customHeight="1" thickTop="1" x14ac:dyDescent="0.2">
      <c r="A1840" s="1340" t="s">
        <v>132</v>
      </c>
      <c r="B1840" s="1340"/>
      <c r="C1840" s="1340"/>
      <c r="D1840" s="1340"/>
      <c r="E1840" s="1340"/>
      <c r="F1840" s="1340"/>
      <c r="G1840" s="1340"/>
      <c r="H1840" s="1340"/>
      <c r="I1840" s="1340"/>
      <c r="J1840" s="1340"/>
    </row>
    <row r="1841" spans="1:11" ht="24" customHeight="1" x14ac:dyDescent="0.2">
      <c r="A1841" s="1341" t="s">
        <v>133</v>
      </c>
      <c r="B1841" s="1341"/>
      <c r="C1841" s="1341"/>
      <c r="D1841" s="1341"/>
      <c r="E1841" s="50"/>
    </row>
    <row r="1842" spans="1:11" ht="24" customHeight="1" x14ac:dyDescent="0.2">
      <c r="A1842" s="2" t="s">
        <v>22</v>
      </c>
      <c r="B1842" s="97"/>
      <c r="D1842" s="1342" t="s">
        <v>134</v>
      </c>
      <c r="E1842" s="1342"/>
      <c r="F1842" s="1325" t="s">
        <v>108</v>
      </c>
      <c r="G1842" s="1325"/>
      <c r="H1842" s="1359"/>
      <c r="I1842" s="1359"/>
      <c r="J1842" s="1359"/>
    </row>
    <row r="1843" spans="1:11" ht="24" customHeight="1" x14ac:dyDescent="0.25">
      <c r="A1843" s="97"/>
      <c r="B1843" s="1338" t="s">
        <v>288</v>
      </c>
      <c r="C1843" s="1338"/>
      <c r="D1843" s="1338"/>
      <c r="E1843" s="220"/>
      <c r="F1843" s="220"/>
    </row>
    <row r="1844" spans="1:11" ht="24" customHeight="1" x14ac:dyDescent="0.2">
      <c r="A1844" s="50"/>
      <c r="B1844" s="50" t="s">
        <v>135</v>
      </c>
      <c r="C1844" s="1341"/>
      <c r="D1844" s="1341"/>
      <c r="E1844" s="1341"/>
      <c r="F1844" s="1368" t="s">
        <v>116</v>
      </c>
      <c r="G1844" s="1368"/>
      <c r="H1844" s="1341"/>
      <c r="I1844" s="1341"/>
      <c r="J1844" s="1341"/>
    </row>
    <row r="1845" spans="1:11" ht="24" customHeight="1" x14ac:dyDescent="0.2">
      <c r="A1845" s="50"/>
      <c r="B1845" s="50" t="s">
        <v>136</v>
      </c>
      <c r="C1845" s="1341"/>
      <c r="D1845" s="1341"/>
      <c r="E1845" s="1341"/>
      <c r="F1845" s="1368" t="s">
        <v>157</v>
      </c>
      <c r="G1845" s="1368"/>
      <c r="H1845" s="1341"/>
      <c r="I1845" s="1341"/>
      <c r="J1845" s="1341"/>
    </row>
    <row r="1846" spans="1:11" ht="24" customHeight="1" thickBot="1" x14ac:dyDescent="0.25">
      <c r="B1846" s="206" t="s">
        <v>261</v>
      </c>
      <c r="C1846" s="1352"/>
      <c r="D1846" s="1352"/>
      <c r="E1846" s="1352"/>
      <c r="F1846" s="1352"/>
      <c r="G1846" s="1352"/>
    </row>
    <row r="1847" spans="1:11" ht="24" customHeight="1" thickTop="1" x14ac:dyDescent="0.2">
      <c r="A1847" s="1353" t="s">
        <v>131</v>
      </c>
      <c r="B1847" s="1354"/>
      <c r="C1847" s="1354"/>
      <c r="D1847" s="1355"/>
      <c r="E1847" s="103" t="s">
        <v>123</v>
      </c>
      <c r="F1847" s="1343" t="s">
        <v>126</v>
      </c>
      <c r="G1847" s="1343"/>
      <c r="H1847" s="1344" t="s">
        <v>130</v>
      </c>
      <c r="I1847" s="1345"/>
      <c r="J1847" s="1346"/>
    </row>
    <row r="1848" spans="1:11" ht="24" customHeight="1" x14ac:dyDescent="0.2">
      <c r="A1848" s="1356"/>
      <c r="B1848" s="1357"/>
      <c r="C1848" s="1357"/>
      <c r="D1848" s="1358"/>
      <c r="E1848" s="104" t="s">
        <v>124</v>
      </c>
      <c r="F1848" s="1350" t="s">
        <v>127</v>
      </c>
      <c r="G1848" s="1351"/>
      <c r="H1848" s="1347"/>
      <c r="I1848" s="1348"/>
      <c r="J1848" s="1349"/>
    </row>
    <row r="1849" spans="1:11" ht="24" customHeight="1" thickBot="1" x14ac:dyDescent="0.25">
      <c r="A1849" s="170" t="s">
        <v>99</v>
      </c>
      <c r="B1849" s="169" t="s">
        <v>100</v>
      </c>
      <c r="C1849" s="169" t="s">
        <v>101</v>
      </c>
      <c r="D1849" s="169" t="s">
        <v>100</v>
      </c>
      <c r="E1849" s="104" t="s">
        <v>125</v>
      </c>
      <c r="F1849" s="169" t="s">
        <v>128</v>
      </c>
      <c r="G1849" s="169" t="s">
        <v>129</v>
      </c>
      <c r="H1849" s="1347"/>
      <c r="I1849" s="1348"/>
      <c r="J1849" s="1349"/>
    </row>
    <row r="1850" spans="1:11" ht="24" customHeight="1" x14ac:dyDescent="0.2">
      <c r="A1850" s="214"/>
      <c r="B1850" s="215"/>
      <c r="C1850" s="219"/>
      <c r="D1850" s="215"/>
      <c r="E1850" s="1360" t="s">
        <v>137</v>
      </c>
      <c r="F1850" s="216"/>
      <c r="G1850" s="216"/>
      <c r="H1850" s="217"/>
      <c r="I1850" s="218"/>
      <c r="J1850" s="1363" t="s">
        <v>139</v>
      </c>
      <c r="K1850" s="127"/>
    </row>
    <row r="1851" spans="1:11" ht="24" customHeight="1" x14ac:dyDescent="0.2">
      <c r="A1851" s="55"/>
      <c r="B1851" s="127"/>
      <c r="C1851" s="56"/>
      <c r="D1851" s="127"/>
      <c r="E1851" s="1361"/>
      <c r="F1851" s="56"/>
      <c r="G1851" s="56"/>
      <c r="H1851" s="109"/>
      <c r="I1851" s="107"/>
      <c r="J1851" s="1364"/>
      <c r="K1851" s="127"/>
    </row>
    <row r="1852" spans="1:11" ht="24" customHeight="1" x14ac:dyDescent="0.2">
      <c r="A1852" s="55"/>
      <c r="B1852" s="127"/>
      <c r="C1852" s="56"/>
      <c r="D1852" s="127"/>
      <c r="E1852" s="1361"/>
      <c r="F1852" s="56"/>
      <c r="G1852" s="56"/>
      <c r="H1852" s="109"/>
      <c r="I1852" s="107"/>
      <c r="J1852" s="1364"/>
      <c r="K1852" s="127"/>
    </row>
    <row r="1853" spans="1:11" ht="24" customHeight="1" x14ac:dyDescent="0.2">
      <c r="A1853" s="55"/>
      <c r="B1853" s="127"/>
      <c r="C1853" s="56"/>
      <c r="D1853" s="127"/>
      <c r="E1853" s="1361"/>
      <c r="F1853" s="56"/>
      <c r="G1853" s="56"/>
      <c r="H1853" s="109"/>
      <c r="I1853" s="107"/>
      <c r="J1853" s="1364"/>
      <c r="K1853" s="127"/>
    </row>
    <row r="1854" spans="1:11" ht="24" customHeight="1" x14ac:dyDescent="0.2">
      <c r="A1854" s="55"/>
      <c r="B1854" s="127"/>
      <c r="C1854" s="56"/>
      <c r="D1854" s="127"/>
      <c r="E1854" s="1361"/>
      <c r="F1854" s="56"/>
      <c r="G1854" s="56"/>
      <c r="H1854" s="109"/>
      <c r="I1854" s="107"/>
      <c r="J1854" s="1364"/>
      <c r="K1854" s="127"/>
    </row>
    <row r="1855" spans="1:11" ht="24" customHeight="1" x14ac:dyDescent="0.2">
      <c r="A1855" s="55"/>
      <c r="B1855" s="127"/>
      <c r="C1855" s="56"/>
      <c r="D1855" s="127"/>
      <c r="E1855" s="1361"/>
      <c r="F1855" s="56"/>
      <c r="G1855" s="56"/>
      <c r="H1855" s="109"/>
      <c r="I1855" s="107"/>
      <c r="J1855" s="1364"/>
      <c r="K1855" s="127"/>
    </row>
    <row r="1856" spans="1:11" ht="24" customHeight="1" x14ac:dyDescent="0.2">
      <c r="A1856" s="55"/>
      <c r="B1856" s="127"/>
      <c r="C1856" s="56"/>
      <c r="D1856" s="127"/>
      <c r="E1856" s="1361"/>
      <c r="F1856" s="56"/>
      <c r="G1856" s="56"/>
      <c r="H1856" s="109"/>
      <c r="I1856" s="107"/>
      <c r="J1856" s="1364"/>
      <c r="K1856" s="127"/>
    </row>
    <row r="1857" spans="1:11" ht="24" customHeight="1" x14ac:dyDescent="0.2">
      <c r="A1857" s="55"/>
      <c r="B1857" s="127"/>
      <c r="C1857" s="56"/>
      <c r="D1857" s="127"/>
      <c r="E1857" s="1361"/>
      <c r="F1857" s="56"/>
      <c r="G1857" s="56"/>
      <c r="H1857" s="1365" t="s">
        <v>141</v>
      </c>
      <c r="I1857" s="1366" t="s">
        <v>140</v>
      </c>
      <c r="J1857" s="1364"/>
      <c r="K1857" s="127"/>
    </row>
    <row r="1858" spans="1:11" ht="24" customHeight="1" x14ac:dyDescent="0.2">
      <c r="A1858" s="55"/>
      <c r="B1858" s="127"/>
      <c r="C1858" s="56"/>
      <c r="D1858" s="127"/>
      <c r="E1858" s="1361"/>
      <c r="F1858" s="56"/>
      <c r="G1858" s="56"/>
      <c r="H1858" s="1365"/>
      <c r="I1858" s="1366"/>
      <c r="J1858" s="1364"/>
      <c r="K1858" s="127"/>
    </row>
    <row r="1859" spans="1:11" ht="24" customHeight="1" x14ac:dyDescent="0.2">
      <c r="A1859" s="55"/>
      <c r="B1859" s="127"/>
      <c r="C1859" s="56"/>
      <c r="D1859" s="127"/>
      <c r="E1859" s="1361"/>
      <c r="F1859" s="56"/>
      <c r="G1859" s="56"/>
      <c r="H1859" s="1365"/>
      <c r="I1859" s="1366"/>
      <c r="J1859" s="1364"/>
    </row>
    <row r="1860" spans="1:11" ht="24" customHeight="1" x14ac:dyDescent="0.2">
      <c r="A1860" s="55"/>
      <c r="B1860" s="127"/>
      <c r="C1860" s="56"/>
      <c r="D1860" s="127"/>
      <c r="E1860" s="1361"/>
      <c r="F1860" s="56"/>
      <c r="G1860" s="56"/>
      <c r="H1860" s="1365"/>
      <c r="I1860" s="1366"/>
      <c r="J1860" s="1364"/>
    </row>
    <row r="1861" spans="1:11" ht="24" customHeight="1" x14ac:dyDescent="0.2">
      <c r="A1861" s="55"/>
      <c r="B1861" s="127"/>
      <c r="C1861" s="56"/>
      <c r="D1861" s="127"/>
      <c r="E1861" s="1361"/>
      <c r="F1861" s="56"/>
      <c r="G1861" s="56"/>
      <c r="H1861" s="1367"/>
      <c r="I1861" s="1366"/>
      <c r="J1861" s="1364"/>
    </row>
    <row r="1862" spans="1:11" ht="24" customHeight="1" x14ac:dyDescent="0.2">
      <c r="A1862" s="55"/>
      <c r="B1862" s="127"/>
      <c r="C1862" s="56"/>
      <c r="D1862" s="127"/>
      <c r="E1862" s="1361"/>
      <c r="F1862" s="56"/>
      <c r="G1862" s="56"/>
      <c r="H1862" s="1367"/>
      <c r="I1862" s="1366"/>
      <c r="J1862" s="1364"/>
    </row>
    <row r="1863" spans="1:11" ht="24" customHeight="1" x14ac:dyDescent="0.2">
      <c r="A1863" s="55"/>
      <c r="B1863" s="127"/>
      <c r="C1863" s="56"/>
      <c r="D1863" s="127"/>
      <c r="E1863" s="1361"/>
      <c r="F1863" s="56"/>
      <c r="G1863" s="56"/>
      <c r="H1863" s="1367"/>
      <c r="I1863" s="1366"/>
      <c r="J1863" s="1364"/>
    </row>
    <row r="1864" spans="1:11" ht="24" customHeight="1" x14ac:dyDescent="0.2">
      <c r="A1864" s="55"/>
      <c r="B1864" s="127"/>
      <c r="C1864" s="56"/>
      <c r="D1864" s="127"/>
      <c r="E1864" s="1361"/>
      <c r="F1864" s="56"/>
      <c r="G1864" s="56"/>
      <c r="H1864" s="1367"/>
      <c r="I1864" s="1366"/>
      <c r="J1864" s="1364"/>
    </row>
    <row r="1865" spans="1:11" ht="24" customHeight="1" x14ac:dyDescent="0.2">
      <c r="A1865" s="55"/>
      <c r="B1865" s="127"/>
      <c r="C1865" s="56"/>
      <c r="D1865" s="127"/>
      <c r="E1865" s="1361"/>
      <c r="F1865" s="56"/>
      <c r="G1865" s="56"/>
      <c r="H1865" s="1367"/>
      <c r="I1865" s="1366"/>
      <c r="J1865" s="1364"/>
    </row>
    <row r="1866" spans="1:11" ht="24" customHeight="1" x14ac:dyDescent="0.2">
      <c r="A1866" s="55"/>
      <c r="B1866" s="127"/>
      <c r="C1866" s="56"/>
      <c r="D1866" s="127"/>
      <c r="E1866" s="1361"/>
      <c r="F1866" s="56"/>
      <c r="G1866" s="56"/>
      <c r="H1866" s="109"/>
      <c r="I1866" s="107"/>
      <c r="J1866" s="1364"/>
    </row>
    <row r="1867" spans="1:11" ht="24" customHeight="1" x14ac:dyDescent="0.2">
      <c r="A1867" s="55"/>
      <c r="B1867" s="127"/>
      <c r="C1867" s="56"/>
      <c r="D1867" s="127"/>
      <c r="E1867" s="1361"/>
      <c r="F1867" s="56"/>
      <c r="G1867" s="56"/>
      <c r="H1867" s="109"/>
      <c r="I1867" s="107"/>
      <c r="J1867" s="1364"/>
    </row>
    <row r="1868" spans="1:11" ht="24" customHeight="1" x14ac:dyDescent="0.2">
      <c r="A1868" s="55"/>
      <c r="B1868" s="127" t="s">
        <v>160</v>
      </c>
      <c r="C1868" s="56"/>
      <c r="D1868" s="127" t="s">
        <v>160</v>
      </c>
      <c r="E1868" s="1361"/>
      <c r="F1868" s="56"/>
      <c r="G1868" s="56"/>
      <c r="H1868" s="109"/>
      <c r="I1868" s="107"/>
      <c r="J1868" s="1364"/>
    </row>
    <row r="1869" spans="1:11" ht="24" customHeight="1" x14ac:dyDescent="0.2">
      <c r="A1869" s="55"/>
      <c r="B1869" s="127" t="s">
        <v>160</v>
      </c>
      <c r="C1869" s="56"/>
      <c r="D1869" s="127" t="s">
        <v>160</v>
      </c>
      <c r="E1869" s="1361"/>
      <c r="F1869" s="56"/>
      <c r="G1869" s="56"/>
      <c r="H1869" s="109"/>
      <c r="I1869" s="107"/>
      <c r="J1869" s="1364"/>
    </row>
    <row r="1870" spans="1:11" ht="24" customHeight="1" x14ac:dyDescent="0.2">
      <c r="A1870" s="55"/>
      <c r="B1870" s="127" t="s">
        <v>160</v>
      </c>
      <c r="C1870" s="56"/>
      <c r="D1870" s="127"/>
      <c r="E1870" s="1361"/>
      <c r="F1870" s="56"/>
      <c r="G1870" s="56"/>
      <c r="H1870" s="109"/>
      <c r="I1870" s="107"/>
      <c r="J1870" s="1364"/>
    </row>
    <row r="1871" spans="1:11" ht="24" customHeight="1" x14ac:dyDescent="0.2">
      <c r="A1871" s="55"/>
      <c r="B1871" s="127" t="s">
        <v>160</v>
      </c>
      <c r="C1871" s="56"/>
      <c r="D1871" s="127" t="s">
        <v>160</v>
      </c>
      <c r="E1871" s="1361"/>
      <c r="F1871" s="56"/>
      <c r="G1871" s="56"/>
      <c r="H1871" s="109"/>
      <c r="I1871" s="107"/>
      <c r="J1871" s="1364"/>
    </row>
    <row r="1872" spans="1:11" ht="24" customHeight="1" x14ac:dyDescent="0.2">
      <c r="A1872" s="55"/>
      <c r="B1872" s="127" t="s">
        <v>160</v>
      </c>
      <c r="C1872" s="56"/>
      <c r="D1872" s="127" t="s">
        <v>160</v>
      </c>
      <c r="E1872" s="1362"/>
      <c r="F1872" s="56"/>
      <c r="G1872" s="56"/>
      <c r="H1872" s="110"/>
      <c r="I1872" s="108"/>
      <c r="J1872" s="1364"/>
    </row>
    <row r="1873" spans="1:11" ht="24" customHeight="1" thickBot="1" x14ac:dyDescent="0.25">
      <c r="A1873" s="55"/>
      <c r="B1873" s="127" t="s">
        <v>160</v>
      </c>
      <c r="C1873" s="101"/>
      <c r="D1873" s="1339" t="s">
        <v>160</v>
      </c>
      <c r="E1873" s="1339"/>
      <c r="F1873" s="1339"/>
      <c r="G1873" s="101">
        <f>SUM(G1850:G1872)</f>
        <v>0</v>
      </c>
      <c r="H1873" s="106"/>
      <c r="I1873" s="106"/>
      <c r="J1873" s="102"/>
    </row>
    <row r="1874" spans="1:11" ht="24" customHeight="1" thickTop="1" x14ac:dyDescent="0.2">
      <c r="A1874" s="1340" t="s">
        <v>132</v>
      </c>
      <c r="B1874" s="1340"/>
      <c r="C1874" s="1340"/>
      <c r="D1874" s="1340"/>
      <c r="E1874" s="1340"/>
      <c r="F1874" s="1340"/>
      <c r="G1874" s="1340"/>
      <c r="H1874" s="1340"/>
      <c r="I1874" s="1340"/>
      <c r="J1874" s="1340"/>
    </row>
    <row r="1875" spans="1:11" ht="24" customHeight="1" x14ac:dyDescent="0.2">
      <c r="A1875" s="1341" t="s">
        <v>133</v>
      </c>
      <c r="B1875" s="1341"/>
      <c r="C1875" s="1341"/>
      <c r="D1875" s="1341"/>
      <c r="E1875" s="50"/>
    </row>
    <row r="1876" spans="1:11" ht="24" customHeight="1" x14ac:dyDescent="0.2">
      <c r="A1876" s="2" t="s">
        <v>22</v>
      </c>
      <c r="B1876" s="97"/>
      <c r="D1876" s="1342" t="s">
        <v>134</v>
      </c>
      <c r="E1876" s="1342"/>
      <c r="F1876" s="1325" t="s">
        <v>108</v>
      </c>
      <c r="G1876" s="1325"/>
      <c r="H1876" s="1359"/>
      <c r="I1876" s="1359"/>
      <c r="J1876" s="1359"/>
    </row>
    <row r="1877" spans="1:11" ht="24" customHeight="1" x14ac:dyDescent="0.25">
      <c r="A1877" s="97"/>
      <c r="B1877" s="1338" t="s">
        <v>288</v>
      </c>
      <c r="C1877" s="1338"/>
      <c r="D1877" s="1338"/>
      <c r="E1877" s="220"/>
      <c r="F1877" s="220"/>
    </row>
    <row r="1878" spans="1:11" ht="24" customHeight="1" x14ac:dyDescent="0.2">
      <c r="A1878" s="50"/>
      <c r="B1878" s="50" t="s">
        <v>135</v>
      </c>
      <c r="C1878" s="1341"/>
      <c r="D1878" s="1341"/>
      <c r="E1878" s="1341"/>
      <c r="F1878" s="1368" t="s">
        <v>116</v>
      </c>
      <c r="G1878" s="1368"/>
      <c r="H1878" s="1341"/>
      <c r="I1878" s="1341"/>
      <c r="J1878" s="1341"/>
    </row>
    <row r="1879" spans="1:11" ht="24" customHeight="1" x14ac:dyDescent="0.2">
      <c r="A1879" s="50"/>
      <c r="B1879" s="50" t="s">
        <v>136</v>
      </c>
      <c r="C1879" s="1341"/>
      <c r="D1879" s="1341"/>
      <c r="E1879" s="1341"/>
      <c r="F1879" s="1368" t="s">
        <v>157</v>
      </c>
      <c r="G1879" s="1368"/>
      <c r="H1879" s="1341"/>
      <c r="I1879" s="1341"/>
      <c r="J1879" s="1341"/>
    </row>
    <row r="1880" spans="1:11" ht="24" customHeight="1" thickBot="1" x14ac:dyDescent="0.25">
      <c r="B1880" s="206" t="s">
        <v>261</v>
      </c>
      <c r="C1880" s="1352"/>
      <c r="D1880" s="1352"/>
      <c r="E1880" s="1352"/>
      <c r="F1880" s="1352"/>
      <c r="G1880" s="1352"/>
    </row>
    <row r="1881" spans="1:11" ht="24" customHeight="1" thickTop="1" x14ac:dyDescent="0.2">
      <c r="A1881" s="1353" t="s">
        <v>131</v>
      </c>
      <c r="B1881" s="1354"/>
      <c r="C1881" s="1354"/>
      <c r="D1881" s="1355"/>
      <c r="E1881" s="103" t="s">
        <v>123</v>
      </c>
      <c r="F1881" s="1343" t="s">
        <v>126</v>
      </c>
      <c r="G1881" s="1343"/>
      <c r="H1881" s="1344" t="s">
        <v>130</v>
      </c>
      <c r="I1881" s="1345"/>
      <c r="J1881" s="1346"/>
    </row>
    <row r="1882" spans="1:11" ht="24" customHeight="1" x14ac:dyDescent="0.2">
      <c r="A1882" s="1356"/>
      <c r="B1882" s="1357"/>
      <c r="C1882" s="1357"/>
      <c r="D1882" s="1358"/>
      <c r="E1882" s="104" t="s">
        <v>124</v>
      </c>
      <c r="F1882" s="1350" t="s">
        <v>127</v>
      </c>
      <c r="G1882" s="1351"/>
      <c r="H1882" s="1347"/>
      <c r="I1882" s="1348"/>
      <c r="J1882" s="1349"/>
    </row>
    <row r="1883" spans="1:11" ht="24" customHeight="1" thickBot="1" x14ac:dyDescent="0.25">
      <c r="A1883" s="170" t="s">
        <v>99</v>
      </c>
      <c r="B1883" s="169" t="s">
        <v>100</v>
      </c>
      <c r="C1883" s="169" t="s">
        <v>101</v>
      </c>
      <c r="D1883" s="169" t="s">
        <v>100</v>
      </c>
      <c r="E1883" s="104" t="s">
        <v>125</v>
      </c>
      <c r="F1883" s="169" t="s">
        <v>128</v>
      </c>
      <c r="G1883" s="169" t="s">
        <v>129</v>
      </c>
      <c r="H1883" s="1347"/>
      <c r="I1883" s="1348"/>
      <c r="J1883" s="1349"/>
    </row>
    <row r="1884" spans="1:11" ht="24" customHeight="1" x14ac:dyDescent="0.2">
      <c r="A1884" s="214"/>
      <c r="B1884" s="215"/>
      <c r="C1884" s="219"/>
      <c r="D1884" s="215"/>
      <c r="E1884" s="1360" t="s">
        <v>137</v>
      </c>
      <c r="F1884" s="216"/>
      <c r="G1884" s="216"/>
      <c r="H1884" s="217"/>
      <c r="I1884" s="218"/>
      <c r="J1884" s="1363" t="s">
        <v>139</v>
      </c>
      <c r="K1884" s="127"/>
    </row>
    <row r="1885" spans="1:11" ht="24" customHeight="1" x14ac:dyDescent="0.2">
      <c r="A1885" s="55"/>
      <c r="B1885" s="127"/>
      <c r="C1885" s="56"/>
      <c r="D1885" s="127"/>
      <c r="E1885" s="1361"/>
      <c r="F1885" s="56"/>
      <c r="G1885" s="56"/>
      <c r="H1885" s="109"/>
      <c r="I1885" s="107"/>
      <c r="J1885" s="1364"/>
      <c r="K1885" s="127"/>
    </row>
    <row r="1886" spans="1:11" ht="24" customHeight="1" x14ac:dyDescent="0.2">
      <c r="A1886" s="55"/>
      <c r="B1886" s="127"/>
      <c r="C1886" s="56"/>
      <c r="D1886" s="127"/>
      <c r="E1886" s="1361"/>
      <c r="F1886" s="56"/>
      <c r="G1886" s="56"/>
      <c r="H1886" s="109"/>
      <c r="I1886" s="107"/>
      <c r="J1886" s="1364"/>
      <c r="K1886" s="127"/>
    </row>
    <row r="1887" spans="1:11" ht="24" customHeight="1" x14ac:dyDescent="0.2">
      <c r="A1887" s="55"/>
      <c r="B1887" s="127"/>
      <c r="C1887" s="56"/>
      <c r="D1887" s="127"/>
      <c r="E1887" s="1361"/>
      <c r="F1887" s="56"/>
      <c r="G1887" s="56"/>
      <c r="H1887" s="109"/>
      <c r="I1887" s="107"/>
      <c r="J1887" s="1364"/>
      <c r="K1887" s="127"/>
    </row>
    <row r="1888" spans="1:11" ht="24" customHeight="1" x14ac:dyDescent="0.2">
      <c r="A1888" s="55"/>
      <c r="B1888" s="127"/>
      <c r="C1888" s="56"/>
      <c r="D1888" s="127"/>
      <c r="E1888" s="1361"/>
      <c r="F1888" s="56"/>
      <c r="G1888" s="56"/>
      <c r="H1888" s="109"/>
      <c r="I1888" s="107"/>
      <c r="J1888" s="1364"/>
      <c r="K1888" s="127"/>
    </row>
    <row r="1889" spans="1:11" ht="24" customHeight="1" x14ac:dyDescent="0.2">
      <c r="A1889" s="55"/>
      <c r="B1889" s="127"/>
      <c r="C1889" s="56"/>
      <c r="D1889" s="127"/>
      <c r="E1889" s="1361"/>
      <c r="F1889" s="56"/>
      <c r="G1889" s="56"/>
      <c r="H1889" s="109"/>
      <c r="I1889" s="107"/>
      <c r="J1889" s="1364"/>
      <c r="K1889" s="127"/>
    </row>
    <row r="1890" spans="1:11" ht="24" customHeight="1" x14ac:dyDescent="0.2">
      <c r="A1890" s="55"/>
      <c r="B1890" s="127"/>
      <c r="C1890" s="56"/>
      <c r="D1890" s="127"/>
      <c r="E1890" s="1361"/>
      <c r="F1890" s="56"/>
      <c r="G1890" s="56"/>
      <c r="H1890" s="109"/>
      <c r="I1890" s="107"/>
      <c r="J1890" s="1364"/>
      <c r="K1890" s="127"/>
    </row>
    <row r="1891" spans="1:11" ht="24" customHeight="1" x14ac:dyDescent="0.2">
      <c r="A1891" s="55"/>
      <c r="B1891" s="127"/>
      <c r="C1891" s="56"/>
      <c r="D1891" s="127"/>
      <c r="E1891" s="1361"/>
      <c r="F1891" s="56"/>
      <c r="G1891" s="56"/>
      <c r="H1891" s="1365" t="s">
        <v>141</v>
      </c>
      <c r="I1891" s="1366" t="s">
        <v>140</v>
      </c>
      <c r="J1891" s="1364"/>
      <c r="K1891" s="127"/>
    </row>
    <row r="1892" spans="1:11" ht="24" customHeight="1" x14ac:dyDescent="0.2">
      <c r="A1892" s="55"/>
      <c r="B1892" s="127"/>
      <c r="C1892" s="56"/>
      <c r="D1892" s="127"/>
      <c r="E1892" s="1361"/>
      <c r="F1892" s="56"/>
      <c r="G1892" s="56"/>
      <c r="H1892" s="1365"/>
      <c r="I1892" s="1366"/>
      <c r="J1892" s="1364"/>
      <c r="K1892" s="127"/>
    </row>
    <row r="1893" spans="1:11" ht="24" customHeight="1" x14ac:dyDescent="0.2">
      <c r="A1893" s="55"/>
      <c r="B1893" s="127"/>
      <c r="C1893" s="56"/>
      <c r="D1893" s="127"/>
      <c r="E1893" s="1361"/>
      <c r="F1893" s="56"/>
      <c r="G1893" s="56"/>
      <c r="H1893" s="1365"/>
      <c r="I1893" s="1366"/>
      <c r="J1893" s="1364"/>
    </row>
    <row r="1894" spans="1:11" ht="24" customHeight="1" x14ac:dyDescent="0.2">
      <c r="A1894" s="55"/>
      <c r="B1894" s="127"/>
      <c r="C1894" s="56"/>
      <c r="D1894" s="127"/>
      <c r="E1894" s="1361"/>
      <c r="F1894" s="56"/>
      <c r="G1894" s="56"/>
      <c r="H1894" s="1365"/>
      <c r="I1894" s="1366"/>
      <c r="J1894" s="1364"/>
    </row>
    <row r="1895" spans="1:11" ht="24" customHeight="1" x14ac:dyDescent="0.2">
      <c r="A1895" s="55"/>
      <c r="B1895" s="127"/>
      <c r="C1895" s="56"/>
      <c r="D1895" s="127"/>
      <c r="E1895" s="1361"/>
      <c r="F1895" s="56"/>
      <c r="G1895" s="56"/>
      <c r="H1895" s="1367"/>
      <c r="I1895" s="1366"/>
      <c r="J1895" s="1364"/>
    </row>
    <row r="1896" spans="1:11" ht="24" customHeight="1" x14ac:dyDescent="0.2">
      <c r="A1896" s="55"/>
      <c r="B1896" s="127"/>
      <c r="C1896" s="56"/>
      <c r="D1896" s="127"/>
      <c r="E1896" s="1361"/>
      <c r="F1896" s="56"/>
      <c r="G1896" s="56"/>
      <c r="H1896" s="1367"/>
      <c r="I1896" s="1366"/>
      <c r="J1896" s="1364"/>
    </row>
    <row r="1897" spans="1:11" ht="24" customHeight="1" x14ac:dyDescent="0.2">
      <c r="A1897" s="55"/>
      <c r="B1897" s="127"/>
      <c r="C1897" s="56"/>
      <c r="D1897" s="127"/>
      <c r="E1897" s="1361"/>
      <c r="F1897" s="56"/>
      <c r="G1897" s="56"/>
      <c r="H1897" s="1367"/>
      <c r="I1897" s="1366"/>
      <c r="J1897" s="1364"/>
    </row>
    <row r="1898" spans="1:11" ht="24" customHeight="1" x14ac:dyDescent="0.2">
      <c r="A1898" s="55"/>
      <c r="B1898" s="127"/>
      <c r="C1898" s="56"/>
      <c r="D1898" s="127"/>
      <c r="E1898" s="1361"/>
      <c r="F1898" s="56"/>
      <c r="G1898" s="56"/>
      <c r="H1898" s="1367"/>
      <c r="I1898" s="1366"/>
      <c r="J1898" s="1364"/>
    </row>
    <row r="1899" spans="1:11" ht="24" customHeight="1" x14ac:dyDescent="0.2">
      <c r="A1899" s="55"/>
      <c r="B1899" s="127"/>
      <c r="C1899" s="56"/>
      <c r="D1899" s="127"/>
      <c r="E1899" s="1361"/>
      <c r="F1899" s="56"/>
      <c r="G1899" s="56"/>
      <c r="H1899" s="1367"/>
      <c r="I1899" s="1366"/>
      <c r="J1899" s="1364"/>
    </row>
    <row r="1900" spans="1:11" ht="24" customHeight="1" x14ac:dyDescent="0.2">
      <c r="A1900" s="55"/>
      <c r="B1900" s="127" t="s">
        <v>160</v>
      </c>
      <c r="C1900" s="56"/>
      <c r="D1900" s="127"/>
      <c r="E1900" s="1361"/>
      <c r="F1900" s="56"/>
      <c r="G1900" s="56"/>
      <c r="H1900" s="109"/>
      <c r="I1900" s="107"/>
      <c r="J1900" s="1364"/>
    </row>
    <row r="1901" spans="1:11" ht="24" customHeight="1" x14ac:dyDescent="0.2">
      <c r="A1901" s="55"/>
      <c r="B1901" s="127" t="s">
        <v>160</v>
      </c>
      <c r="C1901" s="56"/>
      <c r="D1901" s="127"/>
      <c r="E1901" s="1361"/>
      <c r="F1901" s="56"/>
      <c r="G1901" s="56"/>
      <c r="H1901" s="109"/>
      <c r="I1901" s="107"/>
      <c r="J1901" s="1364"/>
    </row>
    <row r="1902" spans="1:11" ht="24" customHeight="1" x14ac:dyDescent="0.2">
      <c r="A1902" s="55"/>
      <c r="B1902" s="127" t="s">
        <v>160</v>
      </c>
      <c r="C1902" s="56"/>
      <c r="D1902" s="127" t="s">
        <v>160</v>
      </c>
      <c r="E1902" s="1361"/>
      <c r="F1902" s="56"/>
      <c r="G1902" s="56"/>
      <c r="H1902" s="109"/>
      <c r="I1902" s="107"/>
      <c r="J1902" s="1364"/>
    </row>
    <row r="1903" spans="1:11" ht="24" customHeight="1" x14ac:dyDescent="0.2">
      <c r="A1903" s="55"/>
      <c r="B1903" s="127" t="s">
        <v>160</v>
      </c>
      <c r="C1903" s="56"/>
      <c r="D1903" s="127" t="s">
        <v>160</v>
      </c>
      <c r="E1903" s="1361"/>
      <c r="F1903" s="56"/>
      <c r="G1903" s="56"/>
      <c r="H1903" s="109"/>
      <c r="I1903" s="107"/>
      <c r="J1903" s="1364"/>
    </row>
    <row r="1904" spans="1:11" ht="24" customHeight="1" x14ac:dyDescent="0.2">
      <c r="A1904" s="55"/>
      <c r="B1904" s="127" t="s">
        <v>160</v>
      </c>
      <c r="C1904" s="56"/>
      <c r="D1904" s="127"/>
      <c r="E1904" s="1361"/>
      <c r="F1904" s="56"/>
      <c r="G1904" s="56"/>
      <c r="H1904" s="109"/>
      <c r="I1904" s="107"/>
      <c r="J1904" s="1364"/>
    </row>
    <row r="1905" spans="1:11" ht="24" customHeight="1" x14ac:dyDescent="0.2">
      <c r="A1905" s="55"/>
      <c r="B1905" s="127" t="s">
        <v>160</v>
      </c>
      <c r="C1905" s="56"/>
      <c r="D1905" s="127" t="s">
        <v>160</v>
      </c>
      <c r="E1905" s="1361"/>
      <c r="F1905" s="56"/>
      <c r="G1905" s="56"/>
      <c r="H1905" s="109"/>
      <c r="I1905" s="107"/>
      <c r="J1905" s="1364"/>
    </row>
    <row r="1906" spans="1:11" ht="24" customHeight="1" x14ac:dyDescent="0.2">
      <c r="A1906" s="55"/>
      <c r="B1906" s="127" t="s">
        <v>160</v>
      </c>
      <c r="C1906" s="56"/>
      <c r="D1906" s="127" t="s">
        <v>160</v>
      </c>
      <c r="E1906" s="1362"/>
      <c r="F1906" s="56"/>
      <c r="G1906" s="56"/>
      <c r="H1906" s="110"/>
      <c r="I1906" s="108"/>
      <c r="J1906" s="1364"/>
    </row>
    <row r="1907" spans="1:11" ht="24" customHeight="1" thickBot="1" x14ac:dyDescent="0.25">
      <c r="A1907" s="55"/>
      <c r="B1907" s="127" t="s">
        <v>160</v>
      </c>
      <c r="C1907" s="101"/>
      <c r="D1907" s="1339" t="s">
        <v>160</v>
      </c>
      <c r="E1907" s="1339"/>
      <c r="F1907" s="1339"/>
      <c r="G1907" s="101">
        <f>SUM(G1884:G1906)</f>
        <v>0</v>
      </c>
      <c r="H1907" s="106"/>
      <c r="I1907" s="106"/>
      <c r="J1907" s="102"/>
    </row>
    <row r="1908" spans="1:11" ht="24" customHeight="1" thickTop="1" x14ac:dyDescent="0.2">
      <c r="A1908" s="1340" t="s">
        <v>132</v>
      </c>
      <c r="B1908" s="1340"/>
      <c r="C1908" s="1340"/>
      <c r="D1908" s="1340"/>
      <c r="E1908" s="1340"/>
      <c r="F1908" s="1340"/>
      <c r="G1908" s="1340"/>
      <c r="H1908" s="1340"/>
      <c r="I1908" s="1340"/>
      <c r="J1908" s="1340"/>
    </row>
    <row r="1909" spans="1:11" ht="24" customHeight="1" x14ac:dyDescent="0.2">
      <c r="A1909" s="1341" t="s">
        <v>133</v>
      </c>
      <c r="B1909" s="1341"/>
      <c r="C1909" s="1341"/>
      <c r="D1909" s="1341"/>
      <c r="E1909" s="50"/>
    </row>
    <row r="1910" spans="1:11" ht="24" customHeight="1" x14ac:dyDescent="0.2">
      <c r="A1910" s="2" t="s">
        <v>22</v>
      </c>
      <c r="B1910" s="97"/>
      <c r="D1910" s="1342" t="s">
        <v>134</v>
      </c>
      <c r="E1910" s="1342"/>
      <c r="F1910" s="1325" t="s">
        <v>108</v>
      </c>
      <c r="G1910" s="1325"/>
      <c r="H1910" s="1359"/>
      <c r="I1910" s="1359"/>
      <c r="J1910" s="1359"/>
    </row>
    <row r="1911" spans="1:11" ht="24" customHeight="1" x14ac:dyDescent="0.25">
      <c r="A1911" s="97"/>
      <c r="B1911" s="1338" t="s">
        <v>288</v>
      </c>
      <c r="C1911" s="1338"/>
      <c r="D1911" s="1338"/>
      <c r="E1911" s="220"/>
      <c r="F1911" s="220"/>
    </row>
    <row r="1912" spans="1:11" ht="24" customHeight="1" x14ac:dyDescent="0.2">
      <c r="A1912" s="50"/>
      <c r="B1912" s="50" t="s">
        <v>135</v>
      </c>
      <c r="C1912" s="1341"/>
      <c r="D1912" s="1341"/>
      <c r="E1912" s="1341"/>
      <c r="F1912" s="1368" t="s">
        <v>116</v>
      </c>
      <c r="G1912" s="1368"/>
      <c r="H1912" s="1341"/>
      <c r="I1912" s="1341"/>
      <c r="J1912" s="1341"/>
    </row>
    <row r="1913" spans="1:11" ht="24" customHeight="1" x14ac:dyDescent="0.2">
      <c r="A1913" s="50"/>
      <c r="B1913" s="50" t="s">
        <v>136</v>
      </c>
      <c r="C1913" s="1341"/>
      <c r="D1913" s="1341"/>
      <c r="E1913" s="1341"/>
      <c r="F1913" s="1368" t="s">
        <v>157</v>
      </c>
      <c r="G1913" s="1368"/>
      <c r="H1913" s="1341"/>
      <c r="I1913" s="1341"/>
      <c r="J1913" s="1341"/>
    </row>
    <row r="1914" spans="1:11" ht="24" customHeight="1" thickBot="1" x14ac:dyDescent="0.25">
      <c r="B1914" s="206" t="s">
        <v>261</v>
      </c>
      <c r="C1914" s="1352"/>
      <c r="D1914" s="1352"/>
      <c r="E1914" s="1352"/>
      <c r="F1914" s="1352"/>
      <c r="G1914" s="1352"/>
    </row>
    <row r="1915" spans="1:11" ht="24" customHeight="1" thickTop="1" x14ac:dyDescent="0.2">
      <c r="A1915" s="1353" t="s">
        <v>131</v>
      </c>
      <c r="B1915" s="1354"/>
      <c r="C1915" s="1354"/>
      <c r="D1915" s="1355"/>
      <c r="E1915" s="103" t="s">
        <v>123</v>
      </c>
      <c r="F1915" s="1343" t="s">
        <v>126</v>
      </c>
      <c r="G1915" s="1343"/>
      <c r="H1915" s="1344" t="s">
        <v>130</v>
      </c>
      <c r="I1915" s="1345"/>
      <c r="J1915" s="1346"/>
    </row>
    <row r="1916" spans="1:11" ht="24" customHeight="1" x14ac:dyDescent="0.2">
      <c r="A1916" s="1356"/>
      <c r="B1916" s="1357"/>
      <c r="C1916" s="1357"/>
      <c r="D1916" s="1358"/>
      <c r="E1916" s="104" t="s">
        <v>124</v>
      </c>
      <c r="F1916" s="1350" t="s">
        <v>127</v>
      </c>
      <c r="G1916" s="1351"/>
      <c r="H1916" s="1347"/>
      <c r="I1916" s="1348"/>
      <c r="J1916" s="1349"/>
    </row>
    <row r="1917" spans="1:11" ht="24" customHeight="1" thickBot="1" x14ac:dyDescent="0.25">
      <c r="A1917" s="170" t="s">
        <v>99</v>
      </c>
      <c r="B1917" s="169" t="s">
        <v>100</v>
      </c>
      <c r="C1917" s="169" t="s">
        <v>101</v>
      </c>
      <c r="D1917" s="169" t="s">
        <v>100</v>
      </c>
      <c r="E1917" s="104" t="s">
        <v>125</v>
      </c>
      <c r="F1917" s="169" t="s">
        <v>128</v>
      </c>
      <c r="G1917" s="169" t="s">
        <v>129</v>
      </c>
      <c r="H1917" s="1347"/>
      <c r="I1917" s="1348"/>
      <c r="J1917" s="1349"/>
    </row>
    <row r="1918" spans="1:11" ht="24" customHeight="1" x14ac:dyDescent="0.2">
      <c r="A1918" s="214"/>
      <c r="B1918" s="215"/>
      <c r="C1918" s="219"/>
      <c r="D1918" s="215"/>
      <c r="E1918" s="1360" t="s">
        <v>137</v>
      </c>
      <c r="F1918" s="216"/>
      <c r="G1918" s="216"/>
      <c r="H1918" s="217"/>
      <c r="I1918" s="218"/>
      <c r="J1918" s="1363" t="s">
        <v>139</v>
      </c>
      <c r="K1918" s="127"/>
    </row>
    <row r="1919" spans="1:11" ht="24" customHeight="1" x14ac:dyDescent="0.2">
      <c r="A1919" s="55"/>
      <c r="B1919" s="127"/>
      <c r="C1919" s="56"/>
      <c r="D1919" s="127"/>
      <c r="E1919" s="1361"/>
      <c r="F1919" s="56"/>
      <c r="G1919" s="56"/>
      <c r="H1919" s="109"/>
      <c r="I1919" s="107"/>
      <c r="J1919" s="1364"/>
      <c r="K1919" s="127"/>
    </row>
    <row r="1920" spans="1:11" ht="24" customHeight="1" x14ac:dyDescent="0.2">
      <c r="A1920" s="55"/>
      <c r="B1920" s="127"/>
      <c r="C1920" s="56"/>
      <c r="D1920" s="127"/>
      <c r="E1920" s="1361"/>
      <c r="F1920" s="56"/>
      <c r="G1920" s="56"/>
      <c r="H1920" s="109"/>
      <c r="I1920" s="107"/>
      <c r="J1920" s="1364"/>
      <c r="K1920" s="127"/>
    </row>
    <row r="1921" spans="1:11" ht="24" customHeight="1" x14ac:dyDescent="0.2">
      <c r="A1921" s="55"/>
      <c r="B1921" s="127"/>
      <c r="C1921" s="56"/>
      <c r="D1921" s="127"/>
      <c r="E1921" s="1361"/>
      <c r="F1921" s="56"/>
      <c r="G1921" s="56"/>
      <c r="H1921" s="109"/>
      <c r="I1921" s="107"/>
      <c r="J1921" s="1364"/>
      <c r="K1921" s="127"/>
    </row>
    <row r="1922" spans="1:11" ht="24" customHeight="1" x14ac:dyDescent="0.2">
      <c r="A1922" s="55"/>
      <c r="B1922" s="127"/>
      <c r="C1922" s="56"/>
      <c r="D1922" s="127"/>
      <c r="E1922" s="1361"/>
      <c r="F1922" s="56"/>
      <c r="G1922" s="56"/>
      <c r="H1922" s="109"/>
      <c r="I1922" s="107"/>
      <c r="J1922" s="1364"/>
      <c r="K1922" s="127"/>
    </row>
    <row r="1923" spans="1:11" ht="24" customHeight="1" x14ac:dyDescent="0.2">
      <c r="A1923" s="55"/>
      <c r="B1923" s="127"/>
      <c r="C1923" s="56"/>
      <c r="D1923" s="127"/>
      <c r="E1923" s="1361"/>
      <c r="F1923" s="56"/>
      <c r="G1923" s="56"/>
      <c r="H1923" s="109"/>
      <c r="I1923" s="107"/>
      <c r="J1923" s="1364"/>
      <c r="K1923" s="127"/>
    </row>
    <row r="1924" spans="1:11" ht="24" customHeight="1" x14ac:dyDescent="0.2">
      <c r="A1924" s="55"/>
      <c r="B1924" s="127"/>
      <c r="C1924" s="56"/>
      <c r="D1924" s="127"/>
      <c r="E1924" s="1361"/>
      <c r="F1924" s="56"/>
      <c r="G1924" s="56"/>
      <c r="H1924" s="109"/>
      <c r="I1924" s="107"/>
      <c r="J1924" s="1364"/>
      <c r="K1924" s="127"/>
    </row>
    <row r="1925" spans="1:11" ht="24" customHeight="1" x14ac:dyDescent="0.2">
      <c r="A1925" s="55"/>
      <c r="B1925" s="127"/>
      <c r="C1925" s="56"/>
      <c r="D1925" s="127"/>
      <c r="E1925" s="1361"/>
      <c r="F1925" s="56"/>
      <c r="G1925" s="56"/>
      <c r="H1925" s="1365" t="s">
        <v>141</v>
      </c>
      <c r="I1925" s="1366" t="s">
        <v>140</v>
      </c>
      <c r="J1925" s="1364"/>
      <c r="K1925" s="127"/>
    </row>
    <row r="1926" spans="1:11" ht="24" customHeight="1" x14ac:dyDescent="0.2">
      <c r="A1926" s="55"/>
      <c r="B1926" s="127"/>
      <c r="C1926" s="56"/>
      <c r="D1926" s="127"/>
      <c r="E1926" s="1361"/>
      <c r="F1926" s="56"/>
      <c r="G1926" s="56"/>
      <c r="H1926" s="1365"/>
      <c r="I1926" s="1366"/>
      <c r="J1926" s="1364"/>
      <c r="K1926" s="127"/>
    </row>
    <row r="1927" spans="1:11" ht="24" customHeight="1" x14ac:dyDescent="0.2">
      <c r="A1927" s="55"/>
      <c r="B1927" s="127"/>
      <c r="C1927" s="56"/>
      <c r="D1927" s="127"/>
      <c r="E1927" s="1361"/>
      <c r="F1927" s="56"/>
      <c r="G1927" s="56"/>
      <c r="H1927" s="1365"/>
      <c r="I1927" s="1366"/>
      <c r="J1927" s="1364"/>
    </row>
    <row r="1928" spans="1:11" ht="24" customHeight="1" x14ac:dyDescent="0.2">
      <c r="A1928" s="55"/>
      <c r="B1928" s="127"/>
      <c r="C1928" s="56"/>
      <c r="D1928" s="127"/>
      <c r="E1928" s="1361"/>
      <c r="F1928" s="56"/>
      <c r="G1928" s="56"/>
      <c r="H1928" s="1365"/>
      <c r="I1928" s="1366"/>
      <c r="J1928" s="1364"/>
    </row>
    <row r="1929" spans="1:11" ht="24" customHeight="1" x14ac:dyDescent="0.2">
      <c r="A1929" s="55"/>
      <c r="B1929" s="127"/>
      <c r="C1929" s="56"/>
      <c r="D1929" s="127"/>
      <c r="E1929" s="1361"/>
      <c r="F1929" s="56"/>
      <c r="G1929" s="56"/>
      <c r="H1929" s="1367"/>
      <c r="I1929" s="1366"/>
      <c r="J1929" s="1364"/>
    </row>
    <row r="1930" spans="1:11" ht="24" customHeight="1" x14ac:dyDescent="0.2">
      <c r="A1930" s="55"/>
      <c r="B1930" s="127"/>
      <c r="C1930" s="56"/>
      <c r="D1930" s="127"/>
      <c r="E1930" s="1361"/>
      <c r="F1930" s="56"/>
      <c r="G1930" s="56"/>
      <c r="H1930" s="1367"/>
      <c r="I1930" s="1366"/>
      <c r="J1930" s="1364"/>
    </row>
    <row r="1931" spans="1:11" ht="24" customHeight="1" x14ac:dyDescent="0.2">
      <c r="A1931" s="55"/>
      <c r="B1931" s="127"/>
      <c r="C1931" s="56"/>
      <c r="D1931" s="127"/>
      <c r="E1931" s="1361"/>
      <c r="F1931" s="56"/>
      <c r="G1931" s="56"/>
      <c r="H1931" s="1367"/>
      <c r="I1931" s="1366"/>
      <c r="J1931" s="1364"/>
    </row>
    <row r="1932" spans="1:11" ht="24" customHeight="1" x14ac:dyDescent="0.2">
      <c r="A1932" s="55"/>
      <c r="B1932" s="127"/>
      <c r="C1932" s="56"/>
      <c r="D1932" s="127"/>
      <c r="E1932" s="1361"/>
      <c r="F1932" s="56"/>
      <c r="G1932" s="56"/>
      <c r="H1932" s="1367"/>
      <c r="I1932" s="1366"/>
      <c r="J1932" s="1364"/>
    </row>
    <row r="1933" spans="1:11" ht="24" customHeight="1" x14ac:dyDescent="0.2">
      <c r="A1933" s="55"/>
      <c r="B1933" s="127"/>
      <c r="C1933" s="56"/>
      <c r="D1933" s="127"/>
      <c r="E1933" s="1361"/>
      <c r="F1933" s="56"/>
      <c r="G1933" s="56"/>
      <c r="H1933" s="1367"/>
      <c r="I1933" s="1366"/>
      <c r="J1933" s="1364"/>
    </row>
    <row r="1934" spans="1:11" ht="24" customHeight="1" x14ac:dyDescent="0.2">
      <c r="A1934" s="55"/>
      <c r="B1934" s="127"/>
      <c r="C1934" s="56"/>
      <c r="D1934" s="127"/>
      <c r="E1934" s="1361"/>
      <c r="F1934" s="56"/>
      <c r="G1934" s="56"/>
      <c r="H1934" s="109"/>
      <c r="I1934" s="107"/>
      <c r="J1934" s="1364"/>
    </row>
    <row r="1935" spans="1:11" ht="24" customHeight="1" x14ac:dyDescent="0.2">
      <c r="A1935" s="55"/>
      <c r="B1935" s="127"/>
      <c r="C1935" s="56"/>
      <c r="D1935" s="127"/>
      <c r="E1935" s="1361"/>
      <c r="F1935" s="56"/>
      <c r="G1935" s="56"/>
      <c r="H1935" s="109"/>
      <c r="I1935" s="107"/>
      <c r="J1935" s="1364"/>
    </row>
    <row r="1936" spans="1:11" ht="24" customHeight="1" x14ac:dyDescent="0.2">
      <c r="A1936" s="55"/>
      <c r="B1936" s="127" t="s">
        <v>160</v>
      </c>
      <c r="C1936" s="56"/>
      <c r="D1936" s="127" t="s">
        <v>160</v>
      </c>
      <c r="E1936" s="1361"/>
      <c r="F1936" s="56"/>
      <c r="G1936" s="56"/>
      <c r="H1936" s="109"/>
      <c r="I1936" s="107"/>
      <c r="J1936" s="1364"/>
    </row>
    <row r="1937" spans="1:11" ht="24" customHeight="1" x14ac:dyDescent="0.2">
      <c r="A1937" s="55"/>
      <c r="B1937" s="127" t="s">
        <v>160</v>
      </c>
      <c r="C1937" s="56"/>
      <c r="D1937" s="127" t="s">
        <v>160</v>
      </c>
      <c r="E1937" s="1361"/>
      <c r="F1937" s="56"/>
      <c r="G1937" s="56"/>
      <c r="H1937" s="109"/>
      <c r="I1937" s="107"/>
      <c r="J1937" s="1364"/>
    </row>
    <row r="1938" spans="1:11" ht="24" customHeight="1" x14ac:dyDescent="0.2">
      <c r="A1938" s="55"/>
      <c r="B1938" s="127" t="s">
        <v>160</v>
      </c>
      <c r="C1938" s="56"/>
      <c r="D1938" s="127"/>
      <c r="E1938" s="1361"/>
      <c r="F1938" s="56"/>
      <c r="G1938" s="56"/>
      <c r="H1938" s="109"/>
      <c r="I1938" s="107"/>
      <c r="J1938" s="1364"/>
    </row>
    <row r="1939" spans="1:11" ht="24" customHeight="1" x14ac:dyDescent="0.2">
      <c r="A1939" s="55"/>
      <c r="B1939" s="127" t="s">
        <v>160</v>
      </c>
      <c r="C1939" s="56"/>
      <c r="D1939" s="127" t="s">
        <v>160</v>
      </c>
      <c r="E1939" s="1361"/>
      <c r="F1939" s="56"/>
      <c r="G1939" s="56"/>
      <c r="H1939" s="109"/>
      <c r="I1939" s="107"/>
      <c r="J1939" s="1364"/>
    </row>
    <row r="1940" spans="1:11" ht="24" customHeight="1" x14ac:dyDescent="0.2">
      <c r="A1940" s="55"/>
      <c r="B1940" s="127" t="s">
        <v>160</v>
      </c>
      <c r="C1940" s="56"/>
      <c r="D1940" s="127" t="s">
        <v>160</v>
      </c>
      <c r="E1940" s="1362"/>
      <c r="F1940" s="56"/>
      <c r="G1940" s="56"/>
      <c r="H1940" s="110"/>
      <c r="I1940" s="108"/>
      <c r="J1940" s="1364"/>
    </row>
    <row r="1941" spans="1:11" ht="24" customHeight="1" thickBot="1" x14ac:dyDescent="0.25">
      <c r="A1941" s="55"/>
      <c r="B1941" s="127" t="s">
        <v>160</v>
      </c>
      <c r="C1941" s="101"/>
      <c r="D1941" s="1339" t="s">
        <v>160</v>
      </c>
      <c r="E1941" s="1339"/>
      <c r="F1941" s="1339"/>
      <c r="G1941" s="101">
        <f>SUM(G1918:G1940)</f>
        <v>0</v>
      </c>
      <c r="H1941" s="106"/>
      <c r="I1941" s="106"/>
      <c r="J1941" s="102"/>
    </row>
    <row r="1942" spans="1:11" ht="24" customHeight="1" thickTop="1" x14ac:dyDescent="0.2">
      <c r="A1942" s="1340" t="s">
        <v>132</v>
      </c>
      <c r="B1942" s="1340"/>
      <c r="C1942" s="1340"/>
      <c r="D1942" s="1340"/>
      <c r="E1942" s="1340"/>
      <c r="F1942" s="1340"/>
      <c r="G1942" s="1340"/>
      <c r="H1942" s="1340"/>
      <c r="I1942" s="1340"/>
      <c r="J1942" s="1340"/>
    </row>
    <row r="1943" spans="1:11" ht="24" customHeight="1" x14ac:dyDescent="0.2">
      <c r="A1943" s="1341" t="s">
        <v>133</v>
      </c>
      <c r="B1943" s="1341"/>
      <c r="C1943" s="1341"/>
      <c r="D1943" s="1341"/>
      <c r="E1943" s="50"/>
    </row>
    <row r="1944" spans="1:11" ht="24" customHeight="1" x14ac:dyDescent="0.2">
      <c r="A1944" s="2" t="s">
        <v>22</v>
      </c>
      <c r="B1944" s="97"/>
      <c r="D1944" s="1342" t="s">
        <v>134</v>
      </c>
      <c r="E1944" s="1342"/>
      <c r="F1944" s="1325" t="s">
        <v>108</v>
      </c>
      <c r="G1944" s="1325"/>
      <c r="H1944" s="1359"/>
      <c r="I1944" s="1359"/>
      <c r="J1944" s="1359"/>
    </row>
    <row r="1945" spans="1:11" ht="24" customHeight="1" x14ac:dyDescent="0.25">
      <c r="A1945" s="97"/>
      <c r="B1945" s="1338" t="s">
        <v>288</v>
      </c>
      <c r="C1945" s="1338"/>
      <c r="D1945" s="1338"/>
      <c r="E1945" s="220"/>
      <c r="F1945" s="220"/>
    </row>
    <row r="1946" spans="1:11" ht="24" customHeight="1" x14ac:dyDescent="0.2">
      <c r="A1946" s="50"/>
      <c r="B1946" s="50" t="s">
        <v>135</v>
      </c>
      <c r="C1946" s="1341"/>
      <c r="D1946" s="1341"/>
      <c r="E1946" s="1341"/>
      <c r="F1946" s="1368" t="s">
        <v>116</v>
      </c>
      <c r="G1946" s="1368"/>
      <c r="H1946" s="1341"/>
      <c r="I1946" s="1341"/>
      <c r="J1946" s="1341"/>
    </row>
    <row r="1947" spans="1:11" ht="24" customHeight="1" x14ac:dyDescent="0.2">
      <c r="A1947" s="50"/>
      <c r="B1947" s="50" t="s">
        <v>136</v>
      </c>
      <c r="C1947" s="1341"/>
      <c r="D1947" s="1341"/>
      <c r="E1947" s="1341"/>
      <c r="F1947" s="1368" t="s">
        <v>157</v>
      </c>
      <c r="G1947" s="1368"/>
      <c r="H1947" s="1341"/>
      <c r="I1947" s="1341"/>
      <c r="J1947" s="1341"/>
    </row>
    <row r="1948" spans="1:11" ht="24" customHeight="1" thickBot="1" x14ac:dyDescent="0.25">
      <c r="B1948" s="206" t="s">
        <v>261</v>
      </c>
      <c r="C1948" s="1352"/>
      <c r="D1948" s="1352"/>
      <c r="E1948" s="1352"/>
      <c r="F1948" s="1352"/>
      <c r="G1948" s="1352"/>
    </row>
    <row r="1949" spans="1:11" ht="24" customHeight="1" thickTop="1" x14ac:dyDescent="0.2">
      <c r="A1949" s="1353" t="s">
        <v>131</v>
      </c>
      <c r="B1949" s="1354"/>
      <c r="C1949" s="1354"/>
      <c r="D1949" s="1355"/>
      <c r="E1949" s="103" t="s">
        <v>123</v>
      </c>
      <c r="F1949" s="1343" t="s">
        <v>126</v>
      </c>
      <c r="G1949" s="1343"/>
      <c r="H1949" s="1344" t="s">
        <v>130</v>
      </c>
      <c r="I1949" s="1345"/>
      <c r="J1949" s="1346"/>
    </row>
    <row r="1950" spans="1:11" ht="24" customHeight="1" x14ac:dyDescent="0.2">
      <c r="A1950" s="1356"/>
      <c r="B1950" s="1357"/>
      <c r="C1950" s="1357"/>
      <c r="D1950" s="1358"/>
      <c r="E1950" s="104" t="s">
        <v>124</v>
      </c>
      <c r="F1950" s="1350" t="s">
        <v>127</v>
      </c>
      <c r="G1950" s="1351"/>
      <c r="H1950" s="1347"/>
      <c r="I1950" s="1348"/>
      <c r="J1950" s="1349"/>
    </row>
    <row r="1951" spans="1:11" ht="24" customHeight="1" thickBot="1" x14ac:dyDescent="0.25">
      <c r="A1951" s="170" t="s">
        <v>99</v>
      </c>
      <c r="B1951" s="169" t="s">
        <v>100</v>
      </c>
      <c r="C1951" s="169" t="s">
        <v>101</v>
      </c>
      <c r="D1951" s="169" t="s">
        <v>100</v>
      </c>
      <c r="E1951" s="104" t="s">
        <v>125</v>
      </c>
      <c r="F1951" s="169" t="s">
        <v>128</v>
      </c>
      <c r="G1951" s="169" t="s">
        <v>129</v>
      </c>
      <c r="H1951" s="1347"/>
      <c r="I1951" s="1348"/>
      <c r="J1951" s="1349"/>
    </row>
    <row r="1952" spans="1:11" ht="24" customHeight="1" x14ac:dyDescent="0.2">
      <c r="A1952" s="214"/>
      <c r="B1952" s="215"/>
      <c r="C1952" s="219"/>
      <c r="D1952" s="215"/>
      <c r="E1952" s="1360" t="s">
        <v>137</v>
      </c>
      <c r="F1952" s="216"/>
      <c r="G1952" s="216"/>
      <c r="H1952" s="217"/>
      <c r="I1952" s="218"/>
      <c r="J1952" s="1363" t="s">
        <v>139</v>
      </c>
      <c r="K1952" s="127"/>
    </row>
    <row r="1953" spans="1:11" ht="24" customHeight="1" x14ac:dyDescent="0.2">
      <c r="A1953" s="55"/>
      <c r="B1953" s="127"/>
      <c r="C1953" s="56"/>
      <c r="D1953" s="127"/>
      <c r="E1953" s="1361"/>
      <c r="F1953" s="56"/>
      <c r="G1953" s="56"/>
      <c r="H1953" s="109"/>
      <c r="I1953" s="107"/>
      <c r="J1953" s="1364"/>
      <c r="K1953" s="127"/>
    </row>
    <row r="1954" spans="1:11" ht="24" customHeight="1" x14ac:dyDescent="0.2">
      <c r="A1954" s="55"/>
      <c r="B1954" s="127"/>
      <c r="C1954" s="56"/>
      <c r="D1954" s="127"/>
      <c r="E1954" s="1361"/>
      <c r="F1954" s="56"/>
      <c r="G1954" s="56"/>
      <c r="H1954" s="109"/>
      <c r="I1954" s="107"/>
      <c r="J1954" s="1364"/>
      <c r="K1954" s="127"/>
    </row>
    <row r="1955" spans="1:11" ht="24" customHeight="1" x14ac:dyDescent="0.2">
      <c r="A1955" s="55"/>
      <c r="B1955" s="127"/>
      <c r="C1955" s="56"/>
      <c r="D1955" s="127"/>
      <c r="E1955" s="1361"/>
      <c r="F1955" s="56"/>
      <c r="G1955" s="56"/>
      <c r="H1955" s="109"/>
      <c r="I1955" s="107"/>
      <c r="J1955" s="1364"/>
      <c r="K1955" s="127"/>
    </row>
    <row r="1956" spans="1:11" ht="24" customHeight="1" x14ac:dyDescent="0.2">
      <c r="A1956" s="55"/>
      <c r="B1956" s="127"/>
      <c r="C1956" s="56"/>
      <c r="D1956" s="127"/>
      <c r="E1956" s="1361"/>
      <c r="F1956" s="56"/>
      <c r="G1956" s="56"/>
      <c r="H1956" s="109"/>
      <c r="I1956" s="107"/>
      <c r="J1956" s="1364"/>
      <c r="K1956" s="127"/>
    </row>
    <row r="1957" spans="1:11" ht="24" customHeight="1" x14ac:dyDescent="0.2">
      <c r="A1957" s="55"/>
      <c r="B1957" s="127"/>
      <c r="C1957" s="56"/>
      <c r="D1957" s="127"/>
      <c r="E1957" s="1361"/>
      <c r="F1957" s="56"/>
      <c r="G1957" s="56"/>
      <c r="H1957" s="109"/>
      <c r="I1957" s="107"/>
      <c r="J1957" s="1364"/>
      <c r="K1957" s="127"/>
    </row>
    <row r="1958" spans="1:11" ht="24" customHeight="1" x14ac:dyDescent="0.2">
      <c r="A1958" s="55"/>
      <c r="B1958" s="127"/>
      <c r="C1958" s="56"/>
      <c r="D1958" s="127"/>
      <c r="E1958" s="1361"/>
      <c r="F1958" s="56"/>
      <c r="G1958" s="56"/>
      <c r="H1958" s="109"/>
      <c r="I1958" s="107"/>
      <c r="J1958" s="1364"/>
      <c r="K1958" s="127"/>
    </row>
    <row r="1959" spans="1:11" ht="24" customHeight="1" x14ac:dyDescent="0.2">
      <c r="A1959" s="55"/>
      <c r="B1959" s="127"/>
      <c r="C1959" s="56"/>
      <c r="D1959" s="127"/>
      <c r="E1959" s="1361"/>
      <c r="F1959" s="56"/>
      <c r="G1959" s="56"/>
      <c r="H1959" s="1365" t="s">
        <v>141</v>
      </c>
      <c r="I1959" s="1366" t="s">
        <v>140</v>
      </c>
      <c r="J1959" s="1364"/>
      <c r="K1959" s="127"/>
    </row>
    <row r="1960" spans="1:11" ht="24" customHeight="1" x14ac:dyDescent="0.2">
      <c r="A1960" s="55"/>
      <c r="B1960" s="127"/>
      <c r="C1960" s="56"/>
      <c r="D1960" s="127"/>
      <c r="E1960" s="1361"/>
      <c r="F1960" s="56"/>
      <c r="G1960" s="56"/>
      <c r="H1960" s="1365"/>
      <c r="I1960" s="1366"/>
      <c r="J1960" s="1364"/>
      <c r="K1960" s="127"/>
    </row>
    <row r="1961" spans="1:11" ht="24" customHeight="1" x14ac:dyDescent="0.2">
      <c r="A1961" s="55"/>
      <c r="B1961" s="127"/>
      <c r="C1961" s="56"/>
      <c r="D1961" s="127"/>
      <c r="E1961" s="1361"/>
      <c r="F1961" s="56"/>
      <c r="G1961" s="56"/>
      <c r="H1961" s="1365"/>
      <c r="I1961" s="1366"/>
      <c r="J1961" s="1364"/>
    </row>
    <row r="1962" spans="1:11" ht="24" customHeight="1" x14ac:dyDescent="0.2">
      <c r="A1962" s="55"/>
      <c r="B1962" s="127"/>
      <c r="C1962" s="56"/>
      <c r="D1962" s="127"/>
      <c r="E1962" s="1361"/>
      <c r="F1962" s="56"/>
      <c r="G1962" s="56"/>
      <c r="H1962" s="1365"/>
      <c r="I1962" s="1366"/>
      <c r="J1962" s="1364"/>
    </row>
    <row r="1963" spans="1:11" ht="24" customHeight="1" x14ac:dyDescent="0.2">
      <c r="A1963" s="55"/>
      <c r="B1963" s="127"/>
      <c r="C1963" s="56"/>
      <c r="D1963" s="127"/>
      <c r="E1963" s="1361"/>
      <c r="F1963" s="56"/>
      <c r="G1963" s="56"/>
      <c r="H1963" s="1367"/>
      <c r="I1963" s="1366"/>
      <c r="J1963" s="1364"/>
    </row>
    <row r="1964" spans="1:11" ht="24" customHeight="1" x14ac:dyDescent="0.2">
      <c r="A1964" s="55"/>
      <c r="B1964" s="127"/>
      <c r="C1964" s="56"/>
      <c r="D1964" s="127"/>
      <c r="E1964" s="1361"/>
      <c r="F1964" s="56"/>
      <c r="G1964" s="56"/>
      <c r="H1964" s="1367"/>
      <c r="I1964" s="1366"/>
      <c r="J1964" s="1364"/>
    </row>
    <row r="1965" spans="1:11" ht="24" customHeight="1" x14ac:dyDescent="0.2">
      <c r="A1965" s="55"/>
      <c r="B1965" s="127"/>
      <c r="C1965" s="56"/>
      <c r="D1965" s="127"/>
      <c r="E1965" s="1361"/>
      <c r="F1965" s="56"/>
      <c r="G1965" s="56"/>
      <c r="H1965" s="1367"/>
      <c r="I1965" s="1366"/>
      <c r="J1965" s="1364"/>
    </row>
    <row r="1966" spans="1:11" ht="24" customHeight="1" x14ac:dyDescent="0.2">
      <c r="A1966" s="55"/>
      <c r="B1966" s="127"/>
      <c r="C1966" s="56"/>
      <c r="D1966" s="127"/>
      <c r="E1966" s="1361"/>
      <c r="F1966" s="56"/>
      <c r="G1966" s="56"/>
      <c r="H1966" s="1367"/>
      <c r="I1966" s="1366"/>
      <c r="J1966" s="1364"/>
    </row>
    <row r="1967" spans="1:11" ht="24" customHeight="1" x14ac:dyDescent="0.2">
      <c r="A1967" s="55"/>
      <c r="B1967" s="127"/>
      <c r="C1967" s="56"/>
      <c r="D1967" s="127"/>
      <c r="E1967" s="1361"/>
      <c r="F1967" s="56"/>
      <c r="G1967" s="56"/>
      <c r="H1967" s="1367"/>
      <c r="I1967" s="1366"/>
      <c r="J1967" s="1364"/>
    </row>
    <row r="1968" spans="1:11" ht="24" customHeight="1" x14ac:dyDescent="0.2">
      <c r="A1968" s="55"/>
      <c r="B1968" s="127" t="s">
        <v>160</v>
      </c>
      <c r="C1968" s="56"/>
      <c r="D1968" s="127"/>
      <c r="E1968" s="1361"/>
      <c r="F1968" s="56"/>
      <c r="G1968" s="56"/>
      <c r="H1968" s="109"/>
      <c r="I1968" s="107"/>
      <c r="J1968" s="1364"/>
    </row>
    <row r="1969" spans="1:10" ht="24" customHeight="1" x14ac:dyDescent="0.2">
      <c r="A1969" s="55"/>
      <c r="B1969" s="127" t="s">
        <v>160</v>
      </c>
      <c r="C1969" s="56"/>
      <c r="D1969" s="127"/>
      <c r="E1969" s="1361"/>
      <c r="F1969" s="56"/>
      <c r="G1969" s="56"/>
      <c r="H1969" s="109"/>
      <c r="I1969" s="107"/>
      <c r="J1969" s="1364"/>
    </row>
    <row r="1970" spans="1:10" ht="24" customHeight="1" x14ac:dyDescent="0.2">
      <c r="A1970" s="55"/>
      <c r="B1970" s="127" t="s">
        <v>160</v>
      </c>
      <c r="C1970" s="56"/>
      <c r="D1970" s="127" t="s">
        <v>160</v>
      </c>
      <c r="E1970" s="1361"/>
      <c r="F1970" s="56"/>
      <c r="G1970" s="56"/>
      <c r="H1970" s="109"/>
      <c r="I1970" s="107"/>
      <c r="J1970" s="1364"/>
    </row>
    <row r="1971" spans="1:10" ht="24" customHeight="1" x14ac:dyDescent="0.2">
      <c r="A1971" s="55"/>
      <c r="B1971" s="127" t="s">
        <v>160</v>
      </c>
      <c r="C1971" s="56"/>
      <c r="D1971" s="127" t="s">
        <v>160</v>
      </c>
      <c r="E1971" s="1361"/>
      <c r="F1971" s="56"/>
      <c r="G1971" s="56"/>
      <c r="H1971" s="109"/>
      <c r="I1971" s="107"/>
      <c r="J1971" s="1364"/>
    </row>
    <row r="1972" spans="1:10" ht="24" customHeight="1" x14ac:dyDescent="0.2">
      <c r="A1972" s="55"/>
      <c r="B1972" s="127" t="s">
        <v>160</v>
      </c>
      <c r="C1972" s="56"/>
      <c r="D1972" s="127"/>
      <c r="E1972" s="1361"/>
      <c r="F1972" s="56"/>
      <c r="G1972" s="56"/>
      <c r="H1972" s="109"/>
      <c r="I1972" s="107"/>
      <c r="J1972" s="1364"/>
    </row>
    <row r="1973" spans="1:10" ht="24" customHeight="1" x14ac:dyDescent="0.2">
      <c r="A1973" s="55"/>
      <c r="B1973" s="127" t="s">
        <v>160</v>
      </c>
      <c r="C1973" s="56"/>
      <c r="D1973" s="127" t="s">
        <v>160</v>
      </c>
      <c r="E1973" s="1361"/>
      <c r="F1973" s="56"/>
      <c r="G1973" s="56"/>
      <c r="H1973" s="109"/>
      <c r="I1973" s="107"/>
      <c r="J1973" s="1364"/>
    </row>
    <row r="1974" spans="1:10" ht="24" customHeight="1" x14ac:dyDescent="0.2">
      <c r="A1974" s="55"/>
      <c r="B1974" s="127" t="s">
        <v>160</v>
      </c>
      <c r="C1974" s="56"/>
      <c r="D1974" s="127" t="s">
        <v>160</v>
      </c>
      <c r="E1974" s="1362"/>
      <c r="F1974" s="56"/>
      <c r="G1974" s="56"/>
      <c r="H1974" s="110"/>
      <c r="I1974" s="108"/>
      <c r="J1974" s="1364"/>
    </row>
    <row r="1975" spans="1:10" ht="24" customHeight="1" thickBot="1" x14ac:dyDescent="0.25">
      <c r="A1975" s="55"/>
      <c r="B1975" s="127" t="s">
        <v>160</v>
      </c>
      <c r="C1975" s="101"/>
      <c r="D1975" s="1339" t="s">
        <v>160</v>
      </c>
      <c r="E1975" s="1339"/>
      <c r="F1975" s="1339"/>
      <c r="G1975" s="101">
        <f>SUM(G1952:G1974)</f>
        <v>0</v>
      </c>
      <c r="H1975" s="106"/>
      <c r="I1975" s="106"/>
      <c r="J1975" s="102"/>
    </row>
    <row r="1976" spans="1:10" ht="24" customHeight="1" thickTop="1" x14ac:dyDescent="0.2">
      <c r="A1976" s="1340" t="s">
        <v>132</v>
      </c>
      <c r="B1976" s="1340"/>
      <c r="C1976" s="1340"/>
      <c r="D1976" s="1340"/>
      <c r="E1976" s="1340"/>
      <c r="F1976" s="1340"/>
      <c r="G1976" s="1340"/>
      <c r="H1976" s="1340"/>
      <c r="I1976" s="1340"/>
      <c r="J1976" s="1340"/>
    </row>
    <row r="1977" spans="1:10" ht="24" customHeight="1" x14ac:dyDescent="0.2">
      <c r="A1977" s="1341" t="s">
        <v>133</v>
      </c>
      <c r="B1977" s="1341"/>
      <c r="C1977" s="1341"/>
      <c r="D1977" s="1341"/>
      <c r="E1977" s="50"/>
    </row>
    <row r="1978" spans="1:10" ht="24" customHeight="1" x14ac:dyDescent="0.2">
      <c r="A1978" s="2" t="s">
        <v>22</v>
      </c>
      <c r="B1978" s="97"/>
      <c r="D1978" s="1342" t="s">
        <v>134</v>
      </c>
      <c r="E1978" s="1342"/>
      <c r="F1978" s="1325" t="s">
        <v>108</v>
      </c>
      <c r="G1978" s="1325"/>
      <c r="H1978" s="1359"/>
      <c r="I1978" s="1359"/>
      <c r="J1978" s="1359"/>
    </row>
    <row r="1979" spans="1:10" ht="24" customHeight="1" x14ac:dyDescent="0.25">
      <c r="A1979" s="97"/>
      <c r="B1979" s="1338" t="s">
        <v>288</v>
      </c>
      <c r="C1979" s="1338"/>
      <c r="D1979" s="1338"/>
      <c r="E1979" s="220"/>
      <c r="F1979" s="220"/>
    </row>
    <row r="1980" spans="1:10" ht="24" customHeight="1" x14ac:dyDescent="0.2">
      <c r="A1980" s="50"/>
      <c r="B1980" s="50" t="s">
        <v>135</v>
      </c>
      <c r="C1980" s="1341"/>
      <c r="D1980" s="1341"/>
      <c r="E1980" s="1341"/>
      <c r="F1980" s="1368" t="s">
        <v>116</v>
      </c>
      <c r="G1980" s="1368"/>
      <c r="H1980" s="1341"/>
      <c r="I1980" s="1341"/>
      <c r="J1980" s="1341"/>
    </row>
    <row r="1981" spans="1:10" ht="24" customHeight="1" x14ac:dyDescent="0.2">
      <c r="A1981" s="50"/>
      <c r="B1981" s="50" t="s">
        <v>136</v>
      </c>
      <c r="C1981" s="1341"/>
      <c r="D1981" s="1341"/>
      <c r="E1981" s="1341"/>
      <c r="F1981" s="1368" t="s">
        <v>157</v>
      </c>
      <c r="G1981" s="1368"/>
      <c r="H1981" s="1341"/>
      <c r="I1981" s="1341"/>
      <c r="J1981" s="1341"/>
    </row>
    <row r="1982" spans="1:10" ht="24" customHeight="1" thickBot="1" x14ac:dyDescent="0.25">
      <c r="B1982" s="206" t="s">
        <v>261</v>
      </c>
      <c r="C1982" s="1352"/>
      <c r="D1982" s="1352"/>
      <c r="E1982" s="1352"/>
      <c r="F1982" s="1352"/>
      <c r="G1982" s="1352"/>
    </row>
    <row r="1983" spans="1:10" ht="24" customHeight="1" thickTop="1" x14ac:dyDescent="0.2">
      <c r="A1983" s="1353" t="s">
        <v>131</v>
      </c>
      <c r="B1983" s="1354"/>
      <c r="C1983" s="1354"/>
      <c r="D1983" s="1355"/>
      <c r="E1983" s="103" t="s">
        <v>123</v>
      </c>
      <c r="F1983" s="1343" t="s">
        <v>126</v>
      </c>
      <c r="G1983" s="1343"/>
      <c r="H1983" s="1344" t="s">
        <v>130</v>
      </c>
      <c r="I1983" s="1345"/>
      <c r="J1983" s="1346"/>
    </row>
    <row r="1984" spans="1:10" ht="24" customHeight="1" x14ac:dyDescent="0.2">
      <c r="A1984" s="1356"/>
      <c r="B1984" s="1357"/>
      <c r="C1984" s="1357"/>
      <c r="D1984" s="1358"/>
      <c r="E1984" s="104" t="s">
        <v>124</v>
      </c>
      <c r="F1984" s="1350" t="s">
        <v>127</v>
      </c>
      <c r="G1984" s="1351"/>
      <c r="H1984" s="1347"/>
      <c r="I1984" s="1348"/>
      <c r="J1984" s="1349"/>
    </row>
    <row r="1985" spans="1:11" ht="24" customHeight="1" thickBot="1" x14ac:dyDescent="0.25">
      <c r="A1985" s="170" t="s">
        <v>99</v>
      </c>
      <c r="B1985" s="169" t="s">
        <v>100</v>
      </c>
      <c r="C1985" s="169" t="s">
        <v>101</v>
      </c>
      <c r="D1985" s="169" t="s">
        <v>100</v>
      </c>
      <c r="E1985" s="104" t="s">
        <v>125</v>
      </c>
      <c r="F1985" s="169" t="s">
        <v>128</v>
      </c>
      <c r="G1985" s="169" t="s">
        <v>129</v>
      </c>
      <c r="H1985" s="1347"/>
      <c r="I1985" s="1348"/>
      <c r="J1985" s="1349"/>
    </row>
    <row r="1986" spans="1:11" ht="24" customHeight="1" x14ac:dyDescent="0.2">
      <c r="A1986" s="214"/>
      <c r="B1986" s="215"/>
      <c r="C1986" s="219"/>
      <c r="D1986" s="215"/>
      <c r="E1986" s="1360" t="s">
        <v>137</v>
      </c>
      <c r="F1986" s="216"/>
      <c r="G1986" s="216"/>
      <c r="H1986" s="217"/>
      <c r="I1986" s="218"/>
      <c r="J1986" s="1363" t="s">
        <v>139</v>
      </c>
      <c r="K1986" s="127"/>
    </row>
    <row r="1987" spans="1:11" ht="24" customHeight="1" x14ac:dyDescent="0.2">
      <c r="A1987" s="55"/>
      <c r="B1987" s="127"/>
      <c r="C1987" s="56"/>
      <c r="D1987" s="127"/>
      <c r="E1987" s="1361"/>
      <c r="F1987" s="56"/>
      <c r="G1987" s="56"/>
      <c r="H1987" s="109"/>
      <c r="I1987" s="107"/>
      <c r="J1987" s="1364"/>
      <c r="K1987" s="127"/>
    </row>
    <row r="1988" spans="1:11" ht="24" customHeight="1" x14ac:dyDescent="0.2">
      <c r="A1988" s="55"/>
      <c r="B1988" s="127"/>
      <c r="C1988" s="56"/>
      <c r="D1988" s="127"/>
      <c r="E1988" s="1361"/>
      <c r="F1988" s="56"/>
      <c r="G1988" s="56"/>
      <c r="H1988" s="109"/>
      <c r="I1988" s="107"/>
      <c r="J1988" s="1364"/>
      <c r="K1988" s="127"/>
    </row>
    <row r="1989" spans="1:11" ht="24" customHeight="1" x14ac:dyDescent="0.2">
      <c r="A1989" s="55"/>
      <c r="B1989" s="127"/>
      <c r="C1989" s="56"/>
      <c r="D1989" s="127"/>
      <c r="E1989" s="1361"/>
      <c r="F1989" s="56"/>
      <c r="G1989" s="56"/>
      <c r="H1989" s="109"/>
      <c r="I1989" s="107"/>
      <c r="J1989" s="1364"/>
      <c r="K1989" s="127"/>
    </row>
    <row r="1990" spans="1:11" ht="24" customHeight="1" x14ac:dyDescent="0.2">
      <c r="A1990" s="55"/>
      <c r="B1990" s="127"/>
      <c r="C1990" s="56"/>
      <c r="D1990" s="127"/>
      <c r="E1990" s="1361"/>
      <c r="F1990" s="56"/>
      <c r="G1990" s="56"/>
      <c r="H1990" s="109"/>
      <c r="I1990" s="107"/>
      <c r="J1990" s="1364"/>
      <c r="K1990" s="127"/>
    </row>
    <row r="1991" spans="1:11" ht="24" customHeight="1" x14ac:dyDescent="0.2">
      <c r="A1991" s="55"/>
      <c r="B1991" s="127"/>
      <c r="C1991" s="56"/>
      <c r="D1991" s="127"/>
      <c r="E1991" s="1361"/>
      <c r="F1991" s="56"/>
      <c r="G1991" s="56"/>
      <c r="H1991" s="109"/>
      <c r="I1991" s="107"/>
      <c r="J1991" s="1364"/>
      <c r="K1991" s="127"/>
    </row>
    <row r="1992" spans="1:11" ht="24" customHeight="1" x14ac:dyDescent="0.2">
      <c r="A1992" s="55"/>
      <c r="B1992" s="127"/>
      <c r="C1992" s="56"/>
      <c r="D1992" s="127"/>
      <c r="E1992" s="1361"/>
      <c r="F1992" s="56"/>
      <c r="G1992" s="56"/>
      <c r="H1992" s="109"/>
      <c r="I1992" s="107"/>
      <c r="J1992" s="1364"/>
      <c r="K1992" s="127"/>
    </row>
    <row r="1993" spans="1:11" ht="24" customHeight="1" x14ac:dyDescent="0.2">
      <c r="A1993" s="55"/>
      <c r="B1993" s="127"/>
      <c r="C1993" s="56"/>
      <c r="D1993" s="127"/>
      <c r="E1993" s="1361"/>
      <c r="F1993" s="56"/>
      <c r="G1993" s="56"/>
      <c r="H1993" s="1365" t="s">
        <v>141</v>
      </c>
      <c r="I1993" s="1366" t="s">
        <v>140</v>
      </c>
      <c r="J1993" s="1364"/>
      <c r="K1993" s="127"/>
    </row>
    <row r="1994" spans="1:11" ht="24" customHeight="1" x14ac:dyDescent="0.2">
      <c r="A1994" s="55"/>
      <c r="B1994" s="127"/>
      <c r="C1994" s="56"/>
      <c r="D1994" s="127"/>
      <c r="E1994" s="1361"/>
      <c r="F1994" s="56"/>
      <c r="G1994" s="56"/>
      <c r="H1994" s="1365"/>
      <c r="I1994" s="1366"/>
      <c r="J1994" s="1364"/>
      <c r="K1994" s="127"/>
    </row>
    <row r="1995" spans="1:11" ht="24" customHeight="1" x14ac:dyDescent="0.2">
      <c r="A1995" s="55"/>
      <c r="B1995" s="127"/>
      <c r="C1995" s="56"/>
      <c r="D1995" s="127"/>
      <c r="E1995" s="1361"/>
      <c r="F1995" s="56"/>
      <c r="G1995" s="56"/>
      <c r="H1995" s="1365"/>
      <c r="I1995" s="1366"/>
      <c r="J1995" s="1364"/>
    </row>
    <row r="1996" spans="1:11" ht="24" customHeight="1" x14ac:dyDescent="0.2">
      <c r="A1996" s="55"/>
      <c r="B1996" s="127"/>
      <c r="C1996" s="56"/>
      <c r="D1996" s="127"/>
      <c r="E1996" s="1361"/>
      <c r="F1996" s="56"/>
      <c r="G1996" s="56"/>
      <c r="H1996" s="1365"/>
      <c r="I1996" s="1366"/>
      <c r="J1996" s="1364"/>
    </row>
    <row r="1997" spans="1:11" ht="24" customHeight="1" x14ac:dyDescent="0.2">
      <c r="A1997" s="55"/>
      <c r="B1997" s="127"/>
      <c r="C1997" s="56"/>
      <c r="D1997" s="127"/>
      <c r="E1997" s="1361"/>
      <c r="F1997" s="56"/>
      <c r="G1997" s="56"/>
      <c r="H1997" s="1367"/>
      <c r="I1997" s="1366"/>
      <c r="J1997" s="1364"/>
    </row>
    <row r="1998" spans="1:11" ht="24" customHeight="1" x14ac:dyDescent="0.2">
      <c r="A1998" s="55"/>
      <c r="B1998" s="127"/>
      <c r="C1998" s="56"/>
      <c r="D1998" s="127"/>
      <c r="E1998" s="1361"/>
      <c r="F1998" s="56"/>
      <c r="G1998" s="56"/>
      <c r="H1998" s="1367"/>
      <c r="I1998" s="1366"/>
      <c r="J1998" s="1364"/>
    </row>
    <row r="1999" spans="1:11" ht="24" customHeight="1" x14ac:dyDescent="0.2">
      <c r="A1999" s="55"/>
      <c r="B1999" s="127"/>
      <c r="C1999" s="56"/>
      <c r="D1999" s="127"/>
      <c r="E1999" s="1361"/>
      <c r="F1999" s="56"/>
      <c r="G1999" s="56"/>
      <c r="H1999" s="1367"/>
      <c r="I1999" s="1366"/>
      <c r="J1999" s="1364"/>
    </row>
    <row r="2000" spans="1:11" ht="24" customHeight="1" x14ac:dyDescent="0.2">
      <c r="A2000" s="55"/>
      <c r="B2000" s="127"/>
      <c r="C2000" s="56"/>
      <c r="D2000" s="127"/>
      <c r="E2000" s="1361"/>
      <c r="F2000" s="56"/>
      <c r="G2000" s="56"/>
      <c r="H2000" s="1367"/>
      <c r="I2000" s="1366"/>
      <c r="J2000" s="1364"/>
    </row>
    <row r="2001" spans="1:10" ht="24" customHeight="1" x14ac:dyDescent="0.2">
      <c r="A2001" s="55"/>
      <c r="B2001" s="127"/>
      <c r="C2001" s="56"/>
      <c r="D2001" s="127"/>
      <c r="E2001" s="1361"/>
      <c r="F2001" s="56"/>
      <c r="G2001" s="56"/>
      <c r="H2001" s="1367"/>
      <c r="I2001" s="1366"/>
      <c r="J2001" s="1364"/>
    </row>
    <row r="2002" spans="1:10" ht="24" customHeight="1" x14ac:dyDescent="0.2">
      <c r="A2002" s="55"/>
      <c r="B2002" s="127"/>
      <c r="C2002" s="56"/>
      <c r="D2002" s="127"/>
      <c r="E2002" s="1361"/>
      <c r="F2002" s="56"/>
      <c r="G2002" s="56"/>
      <c r="H2002" s="109"/>
      <c r="I2002" s="107"/>
      <c r="J2002" s="1364"/>
    </row>
    <row r="2003" spans="1:10" ht="24" customHeight="1" x14ac:dyDescent="0.2">
      <c r="A2003" s="55"/>
      <c r="B2003" s="127"/>
      <c r="C2003" s="56"/>
      <c r="D2003" s="127"/>
      <c r="E2003" s="1361"/>
      <c r="F2003" s="56"/>
      <c r="G2003" s="56"/>
      <c r="H2003" s="109"/>
      <c r="I2003" s="107"/>
      <c r="J2003" s="1364"/>
    </row>
    <row r="2004" spans="1:10" ht="24" customHeight="1" x14ac:dyDescent="0.2">
      <c r="A2004" s="55"/>
      <c r="B2004" s="127" t="s">
        <v>160</v>
      </c>
      <c r="C2004" s="56"/>
      <c r="D2004" s="127" t="s">
        <v>160</v>
      </c>
      <c r="E2004" s="1361"/>
      <c r="F2004" s="56"/>
      <c r="G2004" s="56"/>
      <c r="H2004" s="109"/>
      <c r="I2004" s="107"/>
      <c r="J2004" s="1364"/>
    </row>
    <row r="2005" spans="1:10" ht="24" customHeight="1" x14ac:dyDescent="0.2">
      <c r="A2005" s="55"/>
      <c r="B2005" s="127" t="s">
        <v>160</v>
      </c>
      <c r="C2005" s="56"/>
      <c r="D2005" s="127" t="s">
        <v>160</v>
      </c>
      <c r="E2005" s="1361"/>
      <c r="F2005" s="56"/>
      <c r="G2005" s="56"/>
      <c r="H2005" s="109"/>
      <c r="I2005" s="107"/>
      <c r="J2005" s="1364"/>
    </row>
    <row r="2006" spans="1:10" ht="24" customHeight="1" x14ac:dyDescent="0.2">
      <c r="A2006" s="55"/>
      <c r="B2006" s="127" t="s">
        <v>160</v>
      </c>
      <c r="C2006" s="56"/>
      <c r="D2006" s="127"/>
      <c r="E2006" s="1361"/>
      <c r="F2006" s="56"/>
      <c r="G2006" s="56"/>
      <c r="H2006" s="109"/>
      <c r="I2006" s="107"/>
      <c r="J2006" s="1364"/>
    </row>
    <row r="2007" spans="1:10" ht="24" customHeight="1" x14ac:dyDescent="0.2">
      <c r="A2007" s="55"/>
      <c r="B2007" s="127" t="s">
        <v>160</v>
      </c>
      <c r="C2007" s="56"/>
      <c r="D2007" s="127" t="s">
        <v>160</v>
      </c>
      <c r="E2007" s="1361"/>
      <c r="F2007" s="56"/>
      <c r="G2007" s="56"/>
      <c r="H2007" s="109"/>
      <c r="I2007" s="107"/>
      <c r="J2007" s="1364"/>
    </row>
    <row r="2008" spans="1:10" ht="24" customHeight="1" x14ac:dyDescent="0.2">
      <c r="A2008" s="55"/>
      <c r="B2008" s="127" t="s">
        <v>160</v>
      </c>
      <c r="C2008" s="56"/>
      <c r="D2008" s="127" t="s">
        <v>160</v>
      </c>
      <c r="E2008" s="1362"/>
      <c r="F2008" s="56"/>
      <c r="G2008" s="56"/>
      <c r="H2008" s="110"/>
      <c r="I2008" s="108"/>
      <c r="J2008" s="1364"/>
    </row>
    <row r="2009" spans="1:10" ht="24" customHeight="1" thickBot="1" x14ac:dyDescent="0.25">
      <c r="A2009" s="55"/>
      <c r="B2009" s="127" t="s">
        <v>160</v>
      </c>
      <c r="C2009" s="101"/>
      <c r="D2009" s="1339" t="s">
        <v>160</v>
      </c>
      <c r="E2009" s="1339"/>
      <c r="F2009" s="1339"/>
      <c r="G2009" s="101">
        <f>SUM(G1986:G2008)</f>
        <v>0</v>
      </c>
      <c r="H2009" s="106"/>
      <c r="I2009" s="106"/>
      <c r="J2009" s="102"/>
    </row>
    <row r="2010" spans="1:10" ht="24" customHeight="1" thickTop="1" x14ac:dyDescent="0.2">
      <c r="A2010" s="1340" t="s">
        <v>132</v>
      </c>
      <c r="B2010" s="1340"/>
      <c r="C2010" s="1340"/>
      <c r="D2010" s="1340"/>
      <c r="E2010" s="1340"/>
      <c r="F2010" s="1340"/>
      <c r="G2010" s="1340"/>
      <c r="H2010" s="1340"/>
      <c r="I2010" s="1340"/>
      <c r="J2010" s="1340"/>
    </row>
    <row r="2011" spans="1:10" ht="24" customHeight="1" x14ac:dyDescent="0.2">
      <c r="A2011" s="1341" t="s">
        <v>133</v>
      </c>
      <c r="B2011" s="1341"/>
      <c r="C2011" s="1341"/>
      <c r="D2011" s="1341"/>
      <c r="E2011" s="50"/>
    </row>
    <row r="2012" spans="1:10" ht="24" customHeight="1" x14ac:dyDescent="0.2">
      <c r="A2012" s="2" t="s">
        <v>22</v>
      </c>
      <c r="B2012" s="97"/>
      <c r="D2012" s="1342" t="s">
        <v>134</v>
      </c>
      <c r="E2012" s="1342"/>
      <c r="F2012" s="1325" t="s">
        <v>108</v>
      </c>
      <c r="G2012" s="1325"/>
      <c r="H2012" s="1359"/>
      <c r="I2012" s="1359"/>
      <c r="J2012" s="1359"/>
    </row>
    <row r="2013" spans="1:10" ht="24" customHeight="1" x14ac:dyDescent="0.25">
      <c r="A2013" s="97"/>
      <c r="B2013" s="1338" t="s">
        <v>288</v>
      </c>
      <c r="C2013" s="1338"/>
      <c r="D2013" s="1338"/>
      <c r="E2013" s="220"/>
      <c r="F2013" s="220"/>
    </row>
    <row r="2014" spans="1:10" ht="24" customHeight="1" x14ac:dyDescent="0.2">
      <c r="A2014" s="50"/>
      <c r="B2014" s="50" t="s">
        <v>135</v>
      </c>
      <c r="C2014" s="1341"/>
      <c r="D2014" s="1341"/>
      <c r="E2014" s="1341"/>
      <c r="F2014" s="1368" t="s">
        <v>116</v>
      </c>
      <c r="G2014" s="1368"/>
      <c r="H2014" s="1341"/>
      <c r="I2014" s="1341"/>
      <c r="J2014" s="1341"/>
    </row>
    <row r="2015" spans="1:10" ht="24" customHeight="1" x14ac:dyDescent="0.2">
      <c r="A2015" s="50"/>
      <c r="B2015" s="50" t="s">
        <v>136</v>
      </c>
      <c r="C2015" s="1341"/>
      <c r="D2015" s="1341"/>
      <c r="E2015" s="1341"/>
      <c r="F2015" s="1368" t="s">
        <v>157</v>
      </c>
      <c r="G2015" s="1368"/>
      <c r="H2015" s="1341"/>
      <c r="I2015" s="1341"/>
      <c r="J2015" s="1341"/>
    </row>
    <row r="2016" spans="1:10" ht="24" customHeight="1" thickBot="1" x14ac:dyDescent="0.25">
      <c r="B2016" s="206" t="s">
        <v>261</v>
      </c>
      <c r="C2016" s="1352"/>
      <c r="D2016" s="1352"/>
      <c r="E2016" s="1352"/>
      <c r="F2016" s="1352"/>
      <c r="G2016" s="1352"/>
    </row>
    <row r="2017" spans="1:11" ht="24" customHeight="1" thickTop="1" x14ac:dyDescent="0.2">
      <c r="A2017" s="1353" t="s">
        <v>131</v>
      </c>
      <c r="B2017" s="1354"/>
      <c r="C2017" s="1354"/>
      <c r="D2017" s="1355"/>
      <c r="E2017" s="103" t="s">
        <v>123</v>
      </c>
      <c r="F2017" s="1343" t="s">
        <v>126</v>
      </c>
      <c r="G2017" s="1343"/>
      <c r="H2017" s="1344" t="s">
        <v>130</v>
      </c>
      <c r="I2017" s="1345"/>
      <c r="J2017" s="1346"/>
    </row>
    <row r="2018" spans="1:11" ht="24" customHeight="1" x14ac:dyDescent="0.2">
      <c r="A2018" s="1356"/>
      <c r="B2018" s="1357"/>
      <c r="C2018" s="1357"/>
      <c r="D2018" s="1358"/>
      <c r="E2018" s="104" t="s">
        <v>124</v>
      </c>
      <c r="F2018" s="1350" t="s">
        <v>127</v>
      </c>
      <c r="G2018" s="1351"/>
      <c r="H2018" s="1347"/>
      <c r="I2018" s="1348"/>
      <c r="J2018" s="1349"/>
    </row>
    <row r="2019" spans="1:11" ht="24" customHeight="1" thickBot="1" x14ac:dyDescent="0.25">
      <c r="A2019" s="170" t="s">
        <v>99</v>
      </c>
      <c r="B2019" s="169" t="s">
        <v>100</v>
      </c>
      <c r="C2019" s="169" t="s">
        <v>101</v>
      </c>
      <c r="D2019" s="169" t="s">
        <v>100</v>
      </c>
      <c r="E2019" s="104" t="s">
        <v>125</v>
      </c>
      <c r="F2019" s="169" t="s">
        <v>128</v>
      </c>
      <c r="G2019" s="169" t="s">
        <v>129</v>
      </c>
      <c r="H2019" s="1347"/>
      <c r="I2019" s="1348"/>
      <c r="J2019" s="1349"/>
    </row>
    <row r="2020" spans="1:11" ht="24" customHeight="1" x14ac:dyDescent="0.2">
      <c r="A2020" s="214"/>
      <c r="B2020" s="215"/>
      <c r="C2020" s="219"/>
      <c r="D2020" s="215"/>
      <c r="E2020" s="1360" t="s">
        <v>137</v>
      </c>
      <c r="F2020" s="216"/>
      <c r="G2020" s="216"/>
      <c r="H2020" s="217"/>
      <c r="I2020" s="218"/>
      <c r="J2020" s="1363" t="s">
        <v>139</v>
      </c>
      <c r="K2020" s="127"/>
    </row>
    <row r="2021" spans="1:11" ht="24" customHeight="1" x14ac:dyDescent="0.2">
      <c r="A2021" s="55"/>
      <c r="B2021" s="127"/>
      <c r="C2021" s="56"/>
      <c r="D2021" s="127"/>
      <c r="E2021" s="1361"/>
      <c r="F2021" s="56"/>
      <c r="G2021" s="56"/>
      <c r="H2021" s="109"/>
      <c r="I2021" s="107"/>
      <c r="J2021" s="1364"/>
      <c r="K2021" s="127"/>
    </row>
    <row r="2022" spans="1:11" ht="24" customHeight="1" x14ac:dyDescent="0.2">
      <c r="A2022" s="55"/>
      <c r="B2022" s="127"/>
      <c r="C2022" s="56"/>
      <c r="D2022" s="127"/>
      <c r="E2022" s="1361"/>
      <c r="F2022" s="56"/>
      <c r="G2022" s="56"/>
      <c r="H2022" s="109"/>
      <c r="I2022" s="107"/>
      <c r="J2022" s="1364"/>
      <c r="K2022" s="127"/>
    </row>
    <row r="2023" spans="1:11" ht="24" customHeight="1" x14ac:dyDescent="0.2">
      <c r="A2023" s="55"/>
      <c r="B2023" s="127"/>
      <c r="C2023" s="56"/>
      <c r="D2023" s="127"/>
      <c r="E2023" s="1361"/>
      <c r="F2023" s="56"/>
      <c r="G2023" s="56"/>
      <c r="H2023" s="109"/>
      <c r="I2023" s="107"/>
      <c r="J2023" s="1364"/>
      <c r="K2023" s="127"/>
    </row>
    <row r="2024" spans="1:11" ht="24" customHeight="1" x14ac:dyDescent="0.2">
      <c r="A2024" s="55"/>
      <c r="B2024" s="127"/>
      <c r="C2024" s="56"/>
      <c r="D2024" s="127"/>
      <c r="E2024" s="1361"/>
      <c r="F2024" s="56"/>
      <c r="G2024" s="56"/>
      <c r="H2024" s="109"/>
      <c r="I2024" s="107"/>
      <c r="J2024" s="1364"/>
      <c r="K2024" s="127"/>
    </row>
    <row r="2025" spans="1:11" ht="24" customHeight="1" x14ac:dyDescent="0.2">
      <c r="A2025" s="55"/>
      <c r="B2025" s="127"/>
      <c r="C2025" s="56"/>
      <c r="D2025" s="127"/>
      <c r="E2025" s="1361"/>
      <c r="F2025" s="56"/>
      <c r="G2025" s="56"/>
      <c r="H2025" s="109"/>
      <c r="I2025" s="107"/>
      <c r="J2025" s="1364"/>
      <c r="K2025" s="127"/>
    </row>
    <row r="2026" spans="1:11" ht="24" customHeight="1" x14ac:dyDescent="0.2">
      <c r="A2026" s="55"/>
      <c r="B2026" s="127"/>
      <c r="C2026" s="56"/>
      <c r="D2026" s="127"/>
      <c r="E2026" s="1361"/>
      <c r="F2026" s="56"/>
      <c r="G2026" s="56"/>
      <c r="H2026" s="109"/>
      <c r="I2026" s="107"/>
      <c r="J2026" s="1364"/>
      <c r="K2026" s="127"/>
    </row>
    <row r="2027" spans="1:11" ht="24" customHeight="1" x14ac:dyDescent="0.2">
      <c r="A2027" s="55"/>
      <c r="B2027" s="127"/>
      <c r="C2027" s="56"/>
      <c r="D2027" s="127"/>
      <c r="E2027" s="1361"/>
      <c r="F2027" s="56"/>
      <c r="G2027" s="56"/>
      <c r="H2027" s="1365" t="s">
        <v>141</v>
      </c>
      <c r="I2027" s="1366" t="s">
        <v>140</v>
      </c>
      <c r="J2027" s="1364"/>
      <c r="K2027" s="127"/>
    </row>
    <row r="2028" spans="1:11" ht="24" customHeight="1" x14ac:dyDescent="0.2">
      <c r="A2028" s="55"/>
      <c r="B2028" s="127"/>
      <c r="C2028" s="56"/>
      <c r="D2028" s="127"/>
      <c r="E2028" s="1361"/>
      <c r="F2028" s="56"/>
      <c r="G2028" s="56"/>
      <c r="H2028" s="1365"/>
      <c r="I2028" s="1366"/>
      <c r="J2028" s="1364"/>
      <c r="K2028" s="127"/>
    </row>
    <row r="2029" spans="1:11" ht="24" customHeight="1" x14ac:dyDescent="0.2">
      <c r="A2029" s="55"/>
      <c r="B2029" s="127"/>
      <c r="C2029" s="56"/>
      <c r="D2029" s="127"/>
      <c r="E2029" s="1361"/>
      <c r="F2029" s="56"/>
      <c r="G2029" s="56"/>
      <c r="H2029" s="1365"/>
      <c r="I2029" s="1366"/>
      <c r="J2029" s="1364"/>
    </row>
    <row r="2030" spans="1:11" ht="24" customHeight="1" x14ac:dyDescent="0.2">
      <c r="A2030" s="55"/>
      <c r="B2030" s="127"/>
      <c r="C2030" s="56"/>
      <c r="D2030" s="127"/>
      <c r="E2030" s="1361"/>
      <c r="F2030" s="56"/>
      <c r="G2030" s="56"/>
      <c r="H2030" s="1365"/>
      <c r="I2030" s="1366"/>
      <c r="J2030" s="1364"/>
    </row>
    <row r="2031" spans="1:11" ht="24" customHeight="1" x14ac:dyDescent="0.2">
      <c r="A2031" s="55"/>
      <c r="B2031" s="127"/>
      <c r="C2031" s="56"/>
      <c r="D2031" s="127"/>
      <c r="E2031" s="1361"/>
      <c r="F2031" s="56"/>
      <c r="G2031" s="56"/>
      <c r="H2031" s="1367"/>
      <c r="I2031" s="1366"/>
      <c r="J2031" s="1364"/>
    </row>
    <row r="2032" spans="1:11" ht="24" customHeight="1" x14ac:dyDescent="0.2">
      <c r="A2032" s="55"/>
      <c r="B2032" s="127"/>
      <c r="C2032" s="56"/>
      <c r="D2032" s="127"/>
      <c r="E2032" s="1361"/>
      <c r="F2032" s="56"/>
      <c r="G2032" s="56"/>
      <c r="H2032" s="1367"/>
      <c r="I2032" s="1366"/>
      <c r="J2032" s="1364"/>
    </row>
    <row r="2033" spans="1:10" ht="24" customHeight="1" x14ac:dyDescent="0.2">
      <c r="A2033" s="55"/>
      <c r="B2033" s="127"/>
      <c r="C2033" s="56"/>
      <c r="D2033" s="127"/>
      <c r="E2033" s="1361"/>
      <c r="F2033" s="56"/>
      <c r="G2033" s="56"/>
      <c r="H2033" s="1367"/>
      <c r="I2033" s="1366"/>
      <c r="J2033" s="1364"/>
    </row>
    <row r="2034" spans="1:10" ht="24" customHeight="1" x14ac:dyDescent="0.2">
      <c r="A2034" s="55"/>
      <c r="B2034" s="127"/>
      <c r="C2034" s="56"/>
      <c r="D2034" s="127"/>
      <c r="E2034" s="1361"/>
      <c r="F2034" s="56"/>
      <c r="G2034" s="56"/>
      <c r="H2034" s="1367"/>
      <c r="I2034" s="1366"/>
      <c r="J2034" s="1364"/>
    </row>
    <row r="2035" spans="1:10" ht="24" customHeight="1" x14ac:dyDescent="0.2">
      <c r="A2035" s="55"/>
      <c r="B2035" s="127"/>
      <c r="C2035" s="56"/>
      <c r="D2035" s="127"/>
      <c r="E2035" s="1361"/>
      <c r="F2035" s="56"/>
      <c r="G2035" s="56"/>
      <c r="H2035" s="1367"/>
      <c r="I2035" s="1366"/>
      <c r="J2035" s="1364"/>
    </row>
    <row r="2036" spans="1:10" ht="24" customHeight="1" x14ac:dyDescent="0.2">
      <c r="A2036" s="55"/>
      <c r="B2036" s="127" t="s">
        <v>160</v>
      </c>
      <c r="C2036" s="56"/>
      <c r="D2036" s="127"/>
      <c r="E2036" s="1361"/>
      <c r="F2036" s="56"/>
      <c r="G2036" s="56"/>
      <c r="H2036" s="109"/>
      <c r="I2036" s="107"/>
      <c r="J2036" s="1364"/>
    </row>
    <row r="2037" spans="1:10" ht="24" customHeight="1" x14ac:dyDescent="0.2">
      <c r="A2037" s="55"/>
      <c r="B2037" s="127" t="s">
        <v>160</v>
      </c>
      <c r="C2037" s="56"/>
      <c r="D2037" s="127"/>
      <c r="E2037" s="1361"/>
      <c r="F2037" s="56"/>
      <c r="G2037" s="56"/>
      <c r="H2037" s="109"/>
      <c r="I2037" s="107"/>
      <c r="J2037" s="1364"/>
    </row>
    <row r="2038" spans="1:10" ht="24" customHeight="1" x14ac:dyDescent="0.2">
      <c r="A2038" s="55"/>
      <c r="B2038" s="127" t="s">
        <v>160</v>
      </c>
      <c r="C2038" s="56"/>
      <c r="D2038" s="127" t="s">
        <v>160</v>
      </c>
      <c r="E2038" s="1361"/>
      <c r="F2038" s="56"/>
      <c r="G2038" s="56"/>
      <c r="H2038" s="109"/>
      <c r="I2038" s="107"/>
      <c r="J2038" s="1364"/>
    </row>
    <row r="2039" spans="1:10" ht="24" customHeight="1" x14ac:dyDescent="0.2">
      <c r="A2039" s="55"/>
      <c r="B2039" s="127" t="s">
        <v>160</v>
      </c>
      <c r="C2039" s="56"/>
      <c r="D2039" s="127" t="s">
        <v>160</v>
      </c>
      <c r="E2039" s="1361"/>
      <c r="F2039" s="56"/>
      <c r="G2039" s="56"/>
      <c r="H2039" s="109"/>
      <c r="I2039" s="107"/>
      <c r="J2039" s="1364"/>
    </row>
    <row r="2040" spans="1:10" ht="24" customHeight="1" x14ac:dyDescent="0.2">
      <c r="A2040" s="55"/>
      <c r="B2040" s="127" t="s">
        <v>160</v>
      </c>
      <c r="C2040" s="56"/>
      <c r="D2040" s="127"/>
      <c r="E2040" s="1361"/>
      <c r="F2040" s="56"/>
      <c r="G2040" s="56"/>
      <c r="H2040" s="109"/>
      <c r="I2040" s="107"/>
      <c r="J2040" s="1364"/>
    </row>
    <row r="2041" spans="1:10" ht="24" customHeight="1" x14ac:dyDescent="0.2">
      <c r="A2041" s="55"/>
      <c r="B2041" s="127" t="s">
        <v>160</v>
      </c>
      <c r="C2041" s="56"/>
      <c r="D2041" s="127" t="s">
        <v>160</v>
      </c>
      <c r="E2041" s="1361"/>
      <c r="F2041" s="56"/>
      <c r="G2041" s="56"/>
      <c r="H2041" s="109"/>
      <c r="I2041" s="107"/>
      <c r="J2041" s="1364"/>
    </row>
    <row r="2042" spans="1:10" ht="24" customHeight="1" x14ac:dyDescent="0.2">
      <c r="A2042" s="55"/>
      <c r="B2042" s="127" t="s">
        <v>160</v>
      </c>
      <c r="C2042" s="56"/>
      <c r="D2042" s="127" t="s">
        <v>160</v>
      </c>
      <c r="E2042" s="1362"/>
      <c r="F2042" s="56"/>
      <c r="G2042" s="56"/>
      <c r="H2042" s="110"/>
      <c r="I2042" s="108"/>
      <c r="J2042" s="1364"/>
    </row>
    <row r="2043" spans="1:10" ht="24" customHeight="1" thickBot="1" x14ac:dyDescent="0.25">
      <c r="A2043" s="55"/>
      <c r="B2043" s="127" t="s">
        <v>160</v>
      </c>
      <c r="C2043" s="101"/>
      <c r="D2043" s="1339" t="s">
        <v>160</v>
      </c>
      <c r="E2043" s="1339"/>
      <c r="F2043" s="1339"/>
      <c r="G2043" s="101">
        <f>SUM(G2020:G2042)</f>
        <v>0</v>
      </c>
      <c r="H2043" s="106"/>
      <c r="I2043" s="106"/>
      <c r="J2043" s="102"/>
    </row>
    <row r="2044" spans="1:10" ht="24" customHeight="1" thickTop="1" x14ac:dyDescent="0.2">
      <c r="A2044" s="1340" t="s">
        <v>132</v>
      </c>
      <c r="B2044" s="1340"/>
      <c r="C2044" s="1340"/>
      <c r="D2044" s="1340"/>
      <c r="E2044" s="1340"/>
      <c r="F2044" s="1340"/>
      <c r="G2044" s="1340"/>
      <c r="H2044" s="1340"/>
      <c r="I2044" s="1340"/>
      <c r="J2044" s="1340"/>
    </row>
    <row r="2045" spans="1:10" ht="24" customHeight="1" x14ac:dyDescent="0.2">
      <c r="A2045" s="1341" t="s">
        <v>133</v>
      </c>
      <c r="B2045" s="1341"/>
      <c r="C2045" s="1341"/>
      <c r="D2045" s="1341"/>
      <c r="E2045" s="50"/>
    </row>
    <row r="2046" spans="1:10" ht="24" customHeight="1" x14ac:dyDescent="0.2">
      <c r="A2046" s="2" t="s">
        <v>22</v>
      </c>
      <c r="B2046" s="97"/>
      <c r="D2046" s="1342" t="s">
        <v>134</v>
      </c>
      <c r="E2046" s="1342"/>
      <c r="F2046" s="1325" t="s">
        <v>108</v>
      </c>
      <c r="G2046" s="1325"/>
      <c r="H2046" s="1359"/>
      <c r="I2046" s="1359"/>
      <c r="J2046" s="1359"/>
    </row>
    <row r="2047" spans="1:10" ht="24" customHeight="1" x14ac:dyDescent="0.25">
      <c r="A2047" s="97"/>
      <c r="B2047" s="1338" t="s">
        <v>288</v>
      </c>
      <c r="C2047" s="1338"/>
      <c r="D2047" s="1338"/>
      <c r="E2047" s="220"/>
      <c r="F2047" s="220"/>
    </row>
  </sheetData>
  <mergeCells count="1445">
    <mergeCell ref="B2047:D2047"/>
    <mergeCell ref="D2043:F2043"/>
    <mergeCell ref="A2044:J2044"/>
    <mergeCell ref="A2045:D2045"/>
    <mergeCell ref="D2046:E2046"/>
    <mergeCell ref="I2027:I2030"/>
    <mergeCell ref="H2031:H2035"/>
    <mergeCell ref="I2031:I2035"/>
    <mergeCell ref="C2015:E2015"/>
    <mergeCell ref="F2015:G2015"/>
    <mergeCell ref="H2015:J2015"/>
    <mergeCell ref="A2011:D2011"/>
    <mergeCell ref="D2012:E2012"/>
    <mergeCell ref="F2012:G2012"/>
    <mergeCell ref="B1979:D1979"/>
    <mergeCell ref="C1980:E1980"/>
    <mergeCell ref="F1980:G1980"/>
    <mergeCell ref="H1980:J1980"/>
    <mergeCell ref="D2009:F2009"/>
    <mergeCell ref="A2010:J2010"/>
    <mergeCell ref="A1983:D1984"/>
    <mergeCell ref="F1983:G1983"/>
    <mergeCell ref="H1983:J1985"/>
    <mergeCell ref="F1984:G1984"/>
    <mergeCell ref="F2046:G2046"/>
    <mergeCell ref="H2046:J2046"/>
    <mergeCell ref="E2020:E2042"/>
    <mergeCell ref="J2020:J2042"/>
    <mergeCell ref="H2027:H2030"/>
    <mergeCell ref="H2012:J2012"/>
    <mergeCell ref="F2014:G2014"/>
    <mergeCell ref="H2014:J2014"/>
    <mergeCell ref="F2017:G2017"/>
    <mergeCell ref="H2017:J2019"/>
    <mergeCell ref="F2018:G2018"/>
    <mergeCell ref="C2016:G2016"/>
    <mergeCell ref="A2017:D2018"/>
    <mergeCell ref="B2013:D2013"/>
    <mergeCell ref="C2014:E2014"/>
    <mergeCell ref="E1952:E1974"/>
    <mergeCell ref="J1952:J1974"/>
    <mergeCell ref="I1963:I1967"/>
    <mergeCell ref="A1977:D1977"/>
    <mergeCell ref="H1997:H2001"/>
    <mergeCell ref="I1997:I2001"/>
    <mergeCell ref="C1981:E1981"/>
    <mergeCell ref="F1981:G1981"/>
    <mergeCell ref="H1981:J1981"/>
    <mergeCell ref="C1982:G1982"/>
    <mergeCell ref="D1978:E1978"/>
    <mergeCell ref="F1978:G1978"/>
    <mergeCell ref="H1978:J1978"/>
    <mergeCell ref="C1948:G1948"/>
    <mergeCell ref="A1949:D1950"/>
    <mergeCell ref="F1949:G1949"/>
    <mergeCell ref="H1949:J1951"/>
    <mergeCell ref="H1963:H1967"/>
    <mergeCell ref="D1975:F1975"/>
    <mergeCell ref="A1976:J1976"/>
    <mergeCell ref="H1959:H1962"/>
    <mergeCell ref="I1959:I1962"/>
    <mergeCell ref="E1986:E2008"/>
    <mergeCell ref="J1986:J2008"/>
    <mergeCell ref="H1993:H1996"/>
    <mergeCell ref="I1993:I1996"/>
    <mergeCell ref="B1945:D1945"/>
    <mergeCell ref="C1946:E1946"/>
    <mergeCell ref="F1946:G1946"/>
    <mergeCell ref="H1946:J1946"/>
    <mergeCell ref="C1947:E1947"/>
    <mergeCell ref="F1947:G1947"/>
    <mergeCell ref="H1947:J1947"/>
    <mergeCell ref="F1950:G1950"/>
    <mergeCell ref="D1941:F1941"/>
    <mergeCell ref="I1929:I1933"/>
    <mergeCell ref="I1925:I1928"/>
    <mergeCell ref="F1944:G1944"/>
    <mergeCell ref="H1944:J1944"/>
    <mergeCell ref="A1942:J1942"/>
    <mergeCell ref="A1943:D1943"/>
    <mergeCell ref="D1944:E1944"/>
    <mergeCell ref="C1914:G1914"/>
    <mergeCell ref="A1915:D1916"/>
    <mergeCell ref="F1915:G1915"/>
    <mergeCell ref="H1925:H1928"/>
    <mergeCell ref="H1915:J1917"/>
    <mergeCell ref="F1916:G1916"/>
    <mergeCell ref="E1918:E1940"/>
    <mergeCell ref="J1918:J1940"/>
    <mergeCell ref="H1929:H1933"/>
    <mergeCell ref="D1907:F1907"/>
    <mergeCell ref="A1908:J1908"/>
    <mergeCell ref="C1913:E1913"/>
    <mergeCell ref="F1913:G1913"/>
    <mergeCell ref="H1913:J1913"/>
    <mergeCell ref="A1909:D1909"/>
    <mergeCell ref="B1911:D1911"/>
    <mergeCell ref="C1912:E1912"/>
    <mergeCell ref="F1912:G1912"/>
    <mergeCell ref="H1912:J1912"/>
    <mergeCell ref="D1910:E1910"/>
    <mergeCell ref="F1910:G1910"/>
    <mergeCell ref="H1910:J1910"/>
    <mergeCell ref="C1880:G1880"/>
    <mergeCell ref="A1881:D1882"/>
    <mergeCell ref="F1881:G1881"/>
    <mergeCell ref="H1881:J1883"/>
    <mergeCell ref="F1882:G1882"/>
    <mergeCell ref="E1884:E1906"/>
    <mergeCell ref="J1884:J1906"/>
    <mergeCell ref="H1895:H1899"/>
    <mergeCell ref="B1877:D1877"/>
    <mergeCell ref="C1878:E1878"/>
    <mergeCell ref="F1878:G1878"/>
    <mergeCell ref="H1878:J1878"/>
    <mergeCell ref="C1879:E1879"/>
    <mergeCell ref="F1879:G1879"/>
    <mergeCell ref="H1879:J1879"/>
    <mergeCell ref="I1895:I1899"/>
    <mergeCell ref="A1875:D1875"/>
    <mergeCell ref="H1891:H1894"/>
    <mergeCell ref="I1891:I1894"/>
    <mergeCell ref="E1850:E1872"/>
    <mergeCell ref="J1850:J1872"/>
    <mergeCell ref="I1861:I1865"/>
    <mergeCell ref="D1873:F1873"/>
    <mergeCell ref="D1876:E1876"/>
    <mergeCell ref="F1876:G1876"/>
    <mergeCell ref="H1876:J1876"/>
    <mergeCell ref="C1846:G1846"/>
    <mergeCell ref="A1847:D1848"/>
    <mergeCell ref="F1847:G1847"/>
    <mergeCell ref="H1847:J1849"/>
    <mergeCell ref="F1848:G1848"/>
    <mergeCell ref="A1874:J1874"/>
    <mergeCell ref="H1861:H1865"/>
    <mergeCell ref="H1857:H1860"/>
    <mergeCell ref="I1857:I1860"/>
    <mergeCell ref="B1843:D1843"/>
    <mergeCell ref="C1844:E1844"/>
    <mergeCell ref="F1844:G1844"/>
    <mergeCell ref="H1844:J1844"/>
    <mergeCell ref="C1845:E1845"/>
    <mergeCell ref="F1845:G1845"/>
    <mergeCell ref="H1845:J1845"/>
    <mergeCell ref="D1839:F1839"/>
    <mergeCell ref="I1827:I1831"/>
    <mergeCell ref="I1823:I1826"/>
    <mergeCell ref="F1842:G1842"/>
    <mergeCell ref="H1842:J1842"/>
    <mergeCell ref="A1840:J1840"/>
    <mergeCell ref="A1841:D1841"/>
    <mergeCell ref="D1842:E1842"/>
    <mergeCell ref="C1812:G1812"/>
    <mergeCell ref="A1813:D1814"/>
    <mergeCell ref="F1813:G1813"/>
    <mergeCell ref="H1823:H1826"/>
    <mergeCell ref="H1813:J1815"/>
    <mergeCell ref="F1814:G1814"/>
    <mergeCell ref="E1816:E1838"/>
    <mergeCell ref="J1816:J1838"/>
    <mergeCell ref="H1827:H1831"/>
    <mergeCell ref="D1805:F1805"/>
    <mergeCell ref="A1806:J1806"/>
    <mergeCell ref="C1811:E1811"/>
    <mergeCell ref="F1811:G1811"/>
    <mergeCell ref="H1811:J1811"/>
    <mergeCell ref="A1807:D1807"/>
    <mergeCell ref="B1809:D1809"/>
    <mergeCell ref="C1810:E1810"/>
    <mergeCell ref="F1810:G1810"/>
    <mergeCell ref="H1810:J1810"/>
    <mergeCell ref="D1808:E1808"/>
    <mergeCell ref="F1808:G1808"/>
    <mergeCell ref="H1808:J1808"/>
    <mergeCell ref="C1778:G1778"/>
    <mergeCell ref="A1779:D1780"/>
    <mergeCell ref="F1779:G1779"/>
    <mergeCell ref="H1779:J1781"/>
    <mergeCell ref="F1780:G1780"/>
    <mergeCell ref="E1782:E1804"/>
    <mergeCell ref="J1782:J1804"/>
    <mergeCell ref="H1793:H1797"/>
    <mergeCell ref="B1775:D1775"/>
    <mergeCell ref="C1776:E1776"/>
    <mergeCell ref="F1776:G1776"/>
    <mergeCell ref="H1776:J1776"/>
    <mergeCell ref="C1777:E1777"/>
    <mergeCell ref="F1777:G1777"/>
    <mergeCell ref="H1777:J1777"/>
    <mergeCell ref="I1793:I1797"/>
    <mergeCell ref="A1773:D1773"/>
    <mergeCell ref="H1789:H1792"/>
    <mergeCell ref="I1789:I1792"/>
    <mergeCell ref="E1748:E1770"/>
    <mergeCell ref="J1748:J1770"/>
    <mergeCell ref="I1759:I1763"/>
    <mergeCell ref="D1771:F1771"/>
    <mergeCell ref="D1774:E1774"/>
    <mergeCell ref="F1774:G1774"/>
    <mergeCell ref="H1774:J1774"/>
    <mergeCell ref="C1744:G1744"/>
    <mergeCell ref="A1745:D1746"/>
    <mergeCell ref="F1745:G1745"/>
    <mergeCell ref="H1745:J1747"/>
    <mergeCell ref="F1746:G1746"/>
    <mergeCell ref="A1772:J1772"/>
    <mergeCell ref="H1759:H1763"/>
    <mergeCell ref="H1755:H1758"/>
    <mergeCell ref="I1755:I1758"/>
    <mergeCell ref="B1741:D1741"/>
    <mergeCell ref="C1742:E1742"/>
    <mergeCell ref="F1742:G1742"/>
    <mergeCell ref="H1742:J1742"/>
    <mergeCell ref="C1743:E1743"/>
    <mergeCell ref="F1743:G1743"/>
    <mergeCell ref="H1743:J1743"/>
    <mergeCell ref="D1737:F1737"/>
    <mergeCell ref="I1725:I1729"/>
    <mergeCell ref="I1721:I1724"/>
    <mergeCell ref="F1740:G1740"/>
    <mergeCell ref="H1740:J1740"/>
    <mergeCell ref="A1738:J1738"/>
    <mergeCell ref="A1739:D1739"/>
    <mergeCell ref="D1740:E1740"/>
    <mergeCell ref="C1710:G1710"/>
    <mergeCell ref="A1711:D1712"/>
    <mergeCell ref="F1711:G1711"/>
    <mergeCell ref="H1721:H1724"/>
    <mergeCell ref="H1711:J1713"/>
    <mergeCell ref="F1712:G1712"/>
    <mergeCell ref="E1714:E1736"/>
    <mergeCell ref="J1714:J1736"/>
    <mergeCell ref="H1725:H1729"/>
    <mergeCell ref="D1703:F1703"/>
    <mergeCell ref="A1704:J1704"/>
    <mergeCell ref="C1709:E1709"/>
    <mergeCell ref="F1709:G1709"/>
    <mergeCell ref="H1709:J1709"/>
    <mergeCell ref="A1705:D1705"/>
    <mergeCell ref="B1707:D1707"/>
    <mergeCell ref="C1708:E1708"/>
    <mergeCell ref="F1708:G1708"/>
    <mergeCell ref="H1708:J1708"/>
    <mergeCell ref="D1706:E1706"/>
    <mergeCell ref="F1706:G1706"/>
    <mergeCell ref="H1706:J1706"/>
    <mergeCell ref="C1676:G1676"/>
    <mergeCell ref="A1677:D1678"/>
    <mergeCell ref="F1677:G1677"/>
    <mergeCell ref="H1677:J1679"/>
    <mergeCell ref="F1678:G1678"/>
    <mergeCell ref="E1680:E1702"/>
    <mergeCell ref="J1680:J1702"/>
    <mergeCell ref="H1691:H1695"/>
    <mergeCell ref="B1673:D1673"/>
    <mergeCell ref="C1674:E1674"/>
    <mergeCell ref="F1674:G1674"/>
    <mergeCell ref="H1674:J1674"/>
    <mergeCell ref="C1675:E1675"/>
    <mergeCell ref="F1675:G1675"/>
    <mergeCell ref="H1675:J1675"/>
    <mergeCell ref="I1691:I1695"/>
    <mergeCell ref="A1671:D1671"/>
    <mergeCell ref="H1687:H1690"/>
    <mergeCell ref="I1687:I1690"/>
    <mergeCell ref="E1646:E1668"/>
    <mergeCell ref="J1646:J1668"/>
    <mergeCell ref="I1657:I1661"/>
    <mergeCell ref="D1669:F1669"/>
    <mergeCell ref="D1672:E1672"/>
    <mergeCell ref="F1672:G1672"/>
    <mergeCell ref="H1672:J1672"/>
    <mergeCell ref="C1642:G1642"/>
    <mergeCell ref="A1643:D1644"/>
    <mergeCell ref="F1643:G1643"/>
    <mergeCell ref="H1643:J1645"/>
    <mergeCell ref="F1644:G1644"/>
    <mergeCell ref="A1670:J1670"/>
    <mergeCell ref="H1657:H1661"/>
    <mergeCell ref="H1653:H1656"/>
    <mergeCell ref="I1653:I1656"/>
    <mergeCell ref="B1639:D1639"/>
    <mergeCell ref="C1640:E1640"/>
    <mergeCell ref="F1640:G1640"/>
    <mergeCell ref="H1640:J1640"/>
    <mergeCell ref="C1641:E1641"/>
    <mergeCell ref="F1641:G1641"/>
    <mergeCell ref="H1641:J1641"/>
    <mergeCell ref="D1635:F1635"/>
    <mergeCell ref="I1623:I1627"/>
    <mergeCell ref="I1619:I1622"/>
    <mergeCell ref="F1638:G1638"/>
    <mergeCell ref="H1638:J1638"/>
    <mergeCell ref="A1636:J1636"/>
    <mergeCell ref="A1637:D1637"/>
    <mergeCell ref="D1638:E1638"/>
    <mergeCell ref="C1608:G1608"/>
    <mergeCell ref="A1609:D1610"/>
    <mergeCell ref="F1609:G1609"/>
    <mergeCell ref="H1619:H1622"/>
    <mergeCell ref="H1609:J1611"/>
    <mergeCell ref="F1610:G1610"/>
    <mergeCell ref="E1612:E1634"/>
    <mergeCell ref="J1612:J1634"/>
    <mergeCell ref="H1623:H1627"/>
    <mergeCell ref="D1601:F1601"/>
    <mergeCell ref="A1602:J1602"/>
    <mergeCell ref="C1607:E1607"/>
    <mergeCell ref="F1607:G1607"/>
    <mergeCell ref="H1607:J1607"/>
    <mergeCell ref="A1603:D1603"/>
    <mergeCell ref="B1605:D1605"/>
    <mergeCell ref="C1606:E1606"/>
    <mergeCell ref="F1606:G1606"/>
    <mergeCell ref="H1606:J1606"/>
    <mergeCell ref="D1604:E1604"/>
    <mergeCell ref="F1604:G1604"/>
    <mergeCell ref="H1604:J1604"/>
    <mergeCell ref="C1574:G1574"/>
    <mergeCell ref="A1575:D1576"/>
    <mergeCell ref="F1575:G1575"/>
    <mergeCell ref="H1575:J1577"/>
    <mergeCell ref="F1576:G1576"/>
    <mergeCell ref="E1578:E1600"/>
    <mergeCell ref="J1578:J1600"/>
    <mergeCell ref="H1589:H1593"/>
    <mergeCell ref="B1571:D1571"/>
    <mergeCell ref="C1572:E1572"/>
    <mergeCell ref="F1572:G1572"/>
    <mergeCell ref="H1572:J1572"/>
    <mergeCell ref="C1573:E1573"/>
    <mergeCell ref="F1573:G1573"/>
    <mergeCell ref="H1573:J1573"/>
    <mergeCell ref="I1589:I1593"/>
    <mergeCell ref="H1555:H1559"/>
    <mergeCell ref="A1569:D1569"/>
    <mergeCell ref="H1585:H1588"/>
    <mergeCell ref="I1585:I1588"/>
    <mergeCell ref="E1544:E1566"/>
    <mergeCell ref="J1544:J1566"/>
    <mergeCell ref="I1555:I1559"/>
    <mergeCell ref="D1567:F1567"/>
    <mergeCell ref="H1539:J1539"/>
    <mergeCell ref="D1570:E1570"/>
    <mergeCell ref="F1570:G1570"/>
    <mergeCell ref="H1570:J1570"/>
    <mergeCell ref="C1540:G1540"/>
    <mergeCell ref="A1541:D1542"/>
    <mergeCell ref="F1541:G1541"/>
    <mergeCell ref="H1541:J1543"/>
    <mergeCell ref="F1542:G1542"/>
    <mergeCell ref="A1568:J1568"/>
    <mergeCell ref="A1535:D1535"/>
    <mergeCell ref="H1551:H1554"/>
    <mergeCell ref="I1551:I1554"/>
    <mergeCell ref="B1537:D1537"/>
    <mergeCell ref="C1538:E1538"/>
    <mergeCell ref="F1538:G1538"/>
    <mergeCell ref="H1538:J1538"/>
    <mergeCell ref="D1536:E1536"/>
    <mergeCell ref="C1539:E1539"/>
    <mergeCell ref="F1539:G1539"/>
    <mergeCell ref="H1521:H1525"/>
    <mergeCell ref="D1533:F1533"/>
    <mergeCell ref="I1521:I1525"/>
    <mergeCell ref="I1517:I1520"/>
    <mergeCell ref="H1504:J1504"/>
    <mergeCell ref="A1534:J1534"/>
    <mergeCell ref="F1536:G1536"/>
    <mergeCell ref="H1536:J1536"/>
    <mergeCell ref="C1506:G1506"/>
    <mergeCell ref="A1507:D1508"/>
    <mergeCell ref="F1507:G1507"/>
    <mergeCell ref="H1517:H1520"/>
    <mergeCell ref="H1507:J1509"/>
    <mergeCell ref="F1508:G1508"/>
    <mergeCell ref="E1510:E1532"/>
    <mergeCell ref="J1510:J1532"/>
    <mergeCell ref="I1487:I1491"/>
    <mergeCell ref="D1499:F1499"/>
    <mergeCell ref="A1500:J1500"/>
    <mergeCell ref="C1505:E1505"/>
    <mergeCell ref="F1505:G1505"/>
    <mergeCell ref="H1505:J1505"/>
    <mergeCell ref="A1501:D1501"/>
    <mergeCell ref="B1503:D1503"/>
    <mergeCell ref="C1504:E1504"/>
    <mergeCell ref="F1504:G1504"/>
    <mergeCell ref="D1502:E1502"/>
    <mergeCell ref="F1502:G1502"/>
    <mergeCell ref="H1502:J1502"/>
    <mergeCell ref="C1472:G1472"/>
    <mergeCell ref="A1473:D1474"/>
    <mergeCell ref="F1473:G1473"/>
    <mergeCell ref="H1473:J1475"/>
    <mergeCell ref="F1474:G1474"/>
    <mergeCell ref="E1476:E1498"/>
    <mergeCell ref="J1476:J1498"/>
    <mergeCell ref="H1483:H1486"/>
    <mergeCell ref="I1483:I1486"/>
    <mergeCell ref="H1487:H1491"/>
    <mergeCell ref="B1469:D1469"/>
    <mergeCell ref="C1470:E1470"/>
    <mergeCell ref="F1470:G1470"/>
    <mergeCell ref="H1470:J1470"/>
    <mergeCell ref="C1471:E1471"/>
    <mergeCell ref="F1471:G1471"/>
    <mergeCell ref="H1471:J1471"/>
    <mergeCell ref="D1465:F1465"/>
    <mergeCell ref="A1466:J1466"/>
    <mergeCell ref="H1453:H1457"/>
    <mergeCell ref="A1467:D1467"/>
    <mergeCell ref="F1440:G1440"/>
    <mergeCell ref="E1442:E1464"/>
    <mergeCell ref="J1442:J1464"/>
    <mergeCell ref="I1453:I1457"/>
    <mergeCell ref="C1437:E1437"/>
    <mergeCell ref="F1437:G1437"/>
    <mergeCell ref="H1437:J1437"/>
    <mergeCell ref="D1468:E1468"/>
    <mergeCell ref="F1468:G1468"/>
    <mergeCell ref="H1468:J1468"/>
    <mergeCell ref="C1438:G1438"/>
    <mergeCell ref="A1439:D1440"/>
    <mergeCell ref="F1439:G1439"/>
    <mergeCell ref="H1439:J1441"/>
    <mergeCell ref="D1431:F1431"/>
    <mergeCell ref="A1432:J1432"/>
    <mergeCell ref="A1433:D1433"/>
    <mergeCell ref="H1449:H1452"/>
    <mergeCell ref="I1449:I1452"/>
    <mergeCell ref="B1435:D1435"/>
    <mergeCell ref="C1436:E1436"/>
    <mergeCell ref="F1436:G1436"/>
    <mergeCell ref="H1436:J1436"/>
    <mergeCell ref="D1434:E1434"/>
    <mergeCell ref="F1434:G1434"/>
    <mergeCell ref="H1434:J1434"/>
    <mergeCell ref="C1404:G1404"/>
    <mergeCell ref="A1405:D1406"/>
    <mergeCell ref="F1405:G1405"/>
    <mergeCell ref="H1405:J1407"/>
    <mergeCell ref="F1406:G1406"/>
    <mergeCell ref="E1408:E1430"/>
    <mergeCell ref="J1408:J1430"/>
    <mergeCell ref="H1419:H1423"/>
    <mergeCell ref="I1419:I1423"/>
    <mergeCell ref="H1415:H1418"/>
    <mergeCell ref="I1415:I1418"/>
    <mergeCell ref="B1401:D1401"/>
    <mergeCell ref="C1402:E1402"/>
    <mergeCell ref="F1402:G1402"/>
    <mergeCell ref="H1402:J1402"/>
    <mergeCell ref="D1397:F1397"/>
    <mergeCell ref="A1398:J1398"/>
    <mergeCell ref="A1399:D1399"/>
    <mergeCell ref="C1403:E1403"/>
    <mergeCell ref="F1403:G1403"/>
    <mergeCell ref="H1403:J1403"/>
    <mergeCell ref="D1400:E1400"/>
    <mergeCell ref="F1400:G1400"/>
    <mergeCell ref="H1400:J1400"/>
    <mergeCell ref="E1374:E1396"/>
    <mergeCell ref="J1374:J1396"/>
    <mergeCell ref="H1381:H1384"/>
    <mergeCell ref="I1381:I1384"/>
    <mergeCell ref="H1385:H1389"/>
    <mergeCell ref="I1385:I1389"/>
    <mergeCell ref="A1371:D1372"/>
    <mergeCell ref="F1371:G1371"/>
    <mergeCell ref="H1371:J1373"/>
    <mergeCell ref="F1372:G1372"/>
    <mergeCell ref="C1369:E1369"/>
    <mergeCell ref="F1369:G1369"/>
    <mergeCell ref="H1369:J1369"/>
    <mergeCell ref="C1370:G1370"/>
    <mergeCell ref="B1367:D1367"/>
    <mergeCell ref="C1368:E1368"/>
    <mergeCell ref="F1368:G1368"/>
    <mergeCell ref="H1368:J1368"/>
    <mergeCell ref="D1363:F1363"/>
    <mergeCell ref="A1364:J1364"/>
    <mergeCell ref="A1365:D1365"/>
    <mergeCell ref="D1366:E1366"/>
    <mergeCell ref="F1366:G1366"/>
    <mergeCell ref="H1366:J1366"/>
    <mergeCell ref="J1340:J1362"/>
    <mergeCell ref="H1347:H1350"/>
    <mergeCell ref="I1347:I1350"/>
    <mergeCell ref="H1351:H1355"/>
    <mergeCell ref="I1351:I1355"/>
    <mergeCell ref="H59:H63"/>
    <mergeCell ref="H1337:J1339"/>
    <mergeCell ref="H1335:J1335"/>
    <mergeCell ref="H76:J76"/>
    <mergeCell ref="H74:J74"/>
    <mergeCell ref="C1335:E1335"/>
    <mergeCell ref="E1340:E1362"/>
    <mergeCell ref="C1336:G1336"/>
    <mergeCell ref="A1337:D1338"/>
    <mergeCell ref="F1337:G1337"/>
    <mergeCell ref="F1338:G1338"/>
    <mergeCell ref="F1335:G1335"/>
    <mergeCell ref="I59:I63"/>
    <mergeCell ref="B75:D75"/>
    <mergeCell ref="F80:G80"/>
    <mergeCell ref="C76:E76"/>
    <mergeCell ref="F76:G76"/>
    <mergeCell ref="F77:G77"/>
    <mergeCell ref="H77:J77"/>
    <mergeCell ref="C78:G78"/>
    <mergeCell ref="A79:D80"/>
    <mergeCell ref="F79:G79"/>
    <mergeCell ref="B109:D109"/>
    <mergeCell ref="H79:J81"/>
    <mergeCell ref="C77:E77"/>
    <mergeCell ref="E82:E104"/>
    <mergeCell ref="A106:J106"/>
    <mergeCell ref="H45:J47"/>
    <mergeCell ref="F46:G46"/>
    <mergeCell ref="J48:J70"/>
    <mergeCell ref="F74:G74"/>
    <mergeCell ref="H55:H58"/>
    <mergeCell ref="I55:I58"/>
    <mergeCell ref="D71:F71"/>
    <mergeCell ref="A72:J72"/>
    <mergeCell ref="A73:D73"/>
    <mergeCell ref="H42:J42"/>
    <mergeCell ref="F40:G40"/>
    <mergeCell ref="C43:E43"/>
    <mergeCell ref="F43:G43"/>
    <mergeCell ref="H43:J43"/>
    <mergeCell ref="D40:E40"/>
    <mergeCell ref="C42:E42"/>
    <mergeCell ref="F42:G42"/>
    <mergeCell ref="C44:G44"/>
    <mergeCell ref="A45:D46"/>
    <mergeCell ref="E48:E70"/>
    <mergeCell ref="D74:E74"/>
    <mergeCell ref="F45:G45"/>
    <mergeCell ref="J82:J104"/>
    <mergeCell ref="H89:H92"/>
    <mergeCell ref="I89:I92"/>
    <mergeCell ref="H93:H97"/>
    <mergeCell ref="I93:I97"/>
    <mergeCell ref="D105:F105"/>
    <mergeCell ref="A107:D107"/>
    <mergeCell ref="H113:J115"/>
    <mergeCell ref="D108:E108"/>
    <mergeCell ref="F108:G108"/>
    <mergeCell ref="H108:J108"/>
    <mergeCell ref="C111:E111"/>
    <mergeCell ref="F111:G111"/>
    <mergeCell ref="H111:J111"/>
    <mergeCell ref="H110:J110"/>
    <mergeCell ref="C110:E110"/>
    <mergeCell ref="F110:G110"/>
    <mergeCell ref="C112:G112"/>
    <mergeCell ref="E116:E138"/>
    <mergeCell ref="J116:J138"/>
    <mergeCell ref="H123:H126"/>
    <mergeCell ref="I123:I126"/>
    <mergeCell ref="H127:H131"/>
    <mergeCell ref="I127:I131"/>
    <mergeCell ref="A113:D114"/>
    <mergeCell ref="F113:G113"/>
    <mergeCell ref="H161:H165"/>
    <mergeCell ref="F114:G114"/>
    <mergeCell ref="H145:J145"/>
    <mergeCell ref="B143:D143"/>
    <mergeCell ref="C144:E144"/>
    <mergeCell ref="F144:G144"/>
    <mergeCell ref="C146:G146"/>
    <mergeCell ref="D139:F139"/>
    <mergeCell ref="A140:J140"/>
    <mergeCell ref="A141:D141"/>
    <mergeCell ref="F142:G142"/>
    <mergeCell ref="H142:J142"/>
    <mergeCell ref="H144:J144"/>
    <mergeCell ref="C145:E145"/>
    <mergeCell ref="F145:G145"/>
    <mergeCell ref="E150:E172"/>
    <mergeCell ref="J150:J172"/>
    <mergeCell ref="H157:H160"/>
    <mergeCell ref="I157:I160"/>
    <mergeCell ref="C179:E179"/>
    <mergeCell ref="F179:G179"/>
    <mergeCell ref="I161:I165"/>
    <mergeCell ref="A147:D148"/>
    <mergeCell ref="F147:G147"/>
    <mergeCell ref="H147:J149"/>
    <mergeCell ref="F148:G148"/>
    <mergeCell ref="H179:J179"/>
    <mergeCell ref="B177:D177"/>
    <mergeCell ref="C178:E178"/>
    <mergeCell ref="D142:E142"/>
    <mergeCell ref="C180:G180"/>
    <mergeCell ref="D173:F173"/>
    <mergeCell ref="A174:J174"/>
    <mergeCell ref="A175:D175"/>
    <mergeCell ref="D176:E176"/>
    <mergeCell ref="F176:G176"/>
    <mergeCell ref="H176:J176"/>
    <mergeCell ref="H178:J178"/>
    <mergeCell ref="E184:E206"/>
    <mergeCell ref="J184:J206"/>
    <mergeCell ref="H191:H194"/>
    <mergeCell ref="I191:I194"/>
    <mergeCell ref="H195:H199"/>
    <mergeCell ref="I195:I199"/>
    <mergeCell ref="C213:E213"/>
    <mergeCell ref="F213:G213"/>
    <mergeCell ref="A181:D182"/>
    <mergeCell ref="F181:G181"/>
    <mergeCell ref="H181:J183"/>
    <mergeCell ref="F182:G182"/>
    <mergeCell ref="H213:J213"/>
    <mergeCell ref="B211:D211"/>
    <mergeCell ref="C212:E212"/>
    <mergeCell ref="F212:G212"/>
    <mergeCell ref="F178:G178"/>
    <mergeCell ref="H225:H228"/>
    <mergeCell ref="I225:I228"/>
    <mergeCell ref="H229:H233"/>
    <mergeCell ref="I229:I233"/>
    <mergeCell ref="C214:G214"/>
    <mergeCell ref="D207:F207"/>
    <mergeCell ref="A208:J208"/>
    <mergeCell ref="A209:D209"/>
    <mergeCell ref="D210:E210"/>
    <mergeCell ref="F210:G210"/>
    <mergeCell ref="A215:D216"/>
    <mergeCell ref="F215:G215"/>
    <mergeCell ref="H215:J217"/>
    <mergeCell ref="F216:G216"/>
    <mergeCell ref="H247:J247"/>
    <mergeCell ref="B245:D245"/>
    <mergeCell ref="C246:E246"/>
    <mergeCell ref="F246:G246"/>
    <mergeCell ref="E218:E240"/>
    <mergeCell ref="J218:J240"/>
    <mergeCell ref="H210:J210"/>
    <mergeCell ref="H212:J212"/>
    <mergeCell ref="C248:G248"/>
    <mergeCell ref="D241:F241"/>
    <mergeCell ref="A242:J242"/>
    <mergeCell ref="A243:D243"/>
    <mergeCell ref="D244:E244"/>
    <mergeCell ref="F244:G244"/>
    <mergeCell ref="H244:J244"/>
    <mergeCell ref="H246:J246"/>
    <mergeCell ref="C247:E247"/>
    <mergeCell ref="F247:G247"/>
    <mergeCell ref="H259:H262"/>
    <mergeCell ref="I259:I262"/>
    <mergeCell ref="H263:H267"/>
    <mergeCell ref="I263:I267"/>
    <mergeCell ref="H278:J278"/>
    <mergeCell ref="H280:J280"/>
    <mergeCell ref="A249:D250"/>
    <mergeCell ref="F249:G249"/>
    <mergeCell ref="H249:J251"/>
    <mergeCell ref="F250:G250"/>
    <mergeCell ref="H281:J281"/>
    <mergeCell ref="B279:D279"/>
    <mergeCell ref="C280:E280"/>
    <mergeCell ref="F280:G280"/>
    <mergeCell ref="E252:E274"/>
    <mergeCell ref="J252:J274"/>
    <mergeCell ref="C282:G282"/>
    <mergeCell ref="D275:F275"/>
    <mergeCell ref="A276:J276"/>
    <mergeCell ref="A277:D277"/>
    <mergeCell ref="D278:E278"/>
    <mergeCell ref="F278:G278"/>
    <mergeCell ref="C281:E281"/>
    <mergeCell ref="F281:G281"/>
    <mergeCell ref="E286:E308"/>
    <mergeCell ref="J286:J308"/>
    <mergeCell ref="H293:H296"/>
    <mergeCell ref="I293:I296"/>
    <mergeCell ref="H297:H301"/>
    <mergeCell ref="I297:I301"/>
    <mergeCell ref="C315:E315"/>
    <mergeCell ref="F315:G315"/>
    <mergeCell ref="A283:D284"/>
    <mergeCell ref="F283:G283"/>
    <mergeCell ref="H283:J285"/>
    <mergeCell ref="F284:G284"/>
    <mergeCell ref="H315:J315"/>
    <mergeCell ref="B313:D313"/>
    <mergeCell ref="C314:E314"/>
    <mergeCell ref="F314:G314"/>
    <mergeCell ref="H346:J346"/>
    <mergeCell ref="H348:J348"/>
    <mergeCell ref="C316:G316"/>
    <mergeCell ref="D309:F309"/>
    <mergeCell ref="A310:J310"/>
    <mergeCell ref="A311:D311"/>
    <mergeCell ref="D312:E312"/>
    <mergeCell ref="F312:G312"/>
    <mergeCell ref="H312:J312"/>
    <mergeCell ref="H314:J314"/>
    <mergeCell ref="E320:E342"/>
    <mergeCell ref="J320:J342"/>
    <mergeCell ref="H327:H330"/>
    <mergeCell ref="I327:I330"/>
    <mergeCell ref="H331:H335"/>
    <mergeCell ref="I331:I335"/>
    <mergeCell ref="C349:E349"/>
    <mergeCell ref="F349:G349"/>
    <mergeCell ref="A317:D318"/>
    <mergeCell ref="F317:G317"/>
    <mergeCell ref="H317:J319"/>
    <mergeCell ref="F318:G318"/>
    <mergeCell ref="H349:J349"/>
    <mergeCell ref="B347:D347"/>
    <mergeCell ref="C348:E348"/>
    <mergeCell ref="F348:G348"/>
    <mergeCell ref="H361:H364"/>
    <mergeCell ref="I361:I364"/>
    <mergeCell ref="H365:H369"/>
    <mergeCell ref="I365:I369"/>
    <mergeCell ref="C350:G350"/>
    <mergeCell ref="D343:F343"/>
    <mergeCell ref="A344:J344"/>
    <mergeCell ref="A345:D345"/>
    <mergeCell ref="D346:E346"/>
    <mergeCell ref="F346:G346"/>
    <mergeCell ref="A351:D352"/>
    <mergeCell ref="F351:G351"/>
    <mergeCell ref="H351:J353"/>
    <mergeCell ref="F352:G352"/>
    <mergeCell ref="H383:J383"/>
    <mergeCell ref="B381:D381"/>
    <mergeCell ref="C382:E382"/>
    <mergeCell ref="F382:G382"/>
    <mergeCell ref="E354:E376"/>
    <mergeCell ref="J354:J376"/>
    <mergeCell ref="C384:G384"/>
    <mergeCell ref="D377:F377"/>
    <mergeCell ref="A378:J378"/>
    <mergeCell ref="A379:D379"/>
    <mergeCell ref="D380:E380"/>
    <mergeCell ref="F380:G380"/>
    <mergeCell ref="H380:J380"/>
    <mergeCell ref="H382:J382"/>
    <mergeCell ref="C383:E383"/>
    <mergeCell ref="F383:G383"/>
    <mergeCell ref="H395:H398"/>
    <mergeCell ref="I395:I398"/>
    <mergeCell ref="H399:H403"/>
    <mergeCell ref="I399:I403"/>
    <mergeCell ref="H414:J414"/>
    <mergeCell ref="H416:J416"/>
    <mergeCell ref="A385:D386"/>
    <mergeCell ref="F385:G385"/>
    <mergeCell ref="H385:J387"/>
    <mergeCell ref="F386:G386"/>
    <mergeCell ref="H417:J417"/>
    <mergeCell ref="B415:D415"/>
    <mergeCell ref="C416:E416"/>
    <mergeCell ref="F416:G416"/>
    <mergeCell ref="E388:E410"/>
    <mergeCell ref="J388:J410"/>
    <mergeCell ref="C418:G418"/>
    <mergeCell ref="D411:F411"/>
    <mergeCell ref="A412:J412"/>
    <mergeCell ref="A413:D413"/>
    <mergeCell ref="D414:E414"/>
    <mergeCell ref="F414:G414"/>
    <mergeCell ref="C417:E417"/>
    <mergeCell ref="F417:G417"/>
    <mergeCell ref="E422:E444"/>
    <mergeCell ref="J422:J444"/>
    <mergeCell ref="H429:H432"/>
    <mergeCell ref="I429:I432"/>
    <mergeCell ref="H433:H437"/>
    <mergeCell ref="I433:I437"/>
    <mergeCell ref="C451:E451"/>
    <mergeCell ref="F451:G451"/>
    <mergeCell ref="A419:D420"/>
    <mergeCell ref="F419:G419"/>
    <mergeCell ref="H419:J421"/>
    <mergeCell ref="F420:G420"/>
    <mergeCell ref="H451:J451"/>
    <mergeCell ref="B449:D449"/>
    <mergeCell ref="C450:E450"/>
    <mergeCell ref="F450:G450"/>
    <mergeCell ref="H482:J482"/>
    <mergeCell ref="C452:G452"/>
    <mergeCell ref="D445:F445"/>
    <mergeCell ref="A446:J446"/>
    <mergeCell ref="A447:D447"/>
    <mergeCell ref="D448:E448"/>
    <mergeCell ref="F448:G448"/>
    <mergeCell ref="H448:J448"/>
    <mergeCell ref="H450:J450"/>
    <mergeCell ref="E456:E478"/>
    <mergeCell ref="J456:J478"/>
    <mergeCell ref="H463:H466"/>
    <mergeCell ref="I463:I466"/>
    <mergeCell ref="H467:H471"/>
    <mergeCell ref="I467:I471"/>
    <mergeCell ref="C485:E485"/>
    <mergeCell ref="F485:G485"/>
    <mergeCell ref="A453:D454"/>
    <mergeCell ref="F453:G453"/>
    <mergeCell ref="H453:J455"/>
    <mergeCell ref="F454:G454"/>
    <mergeCell ref="H485:J485"/>
    <mergeCell ref="B483:D483"/>
    <mergeCell ref="C484:E484"/>
    <mergeCell ref="F484:G484"/>
    <mergeCell ref="H497:H500"/>
    <mergeCell ref="I497:I500"/>
    <mergeCell ref="H501:H505"/>
    <mergeCell ref="I501:I505"/>
    <mergeCell ref="C486:G486"/>
    <mergeCell ref="D479:F479"/>
    <mergeCell ref="A480:J480"/>
    <mergeCell ref="A481:D481"/>
    <mergeCell ref="D482:E482"/>
    <mergeCell ref="F482:G482"/>
    <mergeCell ref="A487:D488"/>
    <mergeCell ref="F487:G487"/>
    <mergeCell ref="H487:J489"/>
    <mergeCell ref="F488:G488"/>
    <mergeCell ref="H519:J519"/>
    <mergeCell ref="B517:D517"/>
    <mergeCell ref="C518:E518"/>
    <mergeCell ref="F518:G518"/>
    <mergeCell ref="E490:E512"/>
    <mergeCell ref="J490:J512"/>
    <mergeCell ref="H484:J484"/>
    <mergeCell ref="C520:G520"/>
    <mergeCell ref="D513:F513"/>
    <mergeCell ref="A514:J514"/>
    <mergeCell ref="A515:D515"/>
    <mergeCell ref="D516:E516"/>
    <mergeCell ref="F516:G516"/>
    <mergeCell ref="H516:J516"/>
    <mergeCell ref="H518:J518"/>
    <mergeCell ref="C519:E519"/>
    <mergeCell ref="F519:G519"/>
    <mergeCell ref="H531:H534"/>
    <mergeCell ref="I531:I534"/>
    <mergeCell ref="H535:H539"/>
    <mergeCell ref="I535:I539"/>
    <mergeCell ref="H550:J550"/>
    <mergeCell ref="H552:J552"/>
    <mergeCell ref="A521:D522"/>
    <mergeCell ref="F521:G521"/>
    <mergeCell ref="H521:J523"/>
    <mergeCell ref="F522:G522"/>
    <mergeCell ref="H553:J553"/>
    <mergeCell ref="B551:D551"/>
    <mergeCell ref="C552:E552"/>
    <mergeCell ref="F552:G552"/>
    <mergeCell ref="E524:E546"/>
    <mergeCell ref="J524:J546"/>
    <mergeCell ref="C554:G554"/>
    <mergeCell ref="D547:F547"/>
    <mergeCell ref="A548:J548"/>
    <mergeCell ref="A549:D549"/>
    <mergeCell ref="D550:E550"/>
    <mergeCell ref="F550:G550"/>
    <mergeCell ref="C553:E553"/>
    <mergeCell ref="F553:G553"/>
    <mergeCell ref="E558:E580"/>
    <mergeCell ref="J558:J580"/>
    <mergeCell ref="H565:H568"/>
    <mergeCell ref="I565:I568"/>
    <mergeCell ref="H569:H573"/>
    <mergeCell ref="I569:I573"/>
    <mergeCell ref="C587:E587"/>
    <mergeCell ref="F587:G587"/>
    <mergeCell ref="A555:D556"/>
    <mergeCell ref="F555:G555"/>
    <mergeCell ref="H555:J557"/>
    <mergeCell ref="F556:G556"/>
    <mergeCell ref="H587:J587"/>
    <mergeCell ref="B585:D585"/>
    <mergeCell ref="C586:E586"/>
    <mergeCell ref="F586:G586"/>
    <mergeCell ref="H618:J618"/>
    <mergeCell ref="H620:J620"/>
    <mergeCell ref="C588:G588"/>
    <mergeCell ref="D581:F581"/>
    <mergeCell ref="A582:J582"/>
    <mergeCell ref="A583:D583"/>
    <mergeCell ref="D584:E584"/>
    <mergeCell ref="F584:G584"/>
    <mergeCell ref="H584:J584"/>
    <mergeCell ref="H586:J586"/>
    <mergeCell ref="E592:E614"/>
    <mergeCell ref="J592:J614"/>
    <mergeCell ref="H599:H602"/>
    <mergeCell ref="I599:I602"/>
    <mergeCell ref="H603:H607"/>
    <mergeCell ref="I603:I607"/>
    <mergeCell ref="C621:E621"/>
    <mergeCell ref="F621:G621"/>
    <mergeCell ref="A589:D590"/>
    <mergeCell ref="F589:G589"/>
    <mergeCell ref="H589:J591"/>
    <mergeCell ref="F590:G590"/>
    <mergeCell ref="H621:J621"/>
    <mergeCell ref="B619:D619"/>
    <mergeCell ref="C620:E620"/>
    <mergeCell ref="F620:G620"/>
    <mergeCell ref="H633:H636"/>
    <mergeCell ref="I633:I636"/>
    <mergeCell ref="H637:H641"/>
    <mergeCell ref="I637:I641"/>
    <mergeCell ref="C622:G622"/>
    <mergeCell ref="D615:F615"/>
    <mergeCell ref="A616:J616"/>
    <mergeCell ref="A617:D617"/>
    <mergeCell ref="D618:E618"/>
    <mergeCell ref="F618:G618"/>
    <mergeCell ref="A623:D624"/>
    <mergeCell ref="F623:G623"/>
    <mergeCell ref="H623:J625"/>
    <mergeCell ref="F624:G624"/>
    <mergeCell ref="H655:J655"/>
    <mergeCell ref="B653:D653"/>
    <mergeCell ref="C654:E654"/>
    <mergeCell ref="F654:G654"/>
    <mergeCell ref="E626:E648"/>
    <mergeCell ref="J626:J648"/>
    <mergeCell ref="C656:G656"/>
    <mergeCell ref="D649:F649"/>
    <mergeCell ref="A650:J650"/>
    <mergeCell ref="A651:D651"/>
    <mergeCell ref="D652:E652"/>
    <mergeCell ref="F652:G652"/>
    <mergeCell ref="H652:J652"/>
    <mergeCell ref="H654:J654"/>
    <mergeCell ref="C655:E655"/>
    <mergeCell ref="F655:G655"/>
    <mergeCell ref="E660:E682"/>
    <mergeCell ref="J660:J682"/>
    <mergeCell ref="H667:H670"/>
    <mergeCell ref="I667:I670"/>
    <mergeCell ref="H671:H675"/>
    <mergeCell ref="I671:I675"/>
    <mergeCell ref="A657:D658"/>
    <mergeCell ref="F657:G657"/>
    <mergeCell ref="H657:J659"/>
    <mergeCell ref="F658:G658"/>
    <mergeCell ref="C689:E689"/>
    <mergeCell ref="F689:G689"/>
    <mergeCell ref="H689:J689"/>
    <mergeCell ref="B687:D687"/>
    <mergeCell ref="C688:E688"/>
    <mergeCell ref="F688:G688"/>
    <mergeCell ref="C690:G690"/>
    <mergeCell ref="D683:F683"/>
    <mergeCell ref="A684:J684"/>
    <mergeCell ref="A685:D685"/>
    <mergeCell ref="D686:E686"/>
    <mergeCell ref="F686:G686"/>
    <mergeCell ref="H686:J686"/>
    <mergeCell ref="H688:J688"/>
    <mergeCell ref="A691:D692"/>
    <mergeCell ref="F691:G691"/>
    <mergeCell ref="H691:J693"/>
    <mergeCell ref="F692:G692"/>
    <mergeCell ref="E694:E716"/>
    <mergeCell ref="J694:J716"/>
    <mergeCell ref="C724:G724"/>
    <mergeCell ref="B721:D721"/>
    <mergeCell ref="C722:E722"/>
    <mergeCell ref="F722:G722"/>
    <mergeCell ref="H722:J722"/>
    <mergeCell ref="H701:H704"/>
    <mergeCell ref="I701:I704"/>
    <mergeCell ref="H705:H709"/>
    <mergeCell ref="I705:I709"/>
    <mergeCell ref="C723:E723"/>
    <mergeCell ref="F723:G723"/>
    <mergeCell ref="A719:D719"/>
    <mergeCell ref="D720:E720"/>
    <mergeCell ref="F720:G720"/>
    <mergeCell ref="H720:J720"/>
    <mergeCell ref="H723:J723"/>
    <mergeCell ref="H739:H743"/>
    <mergeCell ref="I739:I743"/>
    <mergeCell ref="H725:J727"/>
    <mergeCell ref="F726:G726"/>
    <mergeCell ref="A725:D726"/>
    <mergeCell ref="F725:G725"/>
    <mergeCell ref="D751:F751"/>
    <mergeCell ref="A752:J752"/>
    <mergeCell ref="A753:D753"/>
    <mergeCell ref="D754:E754"/>
    <mergeCell ref="F754:G754"/>
    <mergeCell ref="H754:J754"/>
    <mergeCell ref="E728:E750"/>
    <mergeCell ref="J728:J750"/>
    <mergeCell ref="H757:J757"/>
    <mergeCell ref="D717:F717"/>
    <mergeCell ref="A718:J718"/>
    <mergeCell ref="C791:E791"/>
    <mergeCell ref="F791:G791"/>
    <mergeCell ref="E762:E784"/>
    <mergeCell ref="C757:E757"/>
    <mergeCell ref="F757:G757"/>
    <mergeCell ref="D37:F37"/>
    <mergeCell ref="C790:E790"/>
    <mergeCell ref="D785:F785"/>
    <mergeCell ref="A786:J786"/>
    <mergeCell ref="C9:E9"/>
    <mergeCell ref="C10:G10"/>
    <mergeCell ref="C758:G758"/>
    <mergeCell ref="B755:D755"/>
    <mergeCell ref="C756:E756"/>
    <mergeCell ref="F756:G756"/>
    <mergeCell ref="H756:J756"/>
    <mergeCell ref="A759:D760"/>
    <mergeCell ref="F759:G759"/>
    <mergeCell ref="H759:J761"/>
    <mergeCell ref="F760:G760"/>
    <mergeCell ref="J762:J784"/>
    <mergeCell ref="H769:H772"/>
    <mergeCell ref="I769:I772"/>
    <mergeCell ref="H773:H777"/>
    <mergeCell ref="I773:I777"/>
    <mergeCell ref="H790:J790"/>
    <mergeCell ref="D788:E788"/>
    <mergeCell ref="F788:G788"/>
    <mergeCell ref="H788:J788"/>
    <mergeCell ref="A787:D787"/>
    <mergeCell ref="H735:H738"/>
    <mergeCell ref="I735:I738"/>
    <mergeCell ref="A1:J1"/>
    <mergeCell ref="A4:J4"/>
    <mergeCell ref="A5:J5"/>
    <mergeCell ref="A6:J6"/>
    <mergeCell ref="C7:E7"/>
    <mergeCell ref="H8:J8"/>
    <mergeCell ref="H9:J9"/>
    <mergeCell ref="F9:G9"/>
    <mergeCell ref="C8:E8"/>
    <mergeCell ref="J14:J36"/>
    <mergeCell ref="A11:D12"/>
    <mergeCell ref="E14:E36"/>
    <mergeCell ref="H793:J795"/>
    <mergeCell ref="C792:G792"/>
    <mergeCell ref="A793:D794"/>
    <mergeCell ref="F793:G793"/>
    <mergeCell ref="F794:G794"/>
    <mergeCell ref="H21:H24"/>
    <mergeCell ref="H791:J791"/>
    <mergeCell ref="B789:D789"/>
    <mergeCell ref="F790:G790"/>
    <mergeCell ref="H11:J13"/>
    <mergeCell ref="A38:J38"/>
    <mergeCell ref="F11:G11"/>
    <mergeCell ref="A39:D39"/>
    <mergeCell ref="B41:D41"/>
    <mergeCell ref="H40:J40"/>
    <mergeCell ref="H25:H29"/>
    <mergeCell ref="I25:I29"/>
    <mergeCell ref="F12:G12"/>
    <mergeCell ref="I21:I24"/>
    <mergeCell ref="F8:G8"/>
    <mergeCell ref="B823:D823"/>
    <mergeCell ref="C824:E824"/>
    <mergeCell ref="F824:G824"/>
    <mergeCell ref="H824:J824"/>
    <mergeCell ref="E796:E818"/>
    <mergeCell ref="J796:J818"/>
    <mergeCell ref="H803:H806"/>
    <mergeCell ref="I803:I806"/>
    <mergeCell ref="H807:H811"/>
    <mergeCell ref="I807:I811"/>
    <mergeCell ref="D819:F819"/>
    <mergeCell ref="A820:J820"/>
    <mergeCell ref="A821:D821"/>
    <mergeCell ref="D822:E822"/>
    <mergeCell ref="F822:G822"/>
    <mergeCell ref="H822:J822"/>
    <mergeCell ref="C825:E825"/>
    <mergeCell ref="F825:G825"/>
    <mergeCell ref="H825:J825"/>
    <mergeCell ref="C826:G826"/>
    <mergeCell ref="E830:E852"/>
    <mergeCell ref="J830:J852"/>
    <mergeCell ref="H837:H840"/>
    <mergeCell ref="I837:I840"/>
    <mergeCell ref="H841:H845"/>
    <mergeCell ref="I841:I845"/>
    <mergeCell ref="A827:D828"/>
    <mergeCell ref="F827:G827"/>
    <mergeCell ref="H827:J829"/>
    <mergeCell ref="F828:G828"/>
    <mergeCell ref="H859:J859"/>
    <mergeCell ref="B857:D857"/>
    <mergeCell ref="C858:E858"/>
    <mergeCell ref="F858:G858"/>
    <mergeCell ref="C860:G860"/>
    <mergeCell ref="D853:F853"/>
    <mergeCell ref="A854:J854"/>
    <mergeCell ref="A855:D855"/>
    <mergeCell ref="D856:E856"/>
    <mergeCell ref="F856:G856"/>
    <mergeCell ref="H856:J856"/>
    <mergeCell ref="H858:J858"/>
    <mergeCell ref="C859:E859"/>
    <mergeCell ref="F859:G859"/>
    <mergeCell ref="E864:E886"/>
    <mergeCell ref="J864:J886"/>
    <mergeCell ref="H871:H874"/>
    <mergeCell ref="I871:I874"/>
    <mergeCell ref="H875:H879"/>
    <mergeCell ref="I875:I879"/>
    <mergeCell ref="C893:E893"/>
    <mergeCell ref="F893:G893"/>
    <mergeCell ref="A861:D862"/>
    <mergeCell ref="F861:G861"/>
    <mergeCell ref="H861:J863"/>
    <mergeCell ref="F862:G862"/>
    <mergeCell ref="H893:J893"/>
    <mergeCell ref="B891:D891"/>
    <mergeCell ref="C892:E892"/>
    <mergeCell ref="F892:G892"/>
    <mergeCell ref="H924:J924"/>
    <mergeCell ref="C894:G894"/>
    <mergeCell ref="D887:F887"/>
    <mergeCell ref="A888:J888"/>
    <mergeCell ref="A889:D889"/>
    <mergeCell ref="D890:E890"/>
    <mergeCell ref="F890:G890"/>
    <mergeCell ref="H890:J890"/>
    <mergeCell ref="H892:J892"/>
    <mergeCell ref="E898:E920"/>
    <mergeCell ref="J898:J920"/>
    <mergeCell ref="H905:H908"/>
    <mergeCell ref="I905:I908"/>
    <mergeCell ref="H909:H913"/>
    <mergeCell ref="I909:I913"/>
    <mergeCell ref="C927:E927"/>
    <mergeCell ref="F927:G927"/>
    <mergeCell ref="A895:D896"/>
    <mergeCell ref="F895:G895"/>
    <mergeCell ref="H895:J897"/>
    <mergeCell ref="F896:G896"/>
    <mergeCell ref="H927:J927"/>
    <mergeCell ref="B925:D925"/>
    <mergeCell ref="C926:E926"/>
    <mergeCell ref="F926:G926"/>
    <mergeCell ref="H939:H942"/>
    <mergeCell ref="I939:I942"/>
    <mergeCell ref="H943:H947"/>
    <mergeCell ref="I943:I947"/>
    <mergeCell ref="C928:G928"/>
    <mergeCell ref="D921:F921"/>
    <mergeCell ref="A922:J922"/>
    <mergeCell ref="A923:D923"/>
    <mergeCell ref="D924:E924"/>
    <mergeCell ref="F924:G924"/>
    <mergeCell ref="A929:D930"/>
    <mergeCell ref="F929:G929"/>
    <mergeCell ref="H929:J931"/>
    <mergeCell ref="F930:G930"/>
    <mergeCell ref="H961:J961"/>
    <mergeCell ref="B959:D959"/>
    <mergeCell ref="C960:E960"/>
    <mergeCell ref="F960:G960"/>
    <mergeCell ref="E932:E954"/>
    <mergeCell ref="J932:J954"/>
    <mergeCell ref="H926:J926"/>
    <mergeCell ref="C962:G962"/>
    <mergeCell ref="D955:F955"/>
    <mergeCell ref="A956:J956"/>
    <mergeCell ref="A957:D957"/>
    <mergeCell ref="D958:E958"/>
    <mergeCell ref="F958:G958"/>
    <mergeCell ref="H958:J958"/>
    <mergeCell ref="H960:J960"/>
    <mergeCell ref="C961:E961"/>
    <mergeCell ref="F961:G961"/>
    <mergeCell ref="H973:H976"/>
    <mergeCell ref="I973:I976"/>
    <mergeCell ref="H977:H981"/>
    <mergeCell ref="I977:I981"/>
    <mergeCell ref="H992:J992"/>
    <mergeCell ref="H994:J994"/>
    <mergeCell ref="A963:D964"/>
    <mergeCell ref="F963:G963"/>
    <mergeCell ref="H963:J965"/>
    <mergeCell ref="F964:G964"/>
    <mergeCell ref="H995:J995"/>
    <mergeCell ref="B993:D993"/>
    <mergeCell ref="C994:E994"/>
    <mergeCell ref="F994:G994"/>
    <mergeCell ref="E966:E988"/>
    <mergeCell ref="J966:J988"/>
    <mergeCell ref="C996:G996"/>
    <mergeCell ref="D989:F989"/>
    <mergeCell ref="A990:J990"/>
    <mergeCell ref="A991:D991"/>
    <mergeCell ref="D992:E992"/>
    <mergeCell ref="F992:G992"/>
    <mergeCell ref="C995:E995"/>
    <mergeCell ref="F995:G995"/>
    <mergeCell ref="E1000:E1022"/>
    <mergeCell ref="J1000:J1022"/>
    <mergeCell ref="H1007:H1010"/>
    <mergeCell ref="I1007:I1010"/>
    <mergeCell ref="H1011:H1015"/>
    <mergeCell ref="I1011:I1015"/>
    <mergeCell ref="C1029:E1029"/>
    <mergeCell ref="F1029:G1029"/>
    <mergeCell ref="A997:D998"/>
    <mergeCell ref="F997:G997"/>
    <mergeCell ref="H997:J999"/>
    <mergeCell ref="F998:G998"/>
    <mergeCell ref="H1029:J1029"/>
    <mergeCell ref="B1027:D1027"/>
    <mergeCell ref="C1028:E1028"/>
    <mergeCell ref="F1028:G1028"/>
    <mergeCell ref="H1060:J1060"/>
    <mergeCell ref="H1062:J1062"/>
    <mergeCell ref="C1030:G1030"/>
    <mergeCell ref="D1023:F1023"/>
    <mergeCell ref="A1024:J1024"/>
    <mergeCell ref="A1025:D1025"/>
    <mergeCell ref="D1026:E1026"/>
    <mergeCell ref="F1026:G1026"/>
    <mergeCell ref="H1026:J1026"/>
    <mergeCell ref="H1028:J1028"/>
    <mergeCell ref="E1034:E1056"/>
    <mergeCell ref="J1034:J1056"/>
    <mergeCell ref="H1041:H1044"/>
    <mergeCell ref="I1041:I1044"/>
    <mergeCell ref="H1045:H1049"/>
    <mergeCell ref="I1045:I1049"/>
    <mergeCell ref="C1063:E1063"/>
    <mergeCell ref="F1063:G1063"/>
    <mergeCell ref="A1031:D1032"/>
    <mergeCell ref="F1031:G1031"/>
    <mergeCell ref="H1031:J1033"/>
    <mergeCell ref="F1032:G1032"/>
    <mergeCell ref="H1063:J1063"/>
    <mergeCell ref="B1061:D1061"/>
    <mergeCell ref="C1062:E1062"/>
    <mergeCell ref="F1062:G1062"/>
    <mergeCell ref="H1075:H1078"/>
    <mergeCell ref="I1075:I1078"/>
    <mergeCell ref="H1079:H1083"/>
    <mergeCell ref="I1079:I1083"/>
    <mergeCell ref="C1064:G1064"/>
    <mergeCell ref="D1057:F1057"/>
    <mergeCell ref="A1058:J1058"/>
    <mergeCell ref="A1059:D1059"/>
    <mergeCell ref="D1060:E1060"/>
    <mergeCell ref="F1060:G1060"/>
    <mergeCell ref="A1065:D1066"/>
    <mergeCell ref="F1065:G1065"/>
    <mergeCell ref="H1065:J1067"/>
    <mergeCell ref="F1066:G1066"/>
    <mergeCell ref="H1097:J1097"/>
    <mergeCell ref="B1095:D1095"/>
    <mergeCell ref="C1096:E1096"/>
    <mergeCell ref="F1096:G1096"/>
    <mergeCell ref="E1068:E1090"/>
    <mergeCell ref="J1068:J1090"/>
    <mergeCell ref="C1098:G1098"/>
    <mergeCell ref="D1091:F1091"/>
    <mergeCell ref="A1092:J1092"/>
    <mergeCell ref="A1093:D1093"/>
    <mergeCell ref="D1094:E1094"/>
    <mergeCell ref="F1094:G1094"/>
    <mergeCell ref="H1094:J1094"/>
    <mergeCell ref="H1096:J1096"/>
    <mergeCell ref="C1097:E1097"/>
    <mergeCell ref="F1097:G1097"/>
    <mergeCell ref="H1109:H1112"/>
    <mergeCell ref="I1109:I1112"/>
    <mergeCell ref="H1113:H1117"/>
    <mergeCell ref="I1113:I1117"/>
    <mergeCell ref="H1128:J1128"/>
    <mergeCell ref="H1130:J1130"/>
    <mergeCell ref="A1099:D1100"/>
    <mergeCell ref="F1099:G1099"/>
    <mergeCell ref="H1099:J1101"/>
    <mergeCell ref="F1100:G1100"/>
    <mergeCell ref="H1131:J1131"/>
    <mergeCell ref="B1129:D1129"/>
    <mergeCell ref="C1130:E1130"/>
    <mergeCell ref="F1130:G1130"/>
    <mergeCell ref="E1102:E1124"/>
    <mergeCell ref="J1102:J1124"/>
    <mergeCell ref="C1132:G1132"/>
    <mergeCell ref="D1125:F1125"/>
    <mergeCell ref="A1126:J1126"/>
    <mergeCell ref="A1127:D1127"/>
    <mergeCell ref="D1128:E1128"/>
    <mergeCell ref="F1128:G1128"/>
    <mergeCell ref="C1131:E1131"/>
    <mergeCell ref="F1131:G1131"/>
    <mergeCell ref="E1136:E1158"/>
    <mergeCell ref="J1136:J1158"/>
    <mergeCell ref="H1143:H1146"/>
    <mergeCell ref="I1143:I1146"/>
    <mergeCell ref="H1147:H1151"/>
    <mergeCell ref="I1147:I1151"/>
    <mergeCell ref="C1165:E1165"/>
    <mergeCell ref="F1165:G1165"/>
    <mergeCell ref="A1133:D1134"/>
    <mergeCell ref="F1133:G1133"/>
    <mergeCell ref="H1133:J1135"/>
    <mergeCell ref="F1134:G1134"/>
    <mergeCell ref="H1165:J1165"/>
    <mergeCell ref="B1163:D1163"/>
    <mergeCell ref="C1164:E1164"/>
    <mergeCell ref="F1164:G1164"/>
    <mergeCell ref="H1196:J1196"/>
    <mergeCell ref="C1166:G1166"/>
    <mergeCell ref="D1159:F1159"/>
    <mergeCell ref="A1160:J1160"/>
    <mergeCell ref="A1161:D1161"/>
    <mergeCell ref="D1162:E1162"/>
    <mergeCell ref="F1162:G1162"/>
    <mergeCell ref="H1162:J1162"/>
    <mergeCell ref="H1164:J1164"/>
    <mergeCell ref="E1170:E1192"/>
    <mergeCell ref="J1170:J1192"/>
    <mergeCell ref="H1177:H1180"/>
    <mergeCell ref="I1177:I1180"/>
    <mergeCell ref="H1181:H1185"/>
    <mergeCell ref="I1181:I1185"/>
    <mergeCell ref="C1199:E1199"/>
    <mergeCell ref="F1199:G1199"/>
    <mergeCell ref="A1167:D1168"/>
    <mergeCell ref="F1167:G1167"/>
    <mergeCell ref="H1167:J1169"/>
    <mergeCell ref="F1168:G1168"/>
    <mergeCell ref="H1199:J1199"/>
    <mergeCell ref="B1197:D1197"/>
    <mergeCell ref="C1198:E1198"/>
    <mergeCell ref="F1198:G1198"/>
    <mergeCell ref="H1211:H1214"/>
    <mergeCell ref="I1211:I1214"/>
    <mergeCell ref="H1215:H1219"/>
    <mergeCell ref="I1215:I1219"/>
    <mergeCell ref="C1200:G1200"/>
    <mergeCell ref="D1193:F1193"/>
    <mergeCell ref="A1194:J1194"/>
    <mergeCell ref="A1195:D1195"/>
    <mergeCell ref="D1196:E1196"/>
    <mergeCell ref="F1196:G1196"/>
    <mergeCell ref="A1201:D1202"/>
    <mergeCell ref="F1201:G1201"/>
    <mergeCell ref="H1201:J1203"/>
    <mergeCell ref="F1202:G1202"/>
    <mergeCell ref="H1233:J1233"/>
    <mergeCell ref="B1231:D1231"/>
    <mergeCell ref="C1232:E1232"/>
    <mergeCell ref="F1232:G1232"/>
    <mergeCell ref="E1204:E1226"/>
    <mergeCell ref="J1204:J1226"/>
    <mergeCell ref="H1198:J1198"/>
    <mergeCell ref="C1234:G1234"/>
    <mergeCell ref="D1227:F1227"/>
    <mergeCell ref="A1228:J1228"/>
    <mergeCell ref="A1229:D1229"/>
    <mergeCell ref="D1230:E1230"/>
    <mergeCell ref="F1230:G1230"/>
    <mergeCell ref="H1230:J1230"/>
    <mergeCell ref="H1232:J1232"/>
    <mergeCell ref="C1233:E1233"/>
    <mergeCell ref="F1233:G1233"/>
    <mergeCell ref="A1235:D1236"/>
    <mergeCell ref="F1235:G1235"/>
    <mergeCell ref="H1235:J1237"/>
    <mergeCell ref="F1236:G1236"/>
    <mergeCell ref="E1238:E1260"/>
    <mergeCell ref="J1238:J1260"/>
    <mergeCell ref="H1245:H1248"/>
    <mergeCell ref="I1245:I1248"/>
    <mergeCell ref="H1249:H1253"/>
    <mergeCell ref="I1249:I1253"/>
    <mergeCell ref="J1272:J1294"/>
    <mergeCell ref="B1299:D1299"/>
    <mergeCell ref="C1300:E1300"/>
    <mergeCell ref="F1300:G1300"/>
    <mergeCell ref="H1300:J1300"/>
    <mergeCell ref="H1301:J1301"/>
    <mergeCell ref="J1306:J1328"/>
    <mergeCell ref="I1317:I1321"/>
    <mergeCell ref="D1261:F1261"/>
    <mergeCell ref="A1262:J1262"/>
    <mergeCell ref="A1263:D1263"/>
    <mergeCell ref="D1264:E1264"/>
    <mergeCell ref="F1264:G1264"/>
    <mergeCell ref="H1264:J1264"/>
    <mergeCell ref="H1267:J1267"/>
    <mergeCell ref="C1268:G1268"/>
    <mergeCell ref="C1267:E1267"/>
    <mergeCell ref="F1267:G1267"/>
    <mergeCell ref="B1265:D1265"/>
    <mergeCell ref="C1266:E1266"/>
    <mergeCell ref="F1266:G1266"/>
    <mergeCell ref="H1266:J1266"/>
    <mergeCell ref="A1269:D1270"/>
    <mergeCell ref="F1269:G1269"/>
    <mergeCell ref="H1269:J1271"/>
    <mergeCell ref="F1270:G1270"/>
    <mergeCell ref="E1306:E1328"/>
    <mergeCell ref="A1331:D1331"/>
    <mergeCell ref="H1334:J1334"/>
    <mergeCell ref="H1303:J1305"/>
    <mergeCell ref="F1304:G1304"/>
    <mergeCell ref="D1329:F1329"/>
    <mergeCell ref="A1330:J1330"/>
    <mergeCell ref="B1333:D1333"/>
    <mergeCell ref="H1283:H1287"/>
    <mergeCell ref="I1283:I1287"/>
    <mergeCell ref="A1303:D1304"/>
    <mergeCell ref="C1301:E1301"/>
    <mergeCell ref="F1301:G1301"/>
    <mergeCell ref="H1279:H1282"/>
    <mergeCell ref="I1279:I1282"/>
    <mergeCell ref="D1295:F1295"/>
    <mergeCell ref="A1296:J1296"/>
    <mergeCell ref="C1302:G1302"/>
    <mergeCell ref="C1334:E1334"/>
    <mergeCell ref="F1334:G1334"/>
    <mergeCell ref="H1317:H1321"/>
    <mergeCell ref="F1303:G1303"/>
    <mergeCell ref="A1297:D1297"/>
    <mergeCell ref="D1298:E1298"/>
    <mergeCell ref="F1298:G1298"/>
    <mergeCell ref="H1298:J1298"/>
    <mergeCell ref="H1313:H1316"/>
    <mergeCell ref="I1313:I1316"/>
    <mergeCell ref="D1332:E1332"/>
    <mergeCell ref="F1332:G1332"/>
    <mergeCell ref="H1332:J1332"/>
    <mergeCell ref="E1272:E1294"/>
  </mergeCells>
  <phoneticPr fontId="7" type="noConversion"/>
  <printOptions horizontalCentered="1" verticalCentered="1"/>
  <pageMargins left="0.27559055118110237" right="0.23622047244094491" top="0.51" bottom="0.33" header="0.51181102362204722" footer="0.31496062992125984"/>
  <pageSetup paperSize="9" scale="76" orientation="portrait" horizontalDpi="300" verticalDpi="300" r:id="rId1"/>
  <headerFooter alignWithMargins="0"/>
  <rowBreaks count="59" manualBreakCount="59">
    <brk id="41" max="16383" man="1"/>
    <brk id="75" max="16383" man="1"/>
    <brk id="109" max="16383" man="1"/>
    <brk id="143" max="16383" man="1"/>
    <brk id="177" max="16383" man="1"/>
    <brk id="211" max="16383" man="1"/>
    <brk id="245" max="16383" man="1"/>
    <brk id="279" max="16383" man="1"/>
    <brk id="313" max="16383" man="1"/>
    <brk id="347" max="16383" man="1"/>
    <brk id="381" max="16383" man="1"/>
    <brk id="415" max="16383" man="1"/>
    <brk id="449" max="16383" man="1"/>
    <brk id="483" max="16383" man="1"/>
    <brk id="517" max="16383" man="1"/>
    <brk id="551" max="16383" man="1"/>
    <brk id="585" max="16383" man="1"/>
    <brk id="619" max="16383" man="1"/>
    <brk id="653" max="16383" man="1"/>
    <brk id="687" max="16383" man="1"/>
    <brk id="721" max="16383" man="1"/>
    <brk id="755" max="16383" man="1"/>
    <brk id="789" max="16383" man="1"/>
    <brk id="823" max="16383" man="1"/>
    <brk id="857" max="16383" man="1"/>
    <brk id="891" max="16383" man="1"/>
    <brk id="925" max="16383" man="1"/>
    <brk id="959" max="16383" man="1"/>
    <brk id="993" max="16383" man="1"/>
    <brk id="1027" max="16383" man="1"/>
    <brk id="1061" max="16383" man="1"/>
    <brk id="1095" max="16383" man="1"/>
    <brk id="1129" max="16383" man="1"/>
    <brk id="1163" max="16383" man="1"/>
    <brk id="1197" max="16383" man="1"/>
    <brk id="1231" max="16383" man="1"/>
    <brk id="1265" max="16383" man="1"/>
    <brk id="1299" max="16383" man="1"/>
    <brk id="1333" max="16383" man="1"/>
    <brk id="1367" max="16383" man="1"/>
    <brk id="1401" max="16383" man="1"/>
    <brk id="1435" max="16383" man="1"/>
    <brk id="1469" max="16383" man="1"/>
    <brk id="1503" max="16383" man="1"/>
    <brk id="1537" max="16383" man="1"/>
    <brk id="1571" max="16383" man="1"/>
    <brk id="1605" max="16383" man="1"/>
    <brk id="1639" max="16383" man="1"/>
    <brk id="1673" max="16383" man="1"/>
    <brk id="1707" max="16383" man="1"/>
    <brk id="1741" max="16383" man="1"/>
    <brk id="1775" max="16383" man="1"/>
    <brk id="1809" max="16383" man="1"/>
    <brk id="1843" max="16383" man="1"/>
    <brk id="1877" max="16383" man="1"/>
    <brk id="1911" max="16383" man="1"/>
    <brk id="1945" max="16383" man="1"/>
    <brk id="1979" max="16383" man="1"/>
    <brk id="2013"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7B5B4-07D0-4475-9A95-77F369779A04}">
  <sheetPr codeName="ورقة5"/>
  <dimension ref="A1:L2757"/>
  <sheetViews>
    <sheetView rightToLeft="1" view="pageBreakPreview" zoomScale="60" zoomScaleNormal="100" workbookViewId="0">
      <selection sqref="A1:L4"/>
    </sheetView>
  </sheetViews>
  <sheetFormatPr defaultRowHeight="12.75" x14ac:dyDescent="0.2"/>
  <cols>
    <col min="1" max="1" width="12.5703125" customWidth="1"/>
    <col min="2" max="2" width="5.7109375" customWidth="1"/>
    <col min="3" max="3" width="14.28515625" customWidth="1"/>
    <col min="4" max="4" width="5.7109375" customWidth="1"/>
    <col min="5" max="5" width="15.7109375" customWidth="1"/>
    <col min="6" max="6" width="5.7109375" customWidth="1"/>
    <col min="8" max="8" width="15.5703125" bestFit="1" customWidth="1"/>
    <col min="9" max="9" width="5.7109375" customWidth="1"/>
    <col min="10" max="10" width="19.28515625" customWidth="1"/>
    <col min="11" max="11" width="12.42578125" customWidth="1"/>
    <col min="12" max="12" width="11" customWidth="1"/>
  </cols>
  <sheetData>
    <row r="1" spans="1:12" s="76" customFormat="1" ht="18" x14ac:dyDescent="0.2">
      <c r="A1" s="1492" t="s">
        <v>14</v>
      </c>
      <c r="B1" s="1492"/>
      <c r="C1" s="1492"/>
      <c r="D1" s="1492"/>
      <c r="E1" s="1492"/>
      <c r="F1" s="1492"/>
      <c r="G1" s="1492"/>
      <c r="H1" s="1492"/>
      <c r="I1" s="1492"/>
      <c r="J1" s="1492"/>
      <c r="K1" s="1492"/>
      <c r="L1" s="1492"/>
    </row>
    <row r="2" spans="1:12" s="76" customFormat="1" ht="24.75" customHeight="1" x14ac:dyDescent="0.2">
      <c r="A2" s="1492" t="s">
        <v>62</v>
      </c>
      <c r="B2" s="1492"/>
      <c r="C2" s="1492"/>
      <c r="D2" s="1492"/>
      <c r="E2" s="1492"/>
      <c r="F2" s="77"/>
      <c r="G2" s="77"/>
      <c r="H2" s="1522" t="s">
        <v>63</v>
      </c>
      <c r="I2" s="1522"/>
      <c r="J2" s="1522"/>
      <c r="K2" s="1522"/>
      <c r="L2" s="1522"/>
    </row>
    <row r="3" spans="1:12" s="76" customFormat="1" ht="27" customHeight="1" x14ac:dyDescent="0.2">
      <c r="A3" s="1492" t="s">
        <v>15</v>
      </c>
      <c r="B3" s="1492"/>
      <c r="C3" s="1492"/>
      <c r="D3" s="1492"/>
      <c r="E3" s="1492"/>
      <c r="F3" s="77"/>
      <c r="H3" s="1522" t="s">
        <v>64</v>
      </c>
      <c r="I3" s="1522"/>
      <c r="J3" s="1522"/>
      <c r="K3" s="1522"/>
      <c r="L3" s="1522"/>
    </row>
    <row r="4" spans="1:12" s="76" customFormat="1" ht="23.25" customHeight="1" thickBot="1" x14ac:dyDescent="0.25">
      <c r="A4" s="1523" t="s">
        <v>16</v>
      </c>
      <c r="B4" s="1523"/>
      <c r="C4" s="1523"/>
      <c r="D4" s="1523"/>
      <c r="E4" s="1523"/>
      <c r="F4" s="98"/>
      <c r="G4" s="89"/>
      <c r="H4" s="1523" t="s">
        <v>65</v>
      </c>
      <c r="I4" s="1523"/>
      <c r="J4" s="1523"/>
      <c r="K4" s="1523"/>
      <c r="L4" s="1523"/>
    </row>
    <row r="5" spans="1:12" s="76" customFormat="1" ht="29.25" customHeight="1" x14ac:dyDescent="0.2">
      <c r="A5" s="1013" t="s">
        <v>66</v>
      </c>
      <c r="B5" s="1013"/>
      <c r="C5" s="1013"/>
      <c r="D5" s="1013"/>
      <c r="E5" s="1013"/>
      <c r="F5" s="1013"/>
      <c r="G5" s="1013"/>
      <c r="H5" s="1013"/>
      <c r="I5" s="1013"/>
      <c r="J5" s="1013"/>
      <c r="K5" s="1013"/>
      <c r="L5" s="1013"/>
    </row>
    <row r="6" spans="1:12" s="76" customFormat="1" ht="25.5" customHeight="1" x14ac:dyDescent="0.2">
      <c r="A6" s="1528" t="s">
        <v>67</v>
      </c>
      <c r="B6" s="1528"/>
      <c r="C6" s="1528"/>
      <c r="D6" s="1528"/>
      <c r="E6" s="1528"/>
      <c r="F6" s="1528"/>
      <c r="G6" s="1528"/>
      <c r="H6" s="1528"/>
      <c r="I6" s="1524">
        <v>2018</v>
      </c>
      <c r="J6" s="1524"/>
      <c r="K6" s="78"/>
      <c r="L6" s="78"/>
    </row>
    <row r="7" spans="1:12" s="76" customFormat="1" ht="30" customHeight="1" x14ac:dyDescent="0.2">
      <c r="A7" s="79" t="s">
        <v>68</v>
      </c>
      <c r="B7" s="1483" t="s">
        <v>427</v>
      </c>
      <c r="C7" s="1483"/>
      <c r="D7" s="1483"/>
      <c r="E7" s="1483"/>
      <c r="F7" s="1529" t="s">
        <v>116</v>
      </c>
      <c r="G7" s="1529"/>
      <c r="H7" s="95">
        <v>936172121</v>
      </c>
      <c r="I7" s="1489" t="s">
        <v>69</v>
      </c>
      <c r="J7" s="1489"/>
      <c r="K7" s="1483" t="s">
        <v>11</v>
      </c>
      <c r="L7" s="1484"/>
    </row>
    <row r="8" spans="1:12" s="76" customFormat="1" ht="30" customHeight="1" x14ac:dyDescent="0.2"/>
    <row r="9" spans="1:12" s="76" customFormat="1" ht="30" customHeight="1" x14ac:dyDescent="0.2">
      <c r="A9" s="79" t="s">
        <v>70</v>
      </c>
      <c r="B9" s="1483" t="s">
        <v>290</v>
      </c>
      <c r="C9" s="1483"/>
      <c r="D9" s="1483"/>
      <c r="E9" s="80" t="s">
        <v>71</v>
      </c>
      <c r="F9" s="1527">
        <v>114441</v>
      </c>
      <c r="G9" s="1527"/>
      <c r="H9" s="96" t="s">
        <v>72</v>
      </c>
      <c r="I9" s="1483"/>
      <c r="J9" s="1483"/>
      <c r="K9" s="1483" t="s">
        <v>122</v>
      </c>
      <c r="L9" s="1484"/>
    </row>
    <row r="10" spans="1:12" s="76" customFormat="1" ht="10.15" customHeight="1" thickBot="1" x14ac:dyDescent="0.25"/>
    <row r="11" spans="1:12" s="76" customFormat="1" ht="24" customHeight="1" thickBot="1" x14ac:dyDescent="0.25">
      <c r="A11" s="76" t="s">
        <v>73</v>
      </c>
      <c r="B11" s="81"/>
      <c r="C11" s="83" t="s">
        <v>74</v>
      </c>
      <c r="D11" s="99"/>
      <c r="E11" s="83" t="s">
        <v>75</v>
      </c>
      <c r="F11" s="99"/>
      <c r="G11" s="1487" t="s">
        <v>76</v>
      </c>
      <c r="H11" s="1488"/>
      <c r="I11" s="99"/>
      <c r="J11" s="1490" t="s">
        <v>77</v>
      </c>
      <c r="K11" s="1491"/>
      <c r="L11" s="1491"/>
    </row>
    <row r="12" spans="1:12" s="76" customFormat="1" ht="5.0999999999999996" customHeight="1" thickBot="1" x14ac:dyDescent="0.25">
      <c r="C12" s="83"/>
      <c r="D12" s="83"/>
      <c r="E12" s="83"/>
      <c r="F12" s="83"/>
      <c r="G12" s="83"/>
      <c r="H12" s="83"/>
      <c r="I12" s="83"/>
      <c r="J12" s="83"/>
      <c r="K12" s="83"/>
      <c r="L12" s="83"/>
    </row>
    <row r="13" spans="1:12" s="76" customFormat="1" ht="24" customHeight="1" thickBot="1" x14ac:dyDescent="0.25">
      <c r="B13" s="81"/>
      <c r="C13" s="83" t="s">
        <v>78</v>
      </c>
      <c r="D13" s="99"/>
      <c r="E13" s="83" t="s">
        <v>79</v>
      </c>
      <c r="F13" s="100" t="str">
        <f>IF(Menu!$C$7="رئيس",Menu!#REF!," ")</f>
        <v xml:space="preserve"> </v>
      </c>
      <c r="G13" s="1487" t="s">
        <v>81</v>
      </c>
      <c r="H13" s="1488"/>
      <c r="I13" s="99"/>
      <c r="J13" s="1490" t="s">
        <v>82</v>
      </c>
      <c r="K13" s="1491"/>
      <c r="L13" s="1491"/>
    </row>
    <row r="14" spans="1:12" s="76" customFormat="1" ht="5.0999999999999996" customHeight="1" thickBot="1" x14ac:dyDescent="0.25">
      <c r="C14" s="83"/>
      <c r="D14" s="83"/>
      <c r="E14" s="83"/>
      <c r="F14" s="83"/>
      <c r="G14" s="83"/>
      <c r="H14" s="83"/>
      <c r="I14" s="83"/>
      <c r="J14" s="83"/>
      <c r="K14" s="83"/>
      <c r="L14" s="83"/>
    </row>
    <row r="15" spans="1:12" s="76" customFormat="1" ht="24" customHeight="1" thickBot="1" x14ac:dyDescent="0.25">
      <c r="B15" s="82" t="s">
        <v>80</v>
      </c>
      <c r="C15" s="83" t="s">
        <v>83</v>
      </c>
      <c r="D15" s="99"/>
      <c r="E15" s="83" t="s">
        <v>46</v>
      </c>
      <c r="F15" s="99"/>
      <c r="G15" s="1482" t="s">
        <v>84</v>
      </c>
      <c r="H15" s="1482"/>
      <c r="I15" s="99"/>
      <c r="J15" s="1490" t="s">
        <v>85</v>
      </c>
      <c r="K15" s="1491"/>
      <c r="L15" s="1491"/>
    </row>
    <row r="16" spans="1:12" s="76" customFormat="1" ht="5.0999999999999996" customHeight="1" thickBot="1" x14ac:dyDescent="0.25"/>
    <row r="17" spans="1:12" s="76" customFormat="1" ht="24" customHeight="1" thickBot="1" x14ac:dyDescent="0.25">
      <c r="B17" s="81"/>
      <c r="C17" s="1487" t="s">
        <v>86</v>
      </c>
      <c r="D17" s="1482"/>
      <c r="E17" s="1488"/>
      <c r="F17" s="81"/>
      <c r="G17" s="1487" t="s">
        <v>87</v>
      </c>
      <c r="H17" s="1482"/>
      <c r="I17" s="1482"/>
      <c r="J17" s="1482"/>
      <c r="K17" s="1482"/>
      <c r="L17" s="1482"/>
    </row>
    <row r="18" spans="1:12" s="76" customFormat="1" ht="30" customHeight="1" x14ac:dyDescent="0.2">
      <c r="A18" s="1507" t="s">
        <v>88</v>
      </c>
      <c r="B18" s="1507"/>
      <c r="C18" s="1507"/>
      <c r="D18" s="1507"/>
      <c r="E18" s="1507"/>
      <c r="F18" s="1507"/>
      <c r="G18" s="1507"/>
      <c r="H18" s="1507"/>
      <c r="I18" s="1507"/>
      <c r="J18" s="1507"/>
      <c r="K18" s="1507"/>
      <c r="L18" s="1507"/>
    </row>
    <row r="19" spans="1:12" s="76" customFormat="1" ht="22.5" customHeight="1" x14ac:dyDescent="0.2">
      <c r="A19" s="1486" t="s">
        <v>89</v>
      </c>
      <c r="B19" s="1486"/>
      <c r="C19" s="1486"/>
      <c r="D19" s="1486"/>
    </row>
    <row r="20" spans="1:12" s="76" customFormat="1" ht="25.5" customHeight="1" x14ac:dyDescent="0.2">
      <c r="A20" s="1522" t="s">
        <v>90</v>
      </c>
      <c r="B20" s="1522"/>
      <c r="C20" s="84">
        <v>335.67891955375671</v>
      </c>
      <c r="D20" s="85" t="s">
        <v>25</v>
      </c>
      <c r="E20" s="1492" t="s">
        <v>91</v>
      </c>
      <c r="F20" s="1492"/>
      <c r="G20" s="84">
        <v>5</v>
      </c>
      <c r="H20" s="86" t="s">
        <v>92</v>
      </c>
      <c r="I20" s="1492" t="s">
        <v>93</v>
      </c>
      <c r="J20" s="1492"/>
      <c r="K20" s="84">
        <v>1678.3945977687836</v>
      </c>
    </row>
    <row r="21" spans="1:12" s="76" customFormat="1" ht="27.75" customHeight="1" thickBot="1" x14ac:dyDescent="0.25">
      <c r="A21" s="1486" t="s">
        <v>94</v>
      </c>
      <c r="B21" s="1486"/>
      <c r="C21" s="1486"/>
      <c r="D21" s="1486"/>
    </row>
    <row r="22" spans="1:12" s="76" customFormat="1" ht="30" customHeight="1" x14ac:dyDescent="0.2">
      <c r="A22" s="1525" t="s">
        <v>95</v>
      </c>
      <c r="B22" s="1526"/>
      <c r="C22" s="1526"/>
      <c r="D22" s="1526"/>
      <c r="E22" s="1526"/>
      <c r="F22" s="1526"/>
      <c r="G22" s="1526"/>
      <c r="H22" s="1501" t="s">
        <v>96</v>
      </c>
      <c r="I22" s="1505" t="s">
        <v>97</v>
      </c>
      <c r="J22" s="1505"/>
      <c r="K22" s="1501" t="s">
        <v>98</v>
      </c>
      <c r="L22" s="1502"/>
    </row>
    <row r="23" spans="1:12" s="76" customFormat="1" ht="30" customHeight="1" x14ac:dyDescent="0.2">
      <c r="A23" s="87" t="s">
        <v>99</v>
      </c>
      <c r="B23" s="1485" t="s">
        <v>100</v>
      </c>
      <c r="C23" s="1485"/>
      <c r="D23" s="1485" t="s">
        <v>101</v>
      </c>
      <c r="E23" s="1485"/>
      <c r="F23" s="1485" t="s">
        <v>100</v>
      </c>
      <c r="G23" s="1485"/>
      <c r="H23" s="1503"/>
      <c r="I23" s="1506"/>
      <c r="J23" s="1506"/>
      <c r="K23" s="1503"/>
      <c r="L23" s="1504"/>
    </row>
    <row r="24" spans="1:12" s="76" customFormat="1" ht="30" customHeight="1" x14ac:dyDescent="0.2">
      <c r="A24" s="1545" t="s">
        <v>504</v>
      </c>
      <c r="B24" s="1493">
        <v>43261</v>
      </c>
      <c r="C24" s="1494"/>
      <c r="D24" s="1495" t="s">
        <v>414</v>
      </c>
      <c r="E24" s="1496"/>
      <c r="F24" s="1493">
        <v>43271</v>
      </c>
      <c r="G24" s="1494"/>
      <c r="H24" s="1511">
        <v>7</v>
      </c>
      <c r="I24" s="1514">
        <v>10</v>
      </c>
      <c r="J24" s="1515"/>
      <c r="K24" s="1514">
        <v>70</v>
      </c>
      <c r="L24" s="1539"/>
    </row>
    <row r="25" spans="1:12" s="76" customFormat="1" ht="30" customHeight="1" x14ac:dyDescent="0.2">
      <c r="A25" s="1546"/>
      <c r="B25" s="1497"/>
      <c r="C25" s="1498"/>
      <c r="D25" s="1508"/>
      <c r="E25" s="1509"/>
      <c r="F25" s="1497"/>
      <c r="G25" s="1498"/>
      <c r="H25" s="1512"/>
      <c r="I25" s="1516"/>
      <c r="J25" s="1517"/>
      <c r="K25" s="1516"/>
      <c r="L25" s="1540"/>
    </row>
    <row r="26" spans="1:12" s="76" customFormat="1" ht="30" customHeight="1" x14ac:dyDescent="0.2">
      <c r="A26" s="1546"/>
      <c r="B26" s="1497"/>
      <c r="C26" s="1498"/>
      <c r="D26" s="1508"/>
      <c r="E26" s="1509"/>
      <c r="F26" s="1497"/>
      <c r="G26" s="1498"/>
      <c r="H26" s="1512"/>
      <c r="I26" s="1516"/>
      <c r="J26" s="1517"/>
      <c r="K26" s="1516"/>
      <c r="L26" s="1540"/>
    </row>
    <row r="27" spans="1:12" s="76" customFormat="1" ht="30" customHeight="1" thickBot="1" x14ac:dyDescent="0.25">
      <c r="A27" s="1547"/>
      <c r="B27" s="1499"/>
      <c r="C27" s="1500"/>
      <c r="D27" s="1520"/>
      <c r="E27" s="1521"/>
      <c r="F27" s="1499"/>
      <c r="G27" s="1500"/>
      <c r="H27" s="1513"/>
      <c r="I27" s="1518"/>
      <c r="J27" s="1519"/>
      <c r="K27" s="1518"/>
      <c r="L27" s="1541"/>
    </row>
    <row r="28" spans="1:12" s="76" customFormat="1" ht="29.25" customHeight="1" x14ac:dyDescent="0.2">
      <c r="A28" s="1510" t="s">
        <v>102</v>
      </c>
      <c r="B28" s="1510"/>
      <c r="C28" s="1510"/>
      <c r="D28" s="1510"/>
    </row>
    <row r="29" spans="1:12" s="76" customFormat="1" ht="25.15" customHeight="1" x14ac:dyDescent="0.2">
      <c r="A29" s="1492" t="s">
        <v>103</v>
      </c>
      <c r="B29" s="1492"/>
      <c r="C29" s="84">
        <v>1678.3945977687836</v>
      </c>
      <c r="D29" s="88" t="s">
        <v>104</v>
      </c>
      <c r="E29" s="1492" t="s">
        <v>105</v>
      </c>
      <c r="F29" s="1492"/>
      <c r="G29" s="126">
        <v>70</v>
      </c>
      <c r="H29" s="86" t="s">
        <v>92</v>
      </c>
      <c r="I29" s="1522" t="s">
        <v>106</v>
      </c>
      <c r="J29" s="1522"/>
      <c r="K29" s="84">
        <v>1748.3945977687836</v>
      </c>
    </row>
    <row r="30" spans="1:12" s="76" customFormat="1" ht="18" x14ac:dyDescent="0.2">
      <c r="A30" s="1492" t="s">
        <v>107</v>
      </c>
      <c r="B30" s="1492"/>
      <c r="C30" s="1492"/>
      <c r="D30" s="1492"/>
    </row>
    <row r="31" spans="1:12" s="76" customFormat="1" ht="18" x14ac:dyDescent="0.2">
      <c r="C31" s="1536" t="s">
        <v>118</v>
      </c>
      <c r="D31" s="1536"/>
      <c r="E31" s="1532">
        <v>43278</v>
      </c>
      <c r="F31" s="1532"/>
      <c r="G31" s="83"/>
      <c r="H31" s="76" t="s">
        <v>108</v>
      </c>
      <c r="I31" s="75"/>
      <c r="J31" s="75"/>
    </row>
    <row r="32" spans="1:12" s="76" customFormat="1" ht="10.5" customHeight="1" thickBot="1" x14ac:dyDescent="0.25">
      <c r="A32" s="89"/>
      <c r="B32" s="89"/>
      <c r="C32" s="89"/>
      <c r="D32" s="89"/>
      <c r="E32" s="89"/>
      <c r="F32" s="89"/>
      <c r="G32" s="89"/>
      <c r="H32" s="89"/>
      <c r="I32" s="89"/>
      <c r="J32" s="89"/>
      <c r="K32" s="89"/>
      <c r="L32" s="89"/>
    </row>
    <row r="33" spans="1:12" s="76" customFormat="1" ht="18" x14ac:dyDescent="0.2">
      <c r="A33" s="1530" t="s">
        <v>109</v>
      </c>
      <c r="B33" s="1530"/>
      <c r="C33" s="1530"/>
      <c r="D33" s="90" t="s">
        <v>110</v>
      </c>
      <c r="E33" s="90"/>
      <c r="G33" s="1531" t="s">
        <v>568</v>
      </c>
      <c r="H33" s="1531"/>
    </row>
    <row r="34" spans="1:12" s="76" customFormat="1" ht="8.1" customHeight="1" x14ac:dyDescent="0.2"/>
    <row r="35" spans="1:12" s="76" customFormat="1" ht="18" x14ac:dyDescent="0.2">
      <c r="A35" s="76" t="s">
        <v>68</v>
      </c>
      <c r="B35" s="1538" t="s">
        <v>569</v>
      </c>
      <c r="C35" s="1538"/>
      <c r="D35" s="1538"/>
      <c r="E35" s="1538"/>
      <c r="F35" s="1538" t="s">
        <v>111</v>
      </c>
      <c r="G35" s="1538"/>
      <c r="H35" s="91"/>
      <c r="I35" s="1536" t="s">
        <v>112</v>
      </c>
      <c r="J35" s="1536"/>
      <c r="K35" s="1481">
        <v>43278</v>
      </c>
      <c r="L35" s="1482"/>
    </row>
    <row r="36" spans="1:12" s="76" customFormat="1" ht="10.15" customHeight="1" x14ac:dyDescent="0.2"/>
    <row r="37" spans="1:12" s="76" customFormat="1" ht="18" x14ac:dyDescent="0.2">
      <c r="A37" s="1533" t="s">
        <v>113</v>
      </c>
      <c r="B37" s="1533"/>
      <c r="C37" s="1533"/>
      <c r="D37" s="1533"/>
      <c r="E37" s="1537"/>
      <c r="F37" s="1537"/>
      <c r="G37" s="1537"/>
      <c r="H37" s="74"/>
      <c r="I37" s="1533" t="s">
        <v>112</v>
      </c>
      <c r="J37" s="1533"/>
      <c r="K37" s="1534" t="s">
        <v>403</v>
      </c>
      <c r="L37" s="1535"/>
    </row>
    <row r="38" spans="1:12" s="76" customFormat="1" ht="18" x14ac:dyDescent="0.2">
      <c r="A38" s="92"/>
      <c r="B38" s="92"/>
      <c r="C38" s="92"/>
      <c r="D38" s="92"/>
      <c r="I38" s="92"/>
      <c r="J38" s="92"/>
      <c r="K38" s="93"/>
    </row>
    <row r="39" spans="1:12" s="76" customFormat="1" ht="30" customHeight="1" x14ac:dyDescent="0.2">
      <c r="A39" s="79" t="s">
        <v>68</v>
      </c>
      <c r="B39" s="1483" t="s">
        <v>429</v>
      </c>
      <c r="C39" s="1483"/>
      <c r="D39" s="1483"/>
      <c r="E39" s="1483"/>
      <c r="F39" s="1489" t="s">
        <v>116</v>
      </c>
      <c r="G39" s="1489"/>
      <c r="H39" s="95">
        <v>850714403</v>
      </c>
      <c r="I39" s="1542" t="s">
        <v>69</v>
      </c>
      <c r="J39" s="1542"/>
      <c r="K39" s="1483" t="s">
        <v>11</v>
      </c>
      <c r="L39" s="1484"/>
    </row>
    <row r="40" spans="1:12" s="76" customFormat="1" ht="30" customHeight="1" x14ac:dyDescent="0.2"/>
    <row r="41" spans="1:12" s="76" customFormat="1" ht="30" customHeight="1" x14ac:dyDescent="0.2">
      <c r="A41" s="79" t="s">
        <v>70</v>
      </c>
      <c r="B41" s="1483" t="s">
        <v>290</v>
      </c>
      <c r="C41" s="1483"/>
      <c r="D41" s="1483"/>
      <c r="E41" s="80" t="s">
        <v>71</v>
      </c>
      <c r="F41" s="1544"/>
      <c r="G41" s="1544"/>
      <c r="H41" s="80" t="s">
        <v>72</v>
      </c>
      <c r="I41" s="1483"/>
      <c r="J41" s="1483"/>
      <c r="K41" s="1483" t="s">
        <v>122</v>
      </c>
      <c r="L41" s="1484"/>
    </row>
    <row r="42" spans="1:12" s="76" customFormat="1" ht="9" customHeight="1" thickBot="1" x14ac:dyDescent="0.25"/>
    <row r="43" spans="1:12" s="76" customFormat="1" ht="24" customHeight="1" thickBot="1" x14ac:dyDescent="0.25">
      <c r="A43" s="76" t="s">
        <v>73</v>
      </c>
      <c r="B43" s="81"/>
      <c r="C43" s="83" t="s">
        <v>74</v>
      </c>
      <c r="D43" s="99"/>
      <c r="E43" s="83" t="s">
        <v>75</v>
      </c>
      <c r="F43" s="99"/>
      <c r="G43" s="1487" t="s">
        <v>76</v>
      </c>
      <c r="H43" s="1488"/>
      <c r="I43" s="99"/>
      <c r="J43" s="1490" t="s">
        <v>77</v>
      </c>
      <c r="K43" s="1491"/>
      <c r="L43" s="1491"/>
    </row>
    <row r="44" spans="1:12" s="76" customFormat="1" ht="9.75" customHeight="1" thickBot="1" x14ac:dyDescent="0.25">
      <c r="C44" s="83"/>
      <c r="D44" s="83"/>
      <c r="E44" s="83"/>
      <c r="F44" s="83"/>
      <c r="G44" s="83"/>
      <c r="H44" s="83"/>
      <c r="I44" s="83"/>
      <c r="J44" s="83"/>
      <c r="K44" s="83"/>
      <c r="L44" s="83"/>
    </row>
    <row r="45" spans="1:12" s="76" customFormat="1" ht="24" customHeight="1" thickBot="1" x14ac:dyDescent="0.25">
      <c r="B45" s="81"/>
      <c r="C45" s="83" t="s">
        <v>78</v>
      </c>
      <c r="D45" s="99"/>
      <c r="E45" s="83" t="s">
        <v>79</v>
      </c>
      <c r="F45" s="100" t="str">
        <f>IF(Menu!$C$7="رئيس",Menu!#REF!," ")</f>
        <v xml:space="preserve"> </v>
      </c>
      <c r="G45" s="1487" t="s">
        <v>81</v>
      </c>
      <c r="H45" s="1488"/>
      <c r="I45" s="99"/>
      <c r="J45" s="1490" t="s">
        <v>82</v>
      </c>
      <c r="K45" s="1491"/>
      <c r="L45" s="1491"/>
    </row>
    <row r="46" spans="1:12" s="76" customFormat="1" ht="9.75" customHeight="1" thickBot="1" x14ac:dyDescent="0.25">
      <c r="C46" s="83"/>
      <c r="D46" s="83"/>
      <c r="E46" s="83"/>
      <c r="F46" s="83"/>
      <c r="G46" s="83"/>
      <c r="H46" s="83"/>
      <c r="I46" s="83"/>
      <c r="J46" s="83"/>
      <c r="K46" s="83"/>
      <c r="L46" s="83"/>
    </row>
    <row r="47" spans="1:12" s="76" customFormat="1" ht="24" customHeight="1" thickBot="1" x14ac:dyDescent="0.25">
      <c r="B47" s="82" t="s">
        <v>80</v>
      </c>
      <c r="C47" s="83" t="s">
        <v>83</v>
      </c>
      <c r="D47" s="99"/>
      <c r="E47" s="83" t="s">
        <v>46</v>
      </c>
      <c r="F47" s="99"/>
      <c r="G47" s="1482" t="s">
        <v>84</v>
      </c>
      <c r="H47" s="1482"/>
      <c r="I47" s="99"/>
      <c r="J47" s="1490" t="s">
        <v>85</v>
      </c>
      <c r="K47" s="1491"/>
      <c r="L47" s="1491"/>
    </row>
    <row r="48" spans="1:12" s="76" customFormat="1" ht="9.75" customHeight="1" thickBot="1" x14ac:dyDescent="0.25"/>
    <row r="49" spans="1:12" s="76" customFormat="1" ht="24" customHeight="1" thickBot="1" x14ac:dyDescent="0.25">
      <c r="B49" s="81"/>
      <c r="C49" s="1487" t="s">
        <v>86</v>
      </c>
      <c r="D49" s="1482"/>
      <c r="E49" s="1488"/>
      <c r="F49" s="81"/>
      <c r="G49" s="1487" t="s">
        <v>87</v>
      </c>
      <c r="H49" s="1482"/>
      <c r="I49" s="1482"/>
      <c r="J49" s="1482"/>
      <c r="K49" s="1482"/>
      <c r="L49" s="1482"/>
    </row>
    <row r="50" spans="1:12" s="76" customFormat="1" ht="20.25" x14ac:dyDescent="0.2">
      <c r="A50" s="1507" t="s">
        <v>88</v>
      </c>
      <c r="B50" s="1507"/>
      <c r="C50" s="1507"/>
      <c r="D50" s="1507"/>
      <c r="E50" s="1507"/>
      <c r="F50" s="1507"/>
      <c r="G50" s="1507"/>
      <c r="H50" s="1507"/>
      <c r="I50" s="1507"/>
      <c r="J50" s="1507"/>
      <c r="K50" s="1507"/>
      <c r="L50" s="1507"/>
    </row>
    <row r="51" spans="1:12" s="76" customFormat="1" ht="18" x14ac:dyDescent="0.2">
      <c r="A51" s="1482" t="s">
        <v>89</v>
      </c>
      <c r="B51" s="1482"/>
      <c r="C51" s="1482"/>
      <c r="D51" s="1482"/>
    </row>
    <row r="52" spans="1:12" s="76" customFormat="1" ht="18.75" customHeight="1" x14ac:dyDescent="0.2">
      <c r="A52" s="1522" t="s">
        <v>90</v>
      </c>
      <c r="B52" s="1522"/>
      <c r="C52" s="84">
        <v>239.77065682411194</v>
      </c>
      <c r="D52" s="85" t="s">
        <v>25</v>
      </c>
      <c r="E52" s="1492" t="s">
        <v>91</v>
      </c>
      <c r="F52" s="1492"/>
      <c r="G52" s="84">
        <v>5</v>
      </c>
      <c r="H52" s="86" t="s">
        <v>92</v>
      </c>
      <c r="I52" s="1492" t="s">
        <v>93</v>
      </c>
      <c r="J52" s="1492"/>
      <c r="K52" s="84">
        <v>1198.8532841205597</v>
      </c>
    </row>
    <row r="53" spans="1:12" s="76" customFormat="1" ht="18.75" thickBot="1" x14ac:dyDescent="0.25">
      <c r="A53" s="1482" t="s">
        <v>94</v>
      </c>
      <c r="B53" s="1482"/>
      <c r="C53" s="1482"/>
      <c r="D53" s="1482"/>
    </row>
    <row r="54" spans="1:12" s="76" customFormat="1" ht="30" customHeight="1" x14ac:dyDescent="0.2">
      <c r="A54" s="1525" t="s">
        <v>95</v>
      </c>
      <c r="B54" s="1526"/>
      <c r="C54" s="1526"/>
      <c r="D54" s="1526"/>
      <c r="E54" s="1526"/>
      <c r="F54" s="1526"/>
      <c r="G54" s="1526"/>
      <c r="H54" s="1501" t="s">
        <v>96</v>
      </c>
      <c r="I54" s="1505" t="s">
        <v>97</v>
      </c>
      <c r="J54" s="1505"/>
      <c r="K54" s="1501" t="s">
        <v>98</v>
      </c>
      <c r="L54" s="1502"/>
    </row>
    <row r="55" spans="1:12" s="76" customFormat="1" ht="30" customHeight="1" x14ac:dyDescent="0.2">
      <c r="A55" s="87" t="s">
        <v>99</v>
      </c>
      <c r="B55" s="1485" t="s">
        <v>100</v>
      </c>
      <c r="C55" s="1485"/>
      <c r="D55" s="1485" t="s">
        <v>101</v>
      </c>
      <c r="E55" s="1485"/>
      <c r="F55" s="1485" t="s">
        <v>100</v>
      </c>
      <c r="G55" s="1485"/>
      <c r="H55" s="1503"/>
      <c r="I55" s="1506"/>
      <c r="J55" s="1506"/>
      <c r="K55" s="1503"/>
      <c r="L55" s="1504"/>
    </row>
    <row r="56" spans="1:12" s="76" customFormat="1" ht="30" customHeight="1" x14ac:dyDescent="0.2">
      <c r="A56" s="1545" t="s">
        <v>50</v>
      </c>
      <c r="B56" s="1493">
        <v>43263</v>
      </c>
      <c r="C56" s="1494"/>
      <c r="D56" s="1495" t="s">
        <v>414</v>
      </c>
      <c r="E56" s="1496"/>
      <c r="F56" s="1493">
        <v>43271</v>
      </c>
      <c r="G56" s="1494"/>
      <c r="H56" s="1511">
        <v>5</v>
      </c>
      <c r="I56" s="1514">
        <v>16</v>
      </c>
      <c r="J56" s="1515"/>
      <c r="K56" s="1514">
        <v>80</v>
      </c>
      <c r="L56" s="1539"/>
    </row>
    <row r="57" spans="1:12" s="76" customFormat="1" ht="30" customHeight="1" x14ac:dyDescent="0.2">
      <c r="A57" s="1546"/>
      <c r="B57" s="1497"/>
      <c r="C57" s="1498"/>
      <c r="D57" s="1508"/>
      <c r="E57" s="1509"/>
      <c r="F57" s="1497"/>
      <c r="G57" s="1498"/>
      <c r="H57" s="1512"/>
      <c r="I57" s="1516"/>
      <c r="J57" s="1517"/>
      <c r="K57" s="1516"/>
      <c r="L57" s="1540"/>
    </row>
    <row r="58" spans="1:12" s="76" customFormat="1" ht="30" customHeight="1" x14ac:dyDescent="0.2">
      <c r="A58" s="1546"/>
      <c r="B58" s="1497"/>
      <c r="C58" s="1498"/>
      <c r="D58" s="1508"/>
      <c r="E58" s="1509"/>
      <c r="F58" s="1497"/>
      <c r="G58" s="1498"/>
      <c r="H58" s="1512"/>
      <c r="I58" s="1516"/>
      <c r="J58" s="1517"/>
      <c r="K58" s="1516"/>
      <c r="L58" s="1540"/>
    </row>
    <row r="59" spans="1:12" s="76" customFormat="1" ht="30" customHeight="1" thickBot="1" x14ac:dyDescent="0.25">
      <c r="A59" s="1547"/>
      <c r="B59" s="1499"/>
      <c r="C59" s="1500"/>
      <c r="D59" s="1520"/>
      <c r="E59" s="1521"/>
      <c r="F59" s="1499"/>
      <c r="G59" s="1500"/>
      <c r="H59" s="1513"/>
      <c r="I59" s="1518"/>
      <c r="J59" s="1519"/>
      <c r="K59" s="1518"/>
      <c r="L59" s="1541"/>
    </row>
    <row r="60" spans="1:12" s="76" customFormat="1" ht="25.15" customHeight="1" x14ac:dyDescent="0.2">
      <c r="A60" s="1548" t="s">
        <v>102</v>
      </c>
      <c r="B60" s="1548"/>
      <c r="C60" s="1548"/>
      <c r="D60" s="1548"/>
    </row>
    <row r="61" spans="1:12" s="76" customFormat="1" ht="25.15" customHeight="1" x14ac:dyDescent="0.2">
      <c r="A61" s="1492" t="s">
        <v>103</v>
      </c>
      <c r="B61" s="1492"/>
      <c r="C61" s="84">
        <v>1198.8532841205597</v>
      </c>
      <c r="D61" s="88" t="s">
        <v>104</v>
      </c>
      <c r="E61" s="1492" t="s">
        <v>105</v>
      </c>
      <c r="F61" s="1492"/>
      <c r="G61" s="84">
        <v>80</v>
      </c>
      <c r="H61" s="86" t="s">
        <v>92</v>
      </c>
      <c r="I61" s="1522" t="s">
        <v>106</v>
      </c>
      <c r="J61" s="1522"/>
      <c r="K61" s="84">
        <v>1278.8532841205597</v>
      </c>
    </row>
    <row r="62" spans="1:12" s="76" customFormat="1" ht="25.15" customHeight="1" x14ac:dyDescent="0.2">
      <c r="A62" s="1492" t="s">
        <v>107</v>
      </c>
      <c r="B62" s="1492"/>
      <c r="C62" s="1492"/>
      <c r="D62" s="1492"/>
    </row>
    <row r="63" spans="1:12" s="76" customFormat="1" ht="25.15" customHeight="1" x14ac:dyDescent="0.2">
      <c r="C63" s="1536" t="s">
        <v>119</v>
      </c>
      <c r="D63" s="1536"/>
      <c r="E63" s="1532">
        <v>43278</v>
      </c>
      <c r="F63" s="1532"/>
      <c r="G63" s="83"/>
      <c r="H63" s="76" t="s">
        <v>108</v>
      </c>
      <c r="I63" s="75"/>
      <c r="J63" s="75"/>
    </row>
    <row r="64" spans="1:12" s="76" customFormat="1" ht="5.25" customHeight="1" thickBot="1" x14ac:dyDescent="0.25">
      <c r="A64" s="89"/>
      <c r="B64" s="89"/>
      <c r="C64" s="89"/>
      <c r="D64" s="89"/>
      <c r="E64" s="89"/>
      <c r="F64" s="89"/>
      <c r="G64" s="89"/>
      <c r="H64" s="89"/>
      <c r="I64" s="89"/>
      <c r="J64" s="89"/>
      <c r="K64" s="89"/>
      <c r="L64" s="89"/>
    </row>
    <row r="65" spans="1:12" s="76" customFormat="1" ht="18" x14ac:dyDescent="0.2">
      <c r="A65" s="1530" t="s">
        <v>109</v>
      </c>
      <c r="B65" s="1530"/>
      <c r="C65" s="1530"/>
      <c r="D65" s="90" t="s">
        <v>110</v>
      </c>
      <c r="E65" s="90"/>
      <c r="G65" s="1550" t="s">
        <v>568</v>
      </c>
      <c r="H65" s="1550"/>
    </row>
    <row r="66" spans="1:12" s="76" customFormat="1" ht="18" x14ac:dyDescent="0.2"/>
    <row r="67" spans="1:12" s="76" customFormat="1" ht="18" x14ac:dyDescent="0.2">
      <c r="A67" s="76" t="s">
        <v>68</v>
      </c>
      <c r="B67" s="1549" t="s">
        <v>569</v>
      </c>
      <c r="C67" s="1549"/>
      <c r="D67" s="1549"/>
      <c r="E67" s="1549"/>
      <c r="F67" s="1538" t="s">
        <v>111</v>
      </c>
      <c r="G67" s="1538"/>
      <c r="H67" s="91"/>
      <c r="I67" s="1536" t="s">
        <v>112</v>
      </c>
      <c r="J67" s="1536"/>
      <c r="K67" s="1481">
        <v>43278</v>
      </c>
      <c r="L67" s="1482"/>
    </row>
    <row r="68" spans="1:12" s="76" customFormat="1" ht="18" x14ac:dyDescent="0.2"/>
    <row r="69" spans="1:12" s="76" customFormat="1" ht="18" x14ac:dyDescent="0.2">
      <c r="A69" s="1533" t="s">
        <v>113</v>
      </c>
      <c r="B69" s="1533"/>
      <c r="C69" s="1533"/>
      <c r="D69" s="1533"/>
      <c r="E69" s="1537"/>
      <c r="F69" s="1537"/>
      <c r="G69" s="1537"/>
      <c r="H69" s="74"/>
      <c r="I69" s="1533" t="s">
        <v>112</v>
      </c>
      <c r="J69" s="1533"/>
      <c r="K69" s="1534" t="s">
        <v>403</v>
      </c>
      <c r="L69" s="1535"/>
    </row>
    <row r="70" spans="1:12" s="76" customFormat="1" ht="18" x14ac:dyDescent="0.2">
      <c r="A70" s="92"/>
      <c r="B70" s="92"/>
      <c r="C70" s="92"/>
      <c r="D70" s="92"/>
      <c r="I70" s="92"/>
      <c r="J70" s="92"/>
      <c r="K70" s="93"/>
    </row>
    <row r="71" spans="1:12" s="76" customFormat="1" ht="30" customHeight="1" x14ac:dyDescent="0.2">
      <c r="A71" s="79" t="s">
        <v>68</v>
      </c>
      <c r="B71" s="1483" t="s">
        <v>431</v>
      </c>
      <c r="C71" s="1483"/>
      <c r="D71" s="1483"/>
      <c r="E71" s="1483"/>
      <c r="F71" s="1489" t="s">
        <v>116</v>
      </c>
      <c r="G71" s="1489"/>
      <c r="H71" s="95">
        <v>851178103</v>
      </c>
      <c r="I71" s="1542" t="s">
        <v>69</v>
      </c>
      <c r="J71" s="1542"/>
      <c r="K71" s="1483" t="s">
        <v>11</v>
      </c>
      <c r="L71" s="1484"/>
    </row>
    <row r="72" spans="1:12" s="76" customFormat="1" ht="30" customHeight="1" x14ac:dyDescent="0.2"/>
    <row r="73" spans="1:12" s="76" customFormat="1" ht="30" customHeight="1" x14ac:dyDescent="0.2">
      <c r="A73" s="79" t="s">
        <v>70</v>
      </c>
      <c r="B73" s="1483" t="s">
        <v>290</v>
      </c>
      <c r="C73" s="1483"/>
      <c r="D73" s="1483"/>
      <c r="E73" s="80" t="s">
        <v>71</v>
      </c>
      <c r="F73" s="1544"/>
      <c r="G73" s="1544"/>
      <c r="H73" s="80" t="s">
        <v>72</v>
      </c>
      <c r="I73" s="1483"/>
      <c r="J73" s="1483"/>
      <c r="K73" s="1483" t="s">
        <v>122</v>
      </c>
      <c r="L73" s="1484"/>
    </row>
    <row r="74" spans="1:12" s="76" customFormat="1" ht="9" customHeight="1" thickBot="1" x14ac:dyDescent="0.25"/>
    <row r="75" spans="1:12" s="76" customFormat="1" ht="24" customHeight="1" thickBot="1" x14ac:dyDescent="0.25">
      <c r="A75" s="76" t="s">
        <v>73</v>
      </c>
      <c r="B75" s="81"/>
      <c r="C75" s="83" t="s">
        <v>74</v>
      </c>
      <c r="D75" s="99"/>
      <c r="E75" s="83" t="s">
        <v>75</v>
      </c>
      <c r="F75" s="99"/>
      <c r="G75" s="1487" t="s">
        <v>76</v>
      </c>
      <c r="H75" s="1488"/>
      <c r="I75" s="99"/>
      <c r="J75" s="1490" t="s">
        <v>77</v>
      </c>
      <c r="K75" s="1491"/>
      <c r="L75" s="1491"/>
    </row>
    <row r="76" spans="1:12" s="76" customFormat="1" ht="9.75" customHeight="1" thickBot="1" x14ac:dyDescent="0.25">
      <c r="C76" s="83"/>
      <c r="D76" s="83"/>
      <c r="E76" s="83"/>
      <c r="F76" s="83"/>
      <c r="G76" s="83"/>
      <c r="H76" s="83"/>
      <c r="I76" s="83"/>
      <c r="J76" s="83"/>
      <c r="K76" s="83"/>
      <c r="L76" s="83"/>
    </row>
    <row r="77" spans="1:12" s="76" customFormat="1" ht="24" customHeight="1" thickBot="1" x14ac:dyDescent="0.25">
      <c r="B77" s="81"/>
      <c r="C77" s="83" t="s">
        <v>78</v>
      </c>
      <c r="D77" s="99"/>
      <c r="E77" s="83" t="s">
        <v>79</v>
      </c>
      <c r="F77" s="100" t="str">
        <f>IF(Menu!$C$7="رئيس",Menu!#REF!," ")</f>
        <v xml:space="preserve"> </v>
      </c>
      <c r="G77" s="1487" t="s">
        <v>81</v>
      </c>
      <c r="H77" s="1488"/>
      <c r="I77" s="99"/>
      <c r="J77" s="1490" t="s">
        <v>82</v>
      </c>
      <c r="K77" s="1491"/>
      <c r="L77" s="1491"/>
    </row>
    <row r="78" spans="1:12" s="76" customFormat="1" ht="9.75" customHeight="1" thickBot="1" x14ac:dyDescent="0.25">
      <c r="C78" s="83"/>
      <c r="D78" s="83"/>
      <c r="E78" s="83"/>
      <c r="F78" s="83"/>
      <c r="G78" s="83"/>
      <c r="H78" s="83"/>
      <c r="I78" s="83"/>
      <c r="J78" s="83"/>
      <c r="K78" s="83"/>
      <c r="L78" s="83"/>
    </row>
    <row r="79" spans="1:12" s="76" customFormat="1" ht="24" customHeight="1" thickBot="1" x14ac:dyDescent="0.25">
      <c r="B79" s="82" t="s">
        <v>80</v>
      </c>
      <c r="C79" s="83" t="s">
        <v>83</v>
      </c>
      <c r="D79" s="99"/>
      <c r="E79" s="83" t="s">
        <v>46</v>
      </c>
      <c r="F79" s="99"/>
      <c r="G79" s="1482" t="s">
        <v>84</v>
      </c>
      <c r="H79" s="1482"/>
      <c r="I79" s="99"/>
      <c r="J79" s="1490" t="s">
        <v>85</v>
      </c>
      <c r="K79" s="1491"/>
      <c r="L79" s="1491"/>
    </row>
    <row r="80" spans="1:12" s="76" customFormat="1" ht="9.75" customHeight="1" thickBot="1" x14ac:dyDescent="0.25"/>
    <row r="81" spans="1:12" s="76" customFormat="1" ht="24" customHeight="1" thickBot="1" x14ac:dyDescent="0.25">
      <c r="B81" s="81"/>
      <c r="C81" s="1487" t="s">
        <v>86</v>
      </c>
      <c r="D81" s="1482"/>
      <c r="E81" s="1488"/>
      <c r="F81" s="81"/>
      <c r="G81" s="1487" t="s">
        <v>87</v>
      </c>
      <c r="H81" s="1482"/>
      <c r="I81" s="1482"/>
      <c r="J81" s="1482"/>
      <c r="K81" s="1482"/>
      <c r="L81" s="1482"/>
    </row>
    <row r="82" spans="1:12" s="76" customFormat="1" ht="20.25" x14ac:dyDescent="0.2">
      <c r="A82" s="1507" t="s">
        <v>88</v>
      </c>
      <c r="B82" s="1507"/>
      <c r="C82" s="1507"/>
      <c r="D82" s="1507"/>
      <c r="E82" s="1507"/>
      <c r="F82" s="1507"/>
      <c r="G82" s="1507"/>
      <c r="H82" s="1507"/>
      <c r="I82" s="1507"/>
      <c r="J82" s="1507"/>
      <c r="K82" s="1507"/>
      <c r="L82" s="1507"/>
    </row>
    <row r="83" spans="1:12" s="76" customFormat="1" ht="18" x14ac:dyDescent="0.2">
      <c r="A83" s="1482" t="s">
        <v>89</v>
      </c>
      <c r="B83" s="1482"/>
      <c r="C83" s="1482"/>
      <c r="D83" s="1482"/>
    </row>
    <row r="84" spans="1:12" s="76" customFormat="1" ht="18.75" customHeight="1" x14ac:dyDescent="0.2">
      <c r="A84" s="1522" t="s">
        <v>90</v>
      </c>
      <c r="B84" s="1522"/>
      <c r="C84" s="84">
        <v>335.67891955375671</v>
      </c>
      <c r="D84" s="85" t="s">
        <v>25</v>
      </c>
      <c r="E84" s="1492" t="s">
        <v>91</v>
      </c>
      <c r="F84" s="1492"/>
      <c r="G84" s="84">
        <v>5</v>
      </c>
      <c r="H84" s="86" t="s">
        <v>92</v>
      </c>
      <c r="I84" s="1492" t="s">
        <v>93</v>
      </c>
      <c r="J84" s="1492"/>
      <c r="K84" s="84">
        <v>1678.3945977687836</v>
      </c>
    </row>
    <row r="85" spans="1:12" s="76" customFormat="1" ht="18.75" thickBot="1" x14ac:dyDescent="0.25">
      <c r="A85" s="1482" t="s">
        <v>94</v>
      </c>
      <c r="B85" s="1482"/>
      <c r="C85" s="1482"/>
      <c r="D85" s="1482"/>
    </row>
    <row r="86" spans="1:12" s="76" customFormat="1" ht="30" customHeight="1" x14ac:dyDescent="0.2">
      <c r="A86" s="1525" t="s">
        <v>95</v>
      </c>
      <c r="B86" s="1526"/>
      <c r="C86" s="1526"/>
      <c r="D86" s="1526"/>
      <c r="E86" s="1526"/>
      <c r="F86" s="1526"/>
      <c r="G86" s="1526"/>
      <c r="H86" s="1501" t="s">
        <v>96</v>
      </c>
      <c r="I86" s="1505" t="s">
        <v>97</v>
      </c>
      <c r="J86" s="1505"/>
      <c r="K86" s="1501" t="s">
        <v>98</v>
      </c>
      <c r="L86" s="1502"/>
    </row>
    <row r="87" spans="1:12" s="76" customFormat="1" ht="30" customHeight="1" x14ac:dyDescent="0.2">
      <c r="A87" s="87" t="s">
        <v>99</v>
      </c>
      <c r="B87" s="1485" t="s">
        <v>100</v>
      </c>
      <c r="C87" s="1485"/>
      <c r="D87" s="1485" t="s">
        <v>101</v>
      </c>
      <c r="E87" s="1485"/>
      <c r="F87" s="1485" t="s">
        <v>100</v>
      </c>
      <c r="G87" s="1485"/>
      <c r="H87" s="1503"/>
      <c r="I87" s="1506"/>
      <c r="J87" s="1506"/>
      <c r="K87" s="1503"/>
      <c r="L87" s="1504"/>
    </row>
    <row r="88" spans="1:12" s="76" customFormat="1" ht="30" customHeight="1" x14ac:dyDescent="0.2">
      <c r="A88" s="1545" t="s">
        <v>505</v>
      </c>
      <c r="B88" s="1493">
        <v>43261</v>
      </c>
      <c r="C88" s="1494"/>
      <c r="D88" s="1495" t="s">
        <v>414</v>
      </c>
      <c r="E88" s="1496"/>
      <c r="F88" s="1493">
        <v>43271</v>
      </c>
      <c r="G88" s="1494"/>
      <c r="H88" s="1511">
        <v>7</v>
      </c>
      <c r="I88" s="1514">
        <v>12</v>
      </c>
      <c r="J88" s="1515"/>
      <c r="K88" s="1514">
        <v>84</v>
      </c>
      <c r="L88" s="1539"/>
    </row>
    <row r="89" spans="1:12" s="76" customFormat="1" ht="30" customHeight="1" x14ac:dyDescent="0.2">
      <c r="A89" s="1546"/>
      <c r="B89" s="1497"/>
      <c r="C89" s="1498"/>
      <c r="D89" s="1508"/>
      <c r="E89" s="1509"/>
      <c r="F89" s="1497"/>
      <c r="G89" s="1498"/>
      <c r="H89" s="1512"/>
      <c r="I89" s="1516"/>
      <c r="J89" s="1517"/>
      <c r="K89" s="1516"/>
      <c r="L89" s="1540"/>
    </row>
    <row r="90" spans="1:12" s="76" customFormat="1" ht="30" customHeight="1" x14ac:dyDescent="0.2">
      <c r="A90" s="1546"/>
      <c r="B90" s="1497"/>
      <c r="C90" s="1498"/>
      <c r="D90" s="1508"/>
      <c r="E90" s="1509"/>
      <c r="F90" s="1497"/>
      <c r="G90" s="1498"/>
      <c r="H90" s="1512"/>
      <c r="I90" s="1516"/>
      <c r="J90" s="1517"/>
      <c r="K90" s="1516"/>
      <c r="L90" s="1540"/>
    </row>
    <row r="91" spans="1:12" s="76" customFormat="1" ht="30" customHeight="1" thickBot="1" x14ac:dyDescent="0.25">
      <c r="A91" s="1547"/>
      <c r="B91" s="1499"/>
      <c r="C91" s="1500"/>
      <c r="D91" s="1520"/>
      <c r="E91" s="1521"/>
      <c r="F91" s="1499"/>
      <c r="G91" s="1500"/>
      <c r="H91" s="1513"/>
      <c r="I91" s="1518"/>
      <c r="J91" s="1519"/>
      <c r="K91" s="1518"/>
      <c r="L91" s="1541"/>
    </row>
    <row r="92" spans="1:12" s="76" customFormat="1" ht="25.15" customHeight="1" x14ac:dyDescent="0.2">
      <c r="A92" s="1548" t="s">
        <v>102</v>
      </c>
      <c r="B92" s="1548"/>
      <c r="C92" s="1548"/>
      <c r="D92" s="1548"/>
    </row>
    <row r="93" spans="1:12" s="76" customFormat="1" ht="25.15" customHeight="1" x14ac:dyDescent="0.2">
      <c r="A93" s="1492" t="s">
        <v>103</v>
      </c>
      <c r="B93" s="1492"/>
      <c r="C93" s="84">
        <v>1678.3945977687836</v>
      </c>
      <c r="D93" s="88" t="s">
        <v>104</v>
      </c>
      <c r="E93" s="1492" t="s">
        <v>105</v>
      </c>
      <c r="F93" s="1492"/>
      <c r="G93" s="84">
        <v>84</v>
      </c>
      <c r="H93" s="86" t="s">
        <v>92</v>
      </c>
      <c r="I93" s="1522" t="s">
        <v>106</v>
      </c>
      <c r="J93" s="1522"/>
      <c r="K93" s="84">
        <v>1762.3945977687836</v>
      </c>
    </row>
    <row r="94" spans="1:12" s="76" customFormat="1" ht="25.15" customHeight="1" x14ac:dyDescent="0.2">
      <c r="A94" s="1492" t="s">
        <v>107</v>
      </c>
      <c r="B94" s="1492"/>
      <c r="C94" s="1492"/>
      <c r="D94" s="1492"/>
    </row>
    <row r="95" spans="1:12" s="76" customFormat="1" ht="25.15" customHeight="1" x14ac:dyDescent="0.2">
      <c r="C95" s="1536" t="s">
        <v>119</v>
      </c>
      <c r="D95" s="1536"/>
      <c r="E95" s="1532">
        <v>43278</v>
      </c>
      <c r="F95" s="1532"/>
      <c r="G95" s="83"/>
      <c r="H95" s="76" t="s">
        <v>108</v>
      </c>
      <c r="I95" s="75"/>
      <c r="J95" s="75"/>
    </row>
    <row r="96" spans="1:12" s="76" customFormat="1" ht="5.25" customHeight="1" thickBot="1" x14ac:dyDescent="0.25">
      <c r="A96" s="89"/>
      <c r="B96" s="89"/>
      <c r="C96" s="89"/>
      <c r="D96" s="89"/>
      <c r="E96" s="89"/>
      <c r="F96" s="89"/>
      <c r="G96" s="89"/>
      <c r="H96" s="89"/>
      <c r="I96" s="89"/>
      <c r="J96" s="89"/>
      <c r="K96" s="89"/>
      <c r="L96" s="89"/>
    </row>
    <row r="97" spans="1:12" s="76" customFormat="1" ht="18" x14ac:dyDescent="0.2">
      <c r="A97" s="1530" t="s">
        <v>109</v>
      </c>
      <c r="B97" s="1530"/>
      <c r="C97" s="1530"/>
      <c r="D97" s="90" t="s">
        <v>110</v>
      </c>
      <c r="E97" s="90"/>
      <c r="G97" s="1550" t="s">
        <v>568</v>
      </c>
      <c r="H97" s="1550"/>
    </row>
    <row r="98" spans="1:12" s="76" customFormat="1" ht="18" x14ac:dyDescent="0.2"/>
    <row r="99" spans="1:12" s="76" customFormat="1" ht="18" x14ac:dyDescent="0.2">
      <c r="A99" s="76" t="s">
        <v>68</v>
      </c>
      <c r="B99" s="1549" t="s">
        <v>569</v>
      </c>
      <c r="C99" s="1549"/>
      <c r="D99" s="1549"/>
      <c r="E99" s="1549"/>
      <c r="F99" s="1538" t="s">
        <v>111</v>
      </c>
      <c r="G99" s="1538"/>
      <c r="H99" s="91"/>
      <c r="I99" s="1536" t="s">
        <v>112</v>
      </c>
      <c r="J99" s="1536"/>
      <c r="K99" s="1481">
        <v>43278</v>
      </c>
      <c r="L99" s="1482"/>
    </row>
    <row r="100" spans="1:12" s="76" customFormat="1" ht="18" x14ac:dyDescent="0.2"/>
    <row r="101" spans="1:12" s="76" customFormat="1" ht="18" x14ac:dyDescent="0.2">
      <c r="A101" s="1533" t="s">
        <v>113</v>
      </c>
      <c r="B101" s="1533"/>
      <c r="C101" s="1533"/>
      <c r="D101" s="1533"/>
      <c r="E101" s="1537"/>
      <c r="F101" s="1537"/>
      <c r="G101" s="1537"/>
      <c r="H101" s="74"/>
      <c r="I101" s="1533" t="s">
        <v>112</v>
      </c>
      <c r="J101" s="1533"/>
      <c r="K101" s="1534" t="s">
        <v>403</v>
      </c>
      <c r="L101" s="1535"/>
    </row>
    <row r="102" spans="1:12" s="76" customFormat="1" ht="18" x14ac:dyDescent="0.2">
      <c r="A102" s="92"/>
      <c r="B102" s="92"/>
      <c r="C102" s="92"/>
      <c r="D102" s="92"/>
      <c r="I102" s="92"/>
      <c r="J102" s="92"/>
      <c r="K102" s="93"/>
    </row>
    <row r="103" spans="1:12" s="76" customFormat="1" ht="30" customHeight="1" x14ac:dyDescent="0.2">
      <c r="A103" s="79" t="s">
        <v>68</v>
      </c>
      <c r="B103" s="1483" t="s">
        <v>432</v>
      </c>
      <c r="C103" s="1483"/>
      <c r="D103" s="1483"/>
      <c r="E103" s="1483"/>
      <c r="F103" s="1489" t="s">
        <v>116</v>
      </c>
      <c r="G103" s="1489"/>
      <c r="H103" s="95">
        <v>907123509</v>
      </c>
      <c r="I103" s="1542" t="s">
        <v>69</v>
      </c>
      <c r="J103" s="1542"/>
      <c r="K103" s="1483" t="s">
        <v>11</v>
      </c>
      <c r="L103" s="1484"/>
    </row>
    <row r="104" spans="1:12" s="76" customFormat="1" ht="30" customHeight="1" x14ac:dyDescent="0.2"/>
    <row r="105" spans="1:12" s="76" customFormat="1" ht="30" customHeight="1" x14ac:dyDescent="0.2">
      <c r="A105" s="79" t="s">
        <v>70</v>
      </c>
      <c r="B105" s="1483" t="s">
        <v>290</v>
      </c>
      <c r="C105" s="1483"/>
      <c r="D105" s="1483"/>
      <c r="E105" s="80" t="s">
        <v>71</v>
      </c>
      <c r="F105" s="1544"/>
      <c r="G105" s="1544"/>
      <c r="H105" s="80" t="s">
        <v>72</v>
      </c>
      <c r="I105" s="1483"/>
      <c r="J105" s="1483"/>
      <c r="K105" s="1483" t="s">
        <v>122</v>
      </c>
      <c r="L105" s="1484"/>
    </row>
    <row r="106" spans="1:12" s="76" customFormat="1" ht="9" customHeight="1" thickBot="1" x14ac:dyDescent="0.25"/>
    <row r="107" spans="1:12" s="76" customFormat="1" ht="24" customHeight="1" thickBot="1" x14ac:dyDescent="0.25">
      <c r="A107" s="76" t="s">
        <v>73</v>
      </c>
      <c r="B107" s="81"/>
      <c r="C107" s="83" t="s">
        <v>74</v>
      </c>
      <c r="D107" s="99"/>
      <c r="E107" s="83" t="s">
        <v>75</v>
      </c>
      <c r="F107" s="99"/>
      <c r="G107" s="1487" t="s">
        <v>76</v>
      </c>
      <c r="H107" s="1488"/>
      <c r="I107" s="99"/>
      <c r="J107" s="1490" t="s">
        <v>77</v>
      </c>
      <c r="K107" s="1491"/>
      <c r="L107" s="1491"/>
    </row>
    <row r="108" spans="1:12" s="76" customFormat="1" ht="9.75" customHeight="1" thickBot="1" x14ac:dyDescent="0.25">
      <c r="C108" s="83"/>
      <c r="D108" s="83"/>
      <c r="E108" s="83"/>
      <c r="F108" s="83"/>
      <c r="G108" s="83"/>
      <c r="H108" s="83"/>
      <c r="I108" s="83"/>
      <c r="J108" s="83"/>
      <c r="K108" s="83"/>
      <c r="L108" s="83"/>
    </row>
    <row r="109" spans="1:12" s="76" customFormat="1" ht="24" customHeight="1" thickBot="1" x14ac:dyDescent="0.25">
      <c r="B109" s="81"/>
      <c r="C109" s="83" t="s">
        <v>78</v>
      </c>
      <c r="D109" s="99"/>
      <c r="E109" s="83" t="s">
        <v>79</v>
      </c>
      <c r="F109" s="100" t="str">
        <f>IF(Menu!$C$7="رئيس",Menu!#REF!," ")</f>
        <v xml:space="preserve"> </v>
      </c>
      <c r="G109" s="1487" t="s">
        <v>81</v>
      </c>
      <c r="H109" s="1488"/>
      <c r="I109" s="99"/>
      <c r="J109" s="1490" t="s">
        <v>82</v>
      </c>
      <c r="K109" s="1491"/>
      <c r="L109" s="1491"/>
    </row>
    <row r="110" spans="1:12" s="76" customFormat="1" ht="9.75" customHeight="1" thickBot="1" x14ac:dyDescent="0.25">
      <c r="C110" s="83"/>
      <c r="D110" s="83"/>
      <c r="E110" s="83"/>
      <c r="F110" s="83"/>
      <c r="G110" s="83"/>
      <c r="H110" s="83"/>
      <c r="I110" s="83"/>
      <c r="J110" s="83"/>
      <c r="K110" s="83"/>
      <c r="L110" s="83"/>
    </row>
    <row r="111" spans="1:12" s="76" customFormat="1" ht="24" customHeight="1" thickBot="1" x14ac:dyDescent="0.25">
      <c r="B111" s="82" t="s">
        <v>80</v>
      </c>
      <c r="C111" s="83" t="s">
        <v>83</v>
      </c>
      <c r="D111" s="99"/>
      <c r="E111" s="83" t="s">
        <v>46</v>
      </c>
      <c r="F111" s="99"/>
      <c r="G111" s="1482" t="s">
        <v>84</v>
      </c>
      <c r="H111" s="1482"/>
      <c r="I111" s="99"/>
      <c r="J111" s="1490" t="s">
        <v>85</v>
      </c>
      <c r="K111" s="1491"/>
      <c r="L111" s="1491"/>
    </row>
    <row r="112" spans="1:12" s="76" customFormat="1" ht="9.75" customHeight="1" thickBot="1" x14ac:dyDescent="0.25"/>
    <row r="113" spans="1:12" s="76" customFormat="1" ht="24" customHeight="1" thickBot="1" x14ac:dyDescent="0.25">
      <c r="B113" s="81"/>
      <c r="C113" s="1487" t="s">
        <v>86</v>
      </c>
      <c r="D113" s="1482"/>
      <c r="E113" s="1488"/>
      <c r="F113" s="81"/>
      <c r="G113" s="1487" t="s">
        <v>87</v>
      </c>
      <c r="H113" s="1482"/>
      <c r="I113" s="1482"/>
      <c r="J113" s="1482"/>
      <c r="K113" s="1482"/>
      <c r="L113" s="1482"/>
    </row>
    <row r="114" spans="1:12" s="76" customFormat="1" ht="20.25" x14ac:dyDescent="0.2">
      <c r="A114" s="1507" t="s">
        <v>88</v>
      </c>
      <c r="B114" s="1507"/>
      <c r="C114" s="1507"/>
      <c r="D114" s="1507"/>
      <c r="E114" s="1507"/>
      <c r="F114" s="1507"/>
      <c r="G114" s="1507"/>
      <c r="H114" s="1507"/>
      <c r="I114" s="1507"/>
      <c r="J114" s="1507"/>
      <c r="K114" s="1507"/>
      <c r="L114" s="1507"/>
    </row>
    <row r="115" spans="1:12" s="76" customFormat="1" ht="18" x14ac:dyDescent="0.2">
      <c r="A115" s="1482" t="s">
        <v>89</v>
      </c>
      <c r="B115" s="1482"/>
      <c r="C115" s="1482"/>
      <c r="D115" s="1482"/>
    </row>
    <row r="116" spans="1:12" s="76" customFormat="1" ht="18.75" customHeight="1" x14ac:dyDescent="0.2">
      <c r="A116" s="1522" t="s">
        <v>90</v>
      </c>
      <c r="B116" s="1522"/>
      <c r="C116" s="84">
        <v>239.77065682411194</v>
      </c>
      <c r="D116" s="85" t="s">
        <v>25</v>
      </c>
      <c r="E116" s="1492" t="s">
        <v>91</v>
      </c>
      <c r="F116" s="1492"/>
      <c r="G116" s="84">
        <v>5</v>
      </c>
      <c r="H116" s="86" t="s">
        <v>92</v>
      </c>
      <c r="I116" s="1492" t="s">
        <v>93</v>
      </c>
      <c r="J116" s="1492"/>
      <c r="K116" s="84">
        <v>1198.8532841205597</v>
      </c>
    </row>
    <row r="117" spans="1:12" s="76" customFormat="1" ht="18.75" thickBot="1" x14ac:dyDescent="0.25">
      <c r="A117" s="1482" t="s">
        <v>94</v>
      </c>
      <c r="B117" s="1482"/>
      <c r="C117" s="1482"/>
      <c r="D117" s="1482"/>
    </row>
    <row r="118" spans="1:12" s="76" customFormat="1" ht="30" customHeight="1" x14ac:dyDescent="0.2">
      <c r="A118" s="1525" t="s">
        <v>95</v>
      </c>
      <c r="B118" s="1526"/>
      <c r="C118" s="1526"/>
      <c r="D118" s="1526"/>
      <c r="E118" s="1526"/>
      <c r="F118" s="1526"/>
      <c r="G118" s="1526"/>
      <c r="H118" s="1501" t="s">
        <v>96</v>
      </c>
      <c r="I118" s="1505" t="s">
        <v>97</v>
      </c>
      <c r="J118" s="1505"/>
      <c r="K118" s="1501" t="s">
        <v>98</v>
      </c>
      <c r="L118" s="1502"/>
    </row>
    <row r="119" spans="1:12" s="76" customFormat="1" ht="30" customHeight="1" x14ac:dyDescent="0.2">
      <c r="A119" s="87" t="s">
        <v>99</v>
      </c>
      <c r="B119" s="1485" t="s">
        <v>100</v>
      </c>
      <c r="C119" s="1485"/>
      <c r="D119" s="1485" t="s">
        <v>101</v>
      </c>
      <c r="E119" s="1485"/>
      <c r="F119" s="1485" t="s">
        <v>100</v>
      </c>
      <c r="G119" s="1485"/>
      <c r="H119" s="1503"/>
      <c r="I119" s="1506"/>
      <c r="J119" s="1506"/>
      <c r="K119" s="1503"/>
      <c r="L119" s="1504"/>
    </row>
    <row r="120" spans="1:12" s="76" customFormat="1" ht="30" customHeight="1" x14ac:dyDescent="0.2">
      <c r="A120" s="1545" t="s">
        <v>506</v>
      </c>
      <c r="B120" s="1493">
        <v>43263</v>
      </c>
      <c r="C120" s="1494"/>
      <c r="D120" s="1495" t="s">
        <v>414</v>
      </c>
      <c r="E120" s="1496"/>
      <c r="F120" s="1493">
        <v>43271</v>
      </c>
      <c r="G120" s="1494"/>
      <c r="H120" s="1511">
        <v>5</v>
      </c>
      <c r="I120" s="1514">
        <v>11</v>
      </c>
      <c r="J120" s="1515"/>
      <c r="K120" s="1514">
        <v>55</v>
      </c>
      <c r="L120" s="1539"/>
    </row>
    <row r="121" spans="1:12" s="76" customFormat="1" ht="30" customHeight="1" x14ac:dyDescent="0.2">
      <c r="A121" s="1546"/>
      <c r="B121" s="1497"/>
      <c r="C121" s="1498"/>
      <c r="D121" s="1508"/>
      <c r="E121" s="1509"/>
      <c r="F121" s="1497"/>
      <c r="G121" s="1498"/>
      <c r="H121" s="1512"/>
      <c r="I121" s="1516"/>
      <c r="J121" s="1517"/>
      <c r="K121" s="1516"/>
      <c r="L121" s="1540"/>
    </row>
    <row r="122" spans="1:12" s="76" customFormat="1" ht="30" customHeight="1" x14ac:dyDescent="0.2">
      <c r="A122" s="1546"/>
      <c r="B122" s="1497"/>
      <c r="C122" s="1498"/>
      <c r="D122" s="1508"/>
      <c r="E122" s="1509"/>
      <c r="F122" s="1497"/>
      <c r="G122" s="1498"/>
      <c r="H122" s="1512"/>
      <c r="I122" s="1516"/>
      <c r="J122" s="1517"/>
      <c r="K122" s="1516"/>
      <c r="L122" s="1540"/>
    </row>
    <row r="123" spans="1:12" s="76" customFormat="1" ht="30" customHeight="1" thickBot="1" x14ac:dyDescent="0.25">
      <c r="A123" s="1547"/>
      <c r="B123" s="1499"/>
      <c r="C123" s="1500"/>
      <c r="D123" s="1520"/>
      <c r="E123" s="1521"/>
      <c r="F123" s="1499"/>
      <c r="G123" s="1500"/>
      <c r="H123" s="1513"/>
      <c r="I123" s="1518"/>
      <c r="J123" s="1519"/>
      <c r="K123" s="1518"/>
      <c r="L123" s="1541"/>
    </row>
    <row r="124" spans="1:12" s="76" customFormat="1" ht="25.15" customHeight="1" x14ac:dyDescent="0.2">
      <c r="A124" s="1548" t="s">
        <v>102</v>
      </c>
      <c r="B124" s="1548"/>
      <c r="C124" s="1548"/>
      <c r="D124" s="1548"/>
    </row>
    <row r="125" spans="1:12" s="76" customFormat="1" ht="25.15" customHeight="1" x14ac:dyDescent="0.2">
      <c r="A125" s="1492" t="s">
        <v>103</v>
      </c>
      <c r="B125" s="1492"/>
      <c r="C125" s="84">
        <v>1198.8532841205597</v>
      </c>
      <c r="D125" s="88" t="s">
        <v>104</v>
      </c>
      <c r="E125" s="1492" t="s">
        <v>105</v>
      </c>
      <c r="F125" s="1492"/>
      <c r="G125" s="84">
        <v>55</v>
      </c>
      <c r="H125" s="86" t="s">
        <v>92</v>
      </c>
      <c r="I125" s="1522" t="s">
        <v>106</v>
      </c>
      <c r="J125" s="1522"/>
      <c r="K125" s="84">
        <v>1253.8532841205597</v>
      </c>
    </row>
    <row r="126" spans="1:12" s="76" customFormat="1" ht="25.15" customHeight="1" x14ac:dyDescent="0.2">
      <c r="A126" s="1492" t="s">
        <v>107</v>
      </c>
      <c r="B126" s="1492"/>
      <c r="C126" s="1492"/>
      <c r="D126" s="1492"/>
    </row>
    <row r="127" spans="1:12" s="76" customFormat="1" ht="25.15" customHeight="1" x14ac:dyDescent="0.2">
      <c r="C127" s="1536" t="s">
        <v>119</v>
      </c>
      <c r="D127" s="1536"/>
      <c r="E127" s="1532">
        <v>43278</v>
      </c>
      <c r="F127" s="1532"/>
      <c r="G127" s="83"/>
      <c r="H127" s="76" t="s">
        <v>108</v>
      </c>
      <c r="I127" s="75"/>
      <c r="J127" s="75"/>
    </row>
    <row r="128" spans="1:12" s="76" customFormat="1" ht="5.25" customHeight="1" thickBot="1" x14ac:dyDescent="0.25">
      <c r="A128" s="89"/>
      <c r="B128" s="89"/>
      <c r="C128" s="89"/>
      <c r="D128" s="89"/>
      <c r="E128" s="89"/>
      <c r="F128" s="89"/>
      <c r="G128" s="89"/>
      <c r="H128" s="89"/>
      <c r="I128" s="89"/>
      <c r="J128" s="89"/>
      <c r="K128" s="89"/>
      <c r="L128" s="89"/>
    </row>
    <row r="129" spans="1:12" s="76" customFormat="1" ht="18" x14ac:dyDescent="0.2">
      <c r="A129" s="1530" t="s">
        <v>109</v>
      </c>
      <c r="B129" s="1530"/>
      <c r="C129" s="1530"/>
      <c r="D129" s="90" t="s">
        <v>110</v>
      </c>
      <c r="E129" s="90"/>
      <c r="G129" s="1550" t="s">
        <v>568</v>
      </c>
      <c r="H129" s="1550"/>
    </row>
    <row r="130" spans="1:12" s="76" customFormat="1" ht="18" x14ac:dyDescent="0.2"/>
    <row r="131" spans="1:12" s="76" customFormat="1" ht="18" x14ac:dyDescent="0.2">
      <c r="A131" s="76" t="s">
        <v>68</v>
      </c>
      <c r="B131" s="1549" t="s">
        <v>569</v>
      </c>
      <c r="C131" s="1549"/>
      <c r="D131" s="1549"/>
      <c r="E131" s="1549"/>
      <c r="F131" s="1538" t="s">
        <v>111</v>
      </c>
      <c r="G131" s="1538"/>
      <c r="H131" s="91"/>
      <c r="I131" s="1536" t="s">
        <v>112</v>
      </c>
      <c r="J131" s="1536"/>
      <c r="K131" s="1481">
        <v>43278</v>
      </c>
      <c r="L131" s="1482"/>
    </row>
    <row r="132" spans="1:12" s="76" customFormat="1" ht="18" x14ac:dyDescent="0.2"/>
    <row r="133" spans="1:12" s="76" customFormat="1" ht="18" x14ac:dyDescent="0.2">
      <c r="A133" s="1533" t="s">
        <v>113</v>
      </c>
      <c r="B133" s="1533"/>
      <c r="C133" s="1533"/>
      <c r="D133" s="1533"/>
      <c r="E133" s="1537"/>
      <c r="F133" s="1537"/>
      <c r="G133" s="1537"/>
      <c r="H133" s="74"/>
      <c r="I133" s="1533" t="s">
        <v>112</v>
      </c>
      <c r="J133" s="1533"/>
      <c r="K133" s="1534" t="s">
        <v>403</v>
      </c>
      <c r="L133" s="1535"/>
    </row>
    <row r="134" spans="1:12" s="76" customFormat="1" ht="18" x14ac:dyDescent="0.2">
      <c r="A134" s="92"/>
      <c r="B134" s="92"/>
      <c r="C134" s="92"/>
      <c r="D134" s="92"/>
      <c r="I134" s="92"/>
      <c r="J134" s="92"/>
      <c r="K134" s="93"/>
    </row>
    <row r="135" spans="1:12" s="76" customFormat="1" ht="30" customHeight="1" x14ac:dyDescent="0.2">
      <c r="A135" s="79" t="s">
        <v>68</v>
      </c>
      <c r="B135" s="1483" t="s">
        <v>433</v>
      </c>
      <c r="C135" s="1483"/>
      <c r="D135" s="1483"/>
      <c r="E135" s="1483"/>
      <c r="F135" s="1489" t="s">
        <v>116</v>
      </c>
      <c r="G135" s="1489"/>
      <c r="H135" s="95">
        <v>936169259</v>
      </c>
      <c r="I135" s="1542" t="s">
        <v>69</v>
      </c>
      <c r="J135" s="1542"/>
      <c r="K135" s="1483" t="s">
        <v>11</v>
      </c>
      <c r="L135" s="1484"/>
    </row>
    <row r="136" spans="1:12" s="76" customFormat="1" ht="30" customHeight="1" x14ac:dyDescent="0.2"/>
    <row r="137" spans="1:12" s="76" customFormat="1" ht="30" customHeight="1" x14ac:dyDescent="0.2">
      <c r="A137" s="79" t="s">
        <v>70</v>
      </c>
      <c r="B137" s="1483" t="s">
        <v>290</v>
      </c>
      <c r="C137" s="1483"/>
      <c r="D137" s="1483"/>
      <c r="E137" s="80" t="s">
        <v>71</v>
      </c>
      <c r="F137" s="1544"/>
      <c r="G137" s="1544"/>
      <c r="H137" s="80" t="s">
        <v>72</v>
      </c>
      <c r="I137" s="1483"/>
      <c r="J137" s="1483"/>
      <c r="K137" s="1483" t="s">
        <v>122</v>
      </c>
      <c r="L137" s="1484"/>
    </row>
    <row r="138" spans="1:12" s="76" customFormat="1" ht="9" customHeight="1" thickBot="1" x14ac:dyDescent="0.25"/>
    <row r="139" spans="1:12" s="76" customFormat="1" ht="24" customHeight="1" thickBot="1" x14ac:dyDescent="0.25">
      <c r="A139" s="76" t="s">
        <v>73</v>
      </c>
      <c r="B139" s="81"/>
      <c r="C139" s="83" t="s">
        <v>74</v>
      </c>
      <c r="D139" s="99"/>
      <c r="E139" s="83" t="s">
        <v>75</v>
      </c>
      <c r="F139" s="99"/>
      <c r="G139" s="1487" t="s">
        <v>76</v>
      </c>
      <c r="H139" s="1488"/>
      <c r="I139" s="99"/>
      <c r="J139" s="1490" t="s">
        <v>77</v>
      </c>
      <c r="K139" s="1491"/>
      <c r="L139" s="1491"/>
    </row>
    <row r="140" spans="1:12" s="76" customFormat="1" ht="9.75" customHeight="1" thickBot="1" x14ac:dyDescent="0.25">
      <c r="C140" s="83"/>
      <c r="D140" s="83"/>
      <c r="E140" s="83"/>
      <c r="F140" s="83"/>
      <c r="G140" s="83"/>
      <c r="H140" s="83"/>
      <c r="I140" s="83"/>
      <c r="J140" s="83"/>
      <c r="K140" s="83"/>
      <c r="L140" s="83"/>
    </row>
    <row r="141" spans="1:12" s="76" customFormat="1" ht="24" customHeight="1" thickBot="1" x14ac:dyDescent="0.25">
      <c r="B141" s="81"/>
      <c r="C141" s="83" t="s">
        <v>78</v>
      </c>
      <c r="D141" s="99"/>
      <c r="E141" s="83" t="s">
        <v>79</v>
      </c>
      <c r="F141" s="100" t="str">
        <f>IF(Menu!$C$7="رئيس",Menu!#REF!," ")</f>
        <v xml:space="preserve"> </v>
      </c>
      <c r="G141" s="1487" t="s">
        <v>81</v>
      </c>
      <c r="H141" s="1488"/>
      <c r="I141" s="99"/>
      <c r="J141" s="1490" t="s">
        <v>82</v>
      </c>
      <c r="K141" s="1491"/>
      <c r="L141" s="1491"/>
    </row>
    <row r="142" spans="1:12" s="76" customFormat="1" ht="9.75" customHeight="1" thickBot="1" x14ac:dyDescent="0.25">
      <c r="C142" s="83"/>
      <c r="D142" s="83"/>
      <c r="E142" s="83"/>
      <c r="F142" s="83"/>
      <c r="G142" s="83"/>
      <c r="H142" s="83"/>
      <c r="I142" s="83"/>
      <c r="J142" s="83"/>
      <c r="K142" s="83"/>
      <c r="L142" s="83"/>
    </row>
    <row r="143" spans="1:12" s="76" customFormat="1" ht="24" customHeight="1" thickBot="1" x14ac:dyDescent="0.25">
      <c r="B143" s="82" t="s">
        <v>80</v>
      </c>
      <c r="C143" s="83" t="s">
        <v>83</v>
      </c>
      <c r="D143" s="99"/>
      <c r="E143" s="83" t="s">
        <v>46</v>
      </c>
      <c r="F143" s="99"/>
      <c r="G143" s="1482" t="s">
        <v>84</v>
      </c>
      <c r="H143" s="1482"/>
      <c r="I143" s="99"/>
      <c r="J143" s="1490" t="s">
        <v>85</v>
      </c>
      <c r="K143" s="1491"/>
      <c r="L143" s="1491"/>
    </row>
    <row r="144" spans="1:12" s="76" customFormat="1" ht="9.75" customHeight="1" thickBot="1" x14ac:dyDescent="0.25"/>
    <row r="145" spans="1:12" s="76" customFormat="1" ht="24" customHeight="1" thickBot="1" x14ac:dyDescent="0.25">
      <c r="B145" s="81"/>
      <c r="C145" s="1487" t="s">
        <v>86</v>
      </c>
      <c r="D145" s="1482"/>
      <c r="E145" s="1488"/>
      <c r="F145" s="81"/>
      <c r="G145" s="1487" t="s">
        <v>87</v>
      </c>
      <c r="H145" s="1482"/>
      <c r="I145" s="1482"/>
      <c r="J145" s="1482"/>
      <c r="K145" s="1482"/>
      <c r="L145" s="1482"/>
    </row>
    <row r="146" spans="1:12" s="76" customFormat="1" ht="20.25" x14ac:dyDescent="0.2">
      <c r="A146" s="1507" t="s">
        <v>88</v>
      </c>
      <c r="B146" s="1507"/>
      <c r="C146" s="1507"/>
      <c r="D146" s="1507"/>
      <c r="E146" s="1507"/>
      <c r="F146" s="1507"/>
      <c r="G146" s="1507"/>
      <c r="H146" s="1507"/>
      <c r="I146" s="1507"/>
      <c r="J146" s="1507"/>
      <c r="K146" s="1507"/>
      <c r="L146" s="1507"/>
    </row>
    <row r="147" spans="1:12" s="76" customFormat="1" ht="18" x14ac:dyDescent="0.2">
      <c r="A147" s="1482" t="s">
        <v>89</v>
      </c>
      <c r="B147" s="1482"/>
      <c r="C147" s="1482"/>
      <c r="D147" s="1482"/>
    </row>
    <row r="148" spans="1:12" s="76" customFormat="1" ht="18.75" customHeight="1" x14ac:dyDescent="0.2">
      <c r="A148" s="1522" t="s">
        <v>90</v>
      </c>
      <c r="B148" s="1522"/>
      <c r="C148" s="84">
        <v>335.67891955375671</v>
      </c>
      <c r="D148" s="85" t="s">
        <v>25</v>
      </c>
      <c r="E148" s="1492" t="s">
        <v>91</v>
      </c>
      <c r="F148" s="1492"/>
      <c r="G148" s="84">
        <v>5</v>
      </c>
      <c r="H148" s="86" t="s">
        <v>92</v>
      </c>
      <c r="I148" s="1492" t="s">
        <v>93</v>
      </c>
      <c r="J148" s="1492"/>
      <c r="K148" s="84">
        <v>1678.3945977687836</v>
      </c>
    </row>
    <row r="149" spans="1:12" s="76" customFormat="1" ht="18.75" thickBot="1" x14ac:dyDescent="0.25">
      <c r="A149" s="1482" t="s">
        <v>94</v>
      </c>
      <c r="B149" s="1482"/>
      <c r="C149" s="1482"/>
      <c r="D149" s="1482"/>
    </row>
    <row r="150" spans="1:12" s="76" customFormat="1" ht="30" customHeight="1" x14ac:dyDescent="0.2">
      <c r="A150" s="1525" t="s">
        <v>95</v>
      </c>
      <c r="B150" s="1526"/>
      <c r="C150" s="1526"/>
      <c r="D150" s="1526"/>
      <c r="E150" s="1526"/>
      <c r="F150" s="1526"/>
      <c r="G150" s="1526"/>
      <c r="H150" s="1501" t="s">
        <v>96</v>
      </c>
      <c r="I150" s="1505" t="s">
        <v>97</v>
      </c>
      <c r="J150" s="1505"/>
      <c r="K150" s="1501" t="s">
        <v>98</v>
      </c>
      <c r="L150" s="1502"/>
    </row>
    <row r="151" spans="1:12" s="76" customFormat="1" ht="30" customHeight="1" x14ac:dyDescent="0.2">
      <c r="A151" s="87" t="s">
        <v>99</v>
      </c>
      <c r="B151" s="1485" t="s">
        <v>100</v>
      </c>
      <c r="C151" s="1485"/>
      <c r="D151" s="1485" t="s">
        <v>101</v>
      </c>
      <c r="E151" s="1485"/>
      <c r="F151" s="1485" t="s">
        <v>100</v>
      </c>
      <c r="G151" s="1485"/>
      <c r="H151" s="1503"/>
      <c r="I151" s="1506"/>
      <c r="J151" s="1506"/>
      <c r="K151" s="1503"/>
      <c r="L151" s="1504"/>
    </row>
    <row r="152" spans="1:12" s="76" customFormat="1" ht="30" customHeight="1" x14ac:dyDescent="0.2">
      <c r="A152" s="1545" t="s">
        <v>50</v>
      </c>
      <c r="B152" s="1493">
        <v>43261</v>
      </c>
      <c r="C152" s="1494"/>
      <c r="D152" s="1495" t="s">
        <v>414</v>
      </c>
      <c r="E152" s="1496"/>
      <c r="F152" s="1493">
        <v>43271</v>
      </c>
      <c r="G152" s="1494"/>
      <c r="H152" s="1511">
        <v>7</v>
      </c>
      <c r="I152" s="1514">
        <v>16</v>
      </c>
      <c r="J152" s="1515"/>
      <c r="K152" s="1514">
        <v>112</v>
      </c>
      <c r="L152" s="1539"/>
    </row>
    <row r="153" spans="1:12" s="76" customFormat="1" ht="30" customHeight="1" x14ac:dyDescent="0.2">
      <c r="A153" s="1546"/>
      <c r="B153" s="1497"/>
      <c r="C153" s="1498"/>
      <c r="D153" s="1508"/>
      <c r="E153" s="1509"/>
      <c r="F153" s="1497"/>
      <c r="G153" s="1498"/>
      <c r="H153" s="1512"/>
      <c r="I153" s="1516"/>
      <c r="J153" s="1517"/>
      <c r="K153" s="1516"/>
      <c r="L153" s="1540"/>
    </row>
    <row r="154" spans="1:12" s="76" customFormat="1" ht="30" customHeight="1" x14ac:dyDescent="0.2">
      <c r="A154" s="1546"/>
      <c r="B154" s="1497"/>
      <c r="C154" s="1498"/>
      <c r="D154" s="1508"/>
      <c r="E154" s="1509"/>
      <c r="F154" s="1497"/>
      <c r="G154" s="1498"/>
      <c r="H154" s="1512"/>
      <c r="I154" s="1516"/>
      <c r="J154" s="1517"/>
      <c r="K154" s="1516"/>
      <c r="L154" s="1540"/>
    </row>
    <row r="155" spans="1:12" s="76" customFormat="1" ht="30" customHeight="1" thickBot="1" x14ac:dyDescent="0.25">
      <c r="A155" s="1547"/>
      <c r="B155" s="1499"/>
      <c r="C155" s="1500"/>
      <c r="D155" s="1520"/>
      <c r="E155" s="1521"/>
      <c r="F155" s="1499"/>
      <c r="G155" s="1500"/>
      <c r="H155" s="1513"/>
      <c r="I155" s="1518"/>
      <c r="J155" s="1519"/>
      <c r="K155" s="1518"/>
      <c r="L155" s="1541"/>
    </row>
    <row r="156" spans="1:12" s="76" customFormat="1" ht="25.15" customHeight="1" x14ac:dyDescent="0.2">
      <c r="A156" s="1548" t="s">
        <v>102</v>
      </c>
      <c r="B156" s="1548"/>
      <c r="C156" s="1548"/>
      <c r="D156" s="1548"/>
    </row>
    <row r="157" spans="1:12" s="76" customFormat="1" ht="25.15" customHeight="1" x14ac:dyDescent="0.2">
      <c r="A157" s="1492" t="s">
        <v>103</v>
      </c>
      <c r="B157" s="1492"/>
      <c r="C157" s="84">
        <v>1678.3945977687836</v>
      </c>
      <c r="D157" s="88" t="s">
        <v>104</v>
      </c>
      <c r="E157" s="1492" t="s">
        <v>105</v>
      </c>
      <c r="F157" s="1492"/>
      <c r="G157" s="84">
        <v>112</v>
      </c>
      <c r="H157" s="86" t="s">
        <v>92</v>
      </c>
      <c r="I157" s="1522" t="s">
        <v>106</v>
      </c>
      <c r="J157" s="1522"/>
      <c r="K157" s="84">
        <v>1790.3945977687836</v>
      </c>
    </row>
    <row r="158" spans="1:12" s="76" customFormat="1" ht="25.15" customHeight="1" x14ac:dyDescent="0.2">
      <c r="A158" s="1492" t="s">
        <v>107</v>
      </c>
      <c r="B158" s="1492"/>
      <c r="C158" s="1492"/>
      <c r="D158" s="1492"/>
    </row>
    <row r="159" spans="1:12" s="76" customFormat="1" ht="25.15" customHeight="1" x14ac:dyDescent="0.2">
      <c r="C159" s="1536" t="s">
        <v>119</v>
      </c>
      <c r="D159" s="1536"/>
      <c r="E159" s="1532">
        <v>43278</v>
      </c>
      <c r="F159" s="1532"/>
      <c r="G159" s="83"/>
      <c r="H159" s="76" t="s">
        <v>108</v>
      </c>
      <c r="I159" s="75"/>
      <c r="J159" s="75"/>
    </row>
    <row r="160" spans="1:12" s="76" customFormat="1" ht="5.25" customHeight="1" thickBot="1" x14ac:dyDescent="0.25">
      <c r="A160" s="89"/>
      <c r="B160" s="89"/>
      <c r="C160" s="89"/>
      <c r="D160" s="89"/>
      <c r="E160" s="89"/>
      <c r="F160" s="89"/>
      <c r="G160" s="89"/>
      <c r="H160" s="89"/>
      <c r="I160" s="89"/>
      <c r="J160" s="89"/>
      <c r="K160" s="89"/>
      <c r="L160" s="89"/>
    </row>
    <row r="161" spans="1:12" s="76" customFormat="1" ht="18" x14ac:dyDescent="0.2">
      <c r="A161" s="1530" t="s">
        <v>109</v>
      </c>
      <c r="B161" s="1530"/>
      <c r="C161" s="1530"/>
      <c r="D161" s="90" t="s">
        <v>110</v>
      </c>
      <c r="E161" s="90"/>
      <c r="G161" s="1550" t="s">
        <v>568</v>
      </c>
      <c r="H161" s="1550"/>
    </row>
    <row r="162" spans="1:12" s="76" customFormat="1" ht="18" x14ac:dyDescent="0.2"/>
    <row r="163" spans="1:12" s="76" customFormat="1" ht="18" x14ac:dyDescent="0.2">
      <c r="A163" s="76" t="s">
        <v>68</v>
      </c>
      <c r="B163" s="1549" t="s">
        <v>569</v>
      </c>
      <c r="C163" s="1549"/>
      <c r="D163" s="1549"/>
      <c r="E163" s="1549"/>
      <c r="F163" s="1538" t="s">
        <v>111</v>
      </c>
      <c r="G163" s="1538"/>
      <c r="H163" s="91"/>
      <c r="I163" s="1536" t="s">
        <v>112</v>
      </c>
      <c r="J163" s="1536"/>
      <c r="K163" s="1481">
        <v>43278</v>
      </c>
      <c r="L163" s="1482"/>
    </row>
    <row r="164" spans="1:12" s="76" customFormat="1" ht="18" x14ac:dyDescent="0.2"/>
    <row r="165" spans="1:12" s="76" customFormat="1" ht="18" x14ac:dyDescent="0.2">
      <c r="A165" s="1533" t="s">
        <v>113</v>
      </c>
      <c r="B165" s="1533"/>
      <c r="C165" s="1533"/>
      <c r="D165" s="1533"/>
      <c r="E165" s="1537"/>
      <c r="F165" s="1537"/>
      <c r="G165" s="1537"/>
      <c r="H165" s="74"/>
      <c r="I165" s="1533" t="s">
        <v>112</v>
      </c>
      <c r="J165" s="1533"/>
      <c r="K165" s="1534" t="s">
        <v>403</v>
      </c>
      <c r="L165" s="1535"/>
    </row>
    <row r="166" spans="1:12" s="76" customFormat="1" ht="18" x14ac:dyDescent="0.2">
      <c r="A166" s="92"/>
      <c r="B166" s="92"/>
      <c r="C166" s="92"/>
      <c r="D166" s="92"/>
      <c r="I166" s="92"/>
      <c r="J166" s="92"/>
      <c r="K166" s="93"/>
    </row>
    <row r="167" spans="1:12" s="76" customFormat="1" ht="30" customHeight="1" x14ac:dyDescent="0.2">
      <c r="A167" s="79" t="s">
        <v>68</v>
      </c>
      <c r="B167" s="1483" t="s">
        <v>435</v>
      </c>
      <c r="C167" s="1483"/>
      <c r="D167" s="1483"/>
      <c r="E167" s="1483"/>
      <c r="F167" s="1489" t="s">
        <v>116</v>
      </c>
      <c r="G167" s="1489"/>
      <c r="H167" s="95">
        <v>850096660</v>
      </c>
      <c r="I167" s="1542" t="s">
        <v>69</v>
      </c>
      <c r="J167" s="1542"/>
      <c r="K167" s="1483" t="s">
        <v>11</v>
      </c>
      <c r="L167" s="1484"/>
    </row>
    <row r="168" spans="1:12" s="76" customFormat="1" ht="30" customHeight="1" x14ac:dyDescent="0.2"/>
    <row r="169" spans="1:12" s="76" customFormat="1" ht="30" customHeight="1" x14ac:dyDescent="0.2">
      <c r="A169" s="79" t="s">
        <v>70</v>
      </c>
      <c r="B169" s="1483" t="s">
        <v>290</v>
      </c>
      <c r="C169" s="1483"/>
      <c r="D169" s="1483"/>
      <c r="E169" s="80" t="s">
        <v>71</v>
      </c>
      <c r="F169" s="1544"/>
      <c r="G169" s="1544"/>
      <c r="H169" s="80" t="s">
        <v>72</v>
      </c>
      <c r="I169" s="1483"/>
      <c r="J169" s="1483"/>
      <c r="K169" s="1483" t="s">
        <v>122</v>
      </c>
      <c r="L169" s="1484"/>
    </row>
    <row r="170" spans="1:12" s="76" customFormat="1" ht="9" customHeight="1" thickBot="1" x14ac:dyDescent="0.25"/>
    <row r="171" spans="1:12" s="76" customFormat="1" ht="24" customHeight="1" thickBot="1" x14ac:dyDescent="0.25">
      <c r="A171" s="76" t="s">
        <v>73</v>
      </c>
      <c r="B171" s="81"/>
      <c r="C171" s="83" t="s">
        <v>74</v>
      </c>
      <c r="D171" s="99"/>
      <c r="E171" s="83" t="s">
        <v>75</v>
      </c>
      <c r="F171" s="99"/>
      <c r="G171" s="1487" t="s">
        <v>76</v>
      </c>
      <c r="H171" s="1488"/>
      <c r="I171" s="99"/>
      <c r="J171" s="1490" t="s">
        <v>77</v>
      </c>
      <c r="K171" s="1491"/>
      <c r="L171" s="1491"/>
    </row>
    <row r="172" spans="1:12" s="76" customFormat="1" ht="9.75" customHeight="1" thickBot="1" x14ac:dyDescent="0.25">
      <c r="C172" s="83"/>
      <c r="D172" s="83"/>
      <c r="E172" s="83"/>
      <c r="F172" s="83"/>
      <c r="G172" s="83"/>
      <c r="H172" s="83"/>
      <c r="I172" s="83"/>
      <c r="J172" s="83"/>
      <c r="K172" s="83"/>
      <c r="L172" s="83"/>
    </row>
    <row r="173" spans="1:12" s="76" customFormat="1" ht="24" customHeight="1" thickBot="1" x14ac:dyDescent="0.25">
      <c r="B173" s="81"/>
      <c r="C173" s="83" t="s">
        <v>78</v>
      </c>
      <c r="D173" s="99"/>
      <c r="E173" s="83" t="s">
        <v>79</v>
      </c>
      <c r="F173" s="100" t="str">
        <f>IF(Menu!$C$7="رئيس",Menu!#REF!," ")</f>
        <v xml:space="preserve"> </v>
      </c>
      <c r="G173" s="1487" t="s">
        <v>81</v>
      </c>
      <c r="H173" s="1488"/>
      <c r="I173" s="99"/>
      <c r="J173" s="1490" t="s">
        <v>82</v>
      </c>
      <c r="K173" s="1491"/>
      <c r="L173" s="1491"/>
    </row>
    <row r="174" spans="1:12" s="76" customFormat="1" ht="9.75" customHeight="1" thickBot="1" x14ac:dyDescent="0.25">
      <c r="C174" s="83"/>
      <c r="D174" s="83"/>
      <c r="E174" s="83"/>
      <c r="F174" s="83"/>
      <c r="G174" s="83"/>
      <c r="H174" s="83"/>
      <c r="I174" s="83"/>
      <c r="J174" s="83"/>
      <c r="K174" s="83"/>
      <c r="L174" s="83"/>
    </row>
    <row r="175" spans="1:12" s="76" customFormat="1" ht="24" customHeight="1" thickBot="1" x14ac:dyDescent="0.25">
      <c r="B175" s="82" t="s">
        <v>80</v>
      </c>
      <c r="C175" s="83" t="s">
        <v>83</v>
      </c>
      <c r="D175" s="99"/>
      <c r="E175" s="83" t="s">
        <v>46</v>
      </c>
      <c r="F175" s="99"/>
      <c r="G175" s="1482" t="s">
        <v>84</v>
      </c>
      <c r="H175" s="1482"/>
      <c r="I175" s="99"/>
      <c r="J175" s="1490" t="s">
        <v>85</v>
      </c>
      <c r="K175" s="1491"/>
      <c r="L175" s="1491"/>
    </row>
    <row r="176" spans="1:12" s="76" customFormat="1" ht="9.75" customHeight="1" thickBot="1" x14ac:dyDescent="0.25"/>
    <row r="177" spans="1:12" s="76" customFormat="1" ht="24" customHeight="1" thickBot="1" x14ac:dyDescent="0.25">
      <c r="B177" s="81"/>
      <c r="C177" s="1487" t="s">
        <v>86</v>
      </c>
      <c r="D177" s="1482"/>
      <c r="E177" s="1488"/>
      <c r="F177" s="81"/>
      <c r="G177" s="1487" t="s">
        <v>87</v>
      </c>
      <c r="H177" s="1482"/>
      <c r="I177" s="1482"/>
      <c r="J177" s="1482"/>
      <c r="K177" s="1482"/>
      <c r="L177" s="1482"/>
    </row>
    <row r="178" spans="1:12" s="76" customFormat="1" ht="20.25" x14ac:dyDescent="0.2">
      <c r="A178" s="1507" t="s">
        <v>88</v>
      </c>
      <c r="B178" s="1507"/>
      <c r="C178" s="1507"/>
      <c r="D178" s="1507"/>
      <c r="E178" s="1507"/>
      <c r="F178" s="1507"/>
      <c r="G178" s="1507"/>
      <c r="H178" s="1507"/>
      <c r="I178" s="1507"/>
      <c r="J178" s="1507"/>
      <c r="K178" s="1507"/>
      <c r="L178" s="1507"/>
    </row>
    <row r="179" spans="1:12" s="76" customFormat="1" ht="18" x14ac:dyDescent="0.2">
      <c r="A179" s="1482" t="s">
        <v>89</v>
      </c>
      <c r="B179" s="1482"/>
      <c r="C179" s="1482"/>
      <c r="D179" s="1482"/>
    </row>
    <row r="180" spans="1:12" s="76" customFormat="1" ht="18.75" customHeight="1" x14ac:dyDescent="0.2">
      <c r="A180" s="1522" t="s">
        <v>90</v>
      </c>
      <c r="B180" s="1522"/>
      <c r="C180" s="84">
        <v>239.77065682411194</v>
      </c>
      <c r="D180" s="85" t="s">
        <v>25</v>
      </c>
      <c r="E180" s="1492" t="s">
        <v>91</v>
      </c>
      <c r="F180" s="1492"/>
      <c r="G180" s="84">
        <v>5</v>
      </c>
      <c r="H180" s="86" t="s">
        <v>92</v>
      </c>
      <c r="I180" s="1492" t="s">
        <v>93</v>
      </c>
      <c r="J180" s="1492"/>
      <c r="K180" s="84">
        <v>1198.8532841205597</v>
      </c>
    </row>
    <row r="181" spans="1:12" s="76" customFormat="1" ht="18.75" thickBot="1" x14ac:dyDescent="0.25">
      <c r="A181" s="1482" t="s">
        <v>94</v>
      </c>
      <c r="B181" s="1482"/>
      <c r="C181" s="1482"/>
      <c r="D181" s="1482"/>
    </row>
    <row r="182" spans="1:12" s="76" customFormat="1" ht="30" customHeight="1" x14ac:dyDescent="0.2">
      <c r="A182" s="1525" t="s">
        <v>95</v>
      </c>
      <c r="B182" s="1526"/>
      <c r="C182" s="1526"/>
      <c r="D182" s="1526"/>
      <c r="E182" s="1526"/>
      <c r="F182" s="1526"/>
      <c r="G182" s="1526"/>
      <c r="H182" s="1501" t="s">
        <v>96</v>
      </c>
      <c r="I182" s="1505" t="s">
        <v>97</v>
      </c>
      <c r="J182" s="1505"/>
      <c r="K182" s="1501" t="s">
        <v>98</v>
      </c>
      <c r="L182" s="1502"/>
    </row>
    <row r="183" spans="1:12" s="76" customFormat="1" ht="30" customHeight="1" x14ac:dyDescent="0.2">
      <c r="A183" s="87" t="s">
        <v>99</v>
      </c>
      <c r="B183" s="1485" t="s">
        <v>100</v>
      </c>
      <c r="C183" s="1485"/>
      <c r="D183" s="1485" t="s">
        <v>101</v>
      </c>
      <c r="E183" s="1485"/>
      <c r="F183" s="1485" t="s">
        <v>100</v>
      </c>
      <c r="G183" s="1485"/>
      <c r="H183" s="1503"/>
      <c r="I183" s="1506"/>
      <c r="J183" s="1506"/>
      <c r="K183" s="1503"/>
      <c r="L183" s="1504"/>
    </row>
    <row r="184" spans="1:12" s="76" customFormat="1" ht="30" customHeight="1" x14ac:dyDescent="0.2">
      <c r="A184" s="1545" t="s">
        <v>507</v>
      </c>
      <c r="B184" s="1493">
        <v>43263</v>
      </c>
      <c r="C184" s="1494"/>
      <c r="D184" s="1495" t="s">
        <v>414</v>
      </c>
      <c r="E184" s="1496"/>
      <c r="F184" s="1493">
        <v>43271</v>
      </c>
      <c r="G184" s="1494"/>
      <c r="H184" s="1511">
        <v>5</v>
      </c>
      <c r="I184" s="1514">
        <v>11</v>
      </c>
      <c r="J184" s="1515"/>
      <c r="K184" s="1514">
        <v>55</v>
      </c>
      <c r="L184" s="1539"/>
    </row>
    <row r="185" spans="1:12" s="76" customFormat="1" ht="30" customHeight="1" x14ac:dyDescent="0.2">
      <c r="A185" s="1546"/>
      <c r="B185" s="1497"/>
      <c r="C185" s="1498"/>
      <c r="D185" s="1508"/>
      <c r="E185" s="1509"/>
      <c r="F185" s="1497"/>
      <c r="G185" s="1498"/>
      <c r="H185" s="1512"/>
      <c r="I185" s="1516"/>
      <c r="J185" s="1517"/>
      <c r="K185" s="1516"/>
      <c r="L185" s="1540"/>
    </row>
    <row r="186" spans="1:12" s="76" customFormat="1" ht="30" customHeight="1" x14ac:dyDescent="0.2">
      <c r="A186" s="1546"/>
      <c r="B186" s="1497"/>
      <c r="C186" s="1498"/>
      <c r="D186" s="1508"/>
      <c r="E186" s="1509"/>
      <c r="F186" s="1497"/>
      <c r="G186" s="1498"/>
      <c r="H186" s="1512"/>
      <c r="I186" s="1516"/>
      <c r="J186" s="1517"/>
      <c r="K186" s="1516"/>
      <c r="L186" s="1540"/>
    </row>
    <row r="187" spans="1:12" s="76" customFormat="1" ht="30" customHeight="1" thickBot="1" x14ac:dyDescent="0.25">
      <c r="A187" s="1547"/>
      <c r="B187" s="1499"/>
      <c r="C187" s="1500"/>
      <c r="D187" s="1520"/>
      <c r="E187" s="1521"/>
      <c r="F187" s="1499"/>
      <c r="G187" s="1500"/>
      <c r="H187" s="1513"/>
      <c r="I187" s="1518"/>
      <c r="J187" s="1519"/>
      <c r="K187" s="1518"/>
      <c r="L187" s="1541"/>
    </row>
    <row r="188" spans="1:12" s="76" customFormat="1" ht="25.15" customHeight="1" x14ac:dyDescent="0.2">
      <c r="A188" s="1548" t="s">
        <v>102</v>
      </c>
      <c r="B188" s="1548"/>
      <c r="C188" s="1548"/>
      <c r="D188" s="1548"/>
    </row>
    <row r="189" spans="1:12" s="76" customFormat="1" ht="25.15" customHeight="1" x14ac:dyDescent="0.2">
      <c r="A189" s="1492" t="s">
        <v>103</v>
      </c>
      <c r="B189" s="1492"/>
      <c r="C189" s="84">
        <v>1198.8532841205597</v>
      </c>
      <c r="D189" s="88" t="s">
        <v>104</v>
      </c>
      <c r="E189" s="1492" t="s">
        <v>105</v>
      </c>
      <c r="F189" s="1492"/>
      <c r="G189" s="84">
        <v>55</v>
      </c>
      <c r="H189" s="86" t="s">
        <v>92</v>
      </c>
      <c r="I189" s="1522" t="s">
        <v>106</v>
      </c>
      <c r="J189" s="1522"/>
      <c r="K189" s="84">
        <v>1253.8532841205597</v>
      </c>
    </row>
    <row r="190" spans="1:12" s="76" customFormat="1" ht="25.15" customHeight="1" x14ac:dyDescent="0.2">
      <c r="A190" s="1492" t="s">
        <v>107</v>
      </c>
      <c r="B190" s="1492"/>
      <c r="C190" s="1492"/>
      <c r="D190" s="1492"/>
    </row>
    <row r="191" spans="1:12" s="76" customFormat="1" ht="25.15" customHeight="1" x14ac:dyDescent="0.2">
      <c r="C191" s="1536" t="s">
        <v>119</v>
      </c>
      <c r="D191" s="1536"/>
      <c r="E191" s="1532">
        <v>43278</v>
      </c>
      <c r="F191" s="1532"/>
      <c r="G191" s="83"/>
      <c r="H191" s="76" t="s">
        <v>108</v>
      </c>
      <c r="I191" s="75"/>
      <c r="J191" s="75"/>
    </row>
    <row r="192" spans="1:12" s="76" customFormat="1" ht="5.25" customHeight="1" thickBot="1" x14ac:dyDescent="0.25">
      <c r="A192" s="89"/>
      <c r="B192" s="89"/>
      <c r="C192" s="89"/>
      <c r="D192" s="89"/>
      <c r="E192" s="89"/>
      <c r="F192" s="89"/>
      <c r="G192" s="89"/>
      <c r="H192" s="89"/>
      <c r="I192" s="89"/>
      <c r="J192" s="89"/>
      <c r="K192" s="89"/>
      <c r="L192" s="89"/>
    </row>
    <row r="193" spans="1:12" s="76" customFormat="1" ht="18" x14ac:dyDescent="0.2">
      <c r="A193" s="1530" t="s">
        <v>109</v>
      </c>
      <c r="B193" s="1530"/>
      <c r="C193" s="1530"/>
      <c r="D193" s="90" t="s">
        <v>110</v>
      </c>
      <c r="E193" s="90"/>
      <c r="G193" s="1550" t="s">
        <v>568</v>
      </c>
      <c r="H193" s="1550"/>
    </row>
    <row r="194" spans="1:12" s="76" customFormat="1" ht="18" x14ac:dyDescent="0.2"/>
    <row r="195" spans="1:12" s="76" customFormat="1" ht="18" x14ac:dyDescent="0.2">
      <c r="A195" s="76" t="s">
        <v>68</v>
      </c>
      <c r="B195" s="1549" t="s">
        <v>569</v>
      </c>
      <c r="C195" s="1549"/>
      <c r="D195" s="1549"/>
      <c r="E195" s="1549"/>
      <c r="F195" s="1538" t="s">
        <v>111</v>
      </c>
      <c r="G195" s="1538"/>
      <c r="H195" s="91"/>
      <c r="I195" s="1536" t="s">
        <v>112</v>
      </c>
      <c r="J195" s="1536"/>
      <c r="K195" s="1481">
        <v>43278</v>
      </c>
      <c r="L195" s="1482"/>
    </row>
    <row r="196" spans="1:12" s="76" customFormat="1" ht="18" x14ac:dyDescent="0.2"/>
    <row r="197" spans="1:12" s="76" customFormat="1" ht="18" x14ac:dyDescent="0.2">
      <c r="A197" s="1533" t="s">
        <v>113</v>
      </c>
      <c r="B197" s="1533"/>
      <c r="C197" s="1533"/>
      <c r="D197" s="1533"/>
      <c r="E197" s="1537"/>
      <c r="F197" s="1537"/>
      <c r="G197" s="1537"/>
      <c r="H197" s="74"/>
      <c r="I197" s="1533" t="s">
        <v>112</v>
      </c>
      <c r="J197" s="1533"/>
      <c r="K197" s="1534" t="s">
        <v>403</v>
      </c>
      <c r="L197" s="1535"/>
    </row>
    <row r="198" spans="1:12" s="76" customFormat="1" ht="18" x14ac:dyDescent="0.2">
      <c r="A198" s="92"/>
      <c r="B198" s="92"/>
      <c r="C198" s="92"/>
      <c r="D198" s="92"/>
      <c r="I198" s="92"/>
      <c r="J198" s="92"/>
      <c r="K198" s="93"/>
    </row>
    <row r="199" spans="1:12" s="76" customFormat="1" ht="30" customHeight="1" x14ac:dyDescent="0.2">
      <c r="A199" s="79" t="s">
        <v>68</v>
      </c>
      <c r="B199" s="1483" t="s">
        <v>437</v>
      </c>
      <c r="C199" s="1483"/>
      <c r="D199" s="1483"/>
      <c r="E199" s="1483"/>
      <c r="F199" s="1489" t="s">
        <v>116</v>
      </c>
      <c r="G199" s="1489"/>
      <c r="H199" s="95">
        <v>910364140</v>
      </c>
      <c r="I199" s="1542" t="s">
        <v>69</v>
      </c>
      <c r="J199" s="1542"/>
      <c r="K199" s="1483" t="s">
        <v>11</v>
      </c>
      <c r="L199" s="1484"/>
    </row>
    <row r="200" spans="1:12" s="76" customFormat="1" ht="30" customHeight="1" x14ac:dyDescent="0.2"/>
    <row r="201" spans="1:12" s="76" customFormat="1" ht="30" customHeight="1" x14ac:dyDescent="0.2">
      <c r="A201" s="79" t="s">
        <v>70</v>
      </c>
      <c r="B201" s="1483" t="s">
        <v>290</v>
      </c>
      <c r="C201" s="1483"/>
      <c r="D201" s="1483"/>
      <c r="E201" s="80" t="s">
        <v>71</v>
      </c>
      <c r="F201" s="1544"/>
      <c r="G201" s="1544"/>
      <c r="H201" s="80" t="s">
        <v>72</v>
      </c>
      <c r="I201" s="1483"/>
      <c r="J201" s="1483"/>
      <c r="K201" s="1483" t="s">
        <v>122</v>
      </c>
      <c r="L201" s="1484"/>
    </row>
    <row r="202" spans="1:12" s="76" customFormat="1" ht="9" customHeight="1" thickBot="1" x14ac:dyDescent="0.25"/>
    <row r="203" spans="1:12" s="76" customFormat="1" ht="24" customHeight="1" thickBot="1" x14ac:dyDescent="0.25">
      <c r="A203" s="76" t="s">
        <v>73</v>
      </c>
      <c r="B203" s="81"/>
      <c r="C203" s="83" t="s">
        <v>74</v>
      </c>
      <c r="D203" s="99"/>
      <c r="E203" s="83" t="s">
        <v>75</v>
      </c>
      <c r="F203" s="99"/>
      <c r="G203" s="1487" t="s">
        <v>76</v>
      </c>
      <c r="H203" s="1488"/>
      <c r="I203" s="99"/>
      <c r="J203" s="1490" t="s">
        <v>77</v>
      </c>
      <c r="K203" s="1491"/>
      <c r="L203" s="1491"/>
    </row>
    <row r="204" spans="1:12" s="76" customFormat="1" ht="9.75" customHeight="1" thickBot="1" x14ac:dyDescent="0.25">
      <c r="C204" s="83"/>
      <c r="D204" s="83"/>
      <c r="E204" s="83"/>
      <c r="F204" s="83"/>
      <c r="G204" s="83"/>
      <c r="H204" s="83"/>
      <c r="I204" s="83"/>
      <c r="J204" s="83"/>
      <c r="K204" s="83"/>
      <c r="L204" s="83"/>
    </row>
    <row r="205" spans="1:12" s="76" customFormat="1" ht="24" customHeight="1" thickBot="1" x14ac:dyDescent="0.25">
      <c r="B205" s="81"/>
      <c r="C205" s="83" t="s">
        <v>78</v>
      </c>
      <c r="D205" s="99"/>
      <c r="E205" s="83" t="s">
        <v>79</v>
      </c>
      <c r="F205" s="100" t="str">
        <f>IF(Menu!$C$7="رئيس",Menu!#REF!," ")</f>
        <v xml:space="preserve"> </v>
      </c>
      <c r="G205" s="1487" t="s">
        <v>81</v>
      </c>
      <c r="H205" s="1488"/>
      <c r="I205" s="99"/>
      <c r="J205" s="1490" t="s">
        <v>82</v>
      </c>
      <c r="K205" s="1491"/>
      <c r="L205" s="1491"/>
    </row>
    <row r="206" spans="1:12" s="76" customFormat="1" ht="9.75" customHeight="1" thickBot="1" x14ac:dyDescent="0.25">
      <c r="C206" s="83"/>
      <c r="D206" s="83"/>
      <c r="E206" s="83"/>
      <c r="F206" s="83"/>
      <c r="G206" s="83"/>
      <c r="H206" s="83"/>
      <c r="I206" s="83"/>
      <c r="J206" s="83"/>
      <c r="K206" s="83"/>
      <c r="L206" s="83"/>
    </row>
    <row r="207" spans="1:12" s="76" customFormat="1" ht="24" customHeight="1" thickBot="1" x14ac:dyDescent="0.25">
      <c r="B207" s="82" t="s">
        <v>80</v>
      </c>
      <c r="C207" s="83" t="s">
        <v>83</v>
      </c>
      <c r="D207" s="99"/>
      <c r="E207" s="83" t="s">
        <v>46</v>
      </c>
      <c r="F207" s="99"/>
      <c r="G207" s="1482" t="s">
        <v>84</v>
      </c>
      <c r="H207" s="1482"/>
      <c r="I207" s="99"/>
      <c r="J207" s="1490" t="s">
        <v>85</v>
      </c>
      <c r="K207" s="1491"/>
      <c r="L207" s="1491"/>
    </row>
    <row r="208" spans="1:12" s="76" customFormat="1" ht="9.75" customHeight="1" thickBot="1" x14ac:dyDescent="0.25"/>
    <row r="209" spans="1:12" s="76" customFormat="1" ht="24" customHeight="1" thickBot="1" x14ac:dyDescent="0.25">
      <c r="B209" s="81"/>
      <c r="C209" s="1487" t="s">
        <v>86</v>
      </c>
      <c r="D209" s="1482"/>
      <c r="E209" s="1488"/>
      <c r="F209" s="81"/>
      <c r="G209" s="1487" t="s">
        <v>87</v>
      </c>
      <c r="H209" s="1482"/>
      <c r="I209" s="1482"/>
      <c r="J209" s="1482"/>
      <c r="K209" s="1482"/>
      <c r="L209" s="1482"/>
    </row>
    <row r="210" spans="1:12" s="76" customFormat="1" ht="20.25" x14ac:dyDescent="0.2">
      <c r="A210" s="1507" t="s">
        <v>88</v>
      </c>
      <c r="B210" s="1507"/>
      <c r="C210" s="1507"/>
      <c r="D210" s="1507"/>
      <c r="E210" s="1507"/>
      <c r="F210" s="1507"/>
      <c r="G210" s="1507"/>
      <c r="H210" s="1507"/>
      <c r="I210" s="1507"/>
      <c r="J210" s="1507"/>
      <c r="K210" s="1507"/>
      <c r="L210" s="1507"/>
    </row>
    <row r="211" spans="1:12" s="76" customFormat="1" ht="18" x14ac:dyDescent="0.2">
      <c r="A211" s="1482" t="s">
        <v>89</v>
      </c>
      <c r="B211" s="1482"/>
      <c r="C211" s="1482"/>
      <c r="D211" s="1482"/>
    </row>
    <row r="212" spans="1:12" s="76" customFormat="1" ht="18.75" customHeight="1" x14ac:dyDescent="0.2">
      <c r="A212" s="1522" t="s">
        <v>90</v>
      </c>
      <c r="B212" s="1522"/>
      <c r="C212" s="84">
        <v>335.67891955375671</v>
      </c>
      <c r="D212" s="85" t="s">
        <v>25</v>
      </c>
      <c r="E212" s="1492" t="s">
        <v>91</v>
      </c>
      <c r="F212" s="1492"/>
      <c r="G212" s="84">
        <v>5</v>
      </c>
      <c r="H212" s="86" t="s">
        <v>92</v>
      </c>
      <c r="I212" s="1492" t="s">
        <v>93</v>
      </c>
      <c r="J212" s="1492"/>
      <c r="K212" s="84">
        <v>1678.3945977687836</v>
      </c>
    </row>
    <row r="213" spans="1:12" s="76" customFormat="1" ht="18.75" thickBot="1" x14ac:dyDescent="0.25">
      <c r="A213" s="1482" t="s">
        <v>94</v>
      </c>
      <c r="B213" s="1482"/>
      <c r="C213" s="1482"/>
      <c r="D213" s="1482"/>
    </row>
    <row r="214" spans="1:12" s="76" customFormat="1" ht="30" customHeight="1" x14ac:dyDescent="0.2">
      <c r="A214" s="1525" t="s">
        <v>95</v>
      </c>
      <c r="B214" s="1526"/>
      <c r="C214" s="1526"/>
      <c r="D214" s="1526"/>
      <c r="E214" s="1526"/>
      <c r="F214" s="1526"/>
      <c r="G214" s="1526"/>
      <c r="H214" s="1501" t="s">
        <v>96</v>
      </c>
      <c r="I214" s="1505" t="s">
        <v>97</v>
      </c>
      <c r="J214" s="1505"/>
      <c r="K214" s="1501" t="s">
        <v>98</v>
      </c>
      <c r="L214" s="1502"/>
    </row>
    <row r="215" spans="1:12" s="76" customFormat="1" ht="30" customHeight="1" x14ac:dyDescent="0.2">
      <c r="A215" s="87" t="s">
        <v>99</v>
      </c>
      <c r="B215" s="1485" t="s">
        <v>100</v>
      </c>
      <c r="C215" s="1485"/>
      <c r="D215" s="1485" t="s">
        <v>101</v>
      </c>
      <c r="E215" s="1485"/>
      <c r="F215" s="1485" t="s">
        <v>100</v>
      </c>
      <c r="G215" s="1485"/>
      <c r="H215" s="1503"/>
      <c r="I215" s="1506"/>
      <c r="J215" s="1506"/>
      <c r="K215" s="1503"/>
      <c r="L215" s="1504"/>
    </row>
    <row r="216" spans="1:12" s="76" customFormat="1" ht="30" customHeight="1" x14ac:dyDescent="0.2">
      <c r="A216" s="1545" t="s">
        <v>50</v>
      </c>
      <c r="B216" s="1493">
        <v>43261</v>
      </c>
      <c r="C216" s="1494"/>
      <c r="D216" s="1495" t="s">
        <v>414</v>
      </c>
      <c r="E216" s="1496"/>
      <c r="F216" s="1493">
        <v>43271</v>
      </c>
      <c r="G216" s="1494"/>
      <c r="H216" s="1511">
        <v>7</v>
      </c>
      <c r="I216" s="1514">
        <v>16</v>
      </c>
      <c r="J216" s="1515"/>
      <c r="K216" s="1514">
        <v>112</v>
      </c>
      <c r="L216" s="1539"/>
    </row>
    <row r="217" spans="1:12" s="76" customFormat="1" ht="30" customHeight="1" x14ac:dyDescent="0.2">
      <c r="A217" s="1546"/>
      <c r="B217" s="1497"/>
      <c r="C217" s="1498"/>
      <c r="D217" s="1508"/>
      <c r="E217" s="1509"/>
      <c r="F217" s="1497"/>
      <c r="G217" s="1498"/>
      <c r="H217" s="1512"/>
      <c r="I217" s="1516"/>
      <c r="J217" s="1517"/>
      <c r="K217" s="1516"/>
      <c r="L217" s="1540"/>
    </row>
    <row r="218" spans="1:12" s="76" customFormat="1" ht="30" customHeight="1" x14ac:dyDescent="0.2">
      <c r="A218" s="1546"/>
      <c r="B218" s="1497"/>
      <c r="C218" s="1498"/>
      <c r="D218" s="1508"/>
      <c r="E218" s="1509"/>
      <c r="F218" s="1497"/>
      <c r="G218" s="1498"/>
      <c r="H218" s="1512"/>
      <c r="I218" s="1516"/>
      <c r="J218" s="1517"/>
      <c r="K218" s="1516"/>
      <c r="L218" s="1540"/>
    </row>
    <row r="219" spans="1:12" s="76" customFormat="1" ht="30" customHeight="1" thickBot="1" x14ac:dyDescent="0.25">
      <c r="A219" s="1547"/>
      <c r="B219" s="1499"/>
      <c r="C219" s="1500"/>
      <c r="D219" s="1520"/>
      <c r="E219" s="1521"/>
      <c r="F219" s="1499"/>
      <c r="G219" s="1500"/>
      <c r="H219" s="1513"/>
      <c r="I219" s="1518"/>
      <c r="J219" s="1519"/>
      <c r="K219" s="1518"/>
      <c r="L219" s="1541"/>
    </row>
    <row r="220" spans="1:12" s="76" customFormat="1" ht="25.15" customHeight="1" x14ac:dyDescent="0.2">
      <c r="A220" s="1548" t="s">
        <v>102</v>
      </c>
      <c r="B220" s="1548"/>
      <c r="C220" s="1548"/>
      <c r="D220" s="1548"/>
    </row>
    <row r="221" spans="1:12" s="76" customFormat="1" ht="25.15" customHeight="1" x14ac:dyDescent="0.2">
      <c r="A221" s="1492" t="s">
        <v>103</v>
      </c>
      <c r="B221" s="1492"/>
      <c r="C221" s="84">
        <v>1678.3945977687836</v>
      </c>
      <c r="D221" s="88" t="s">
        <v>104</v>
      </c>
      <c r="E221" s="1492" t="s">
        <v>105</v>
      </c>
      <c r="F221" s="1492"/>
      <c r="G221" s="84">
        <v>112</v>
      </c>
      <c r="H221" s="86" t="s">
        <v>92</v>
      </c>
      <c r="I221" s="1522" t="s">
        <v>106</v>
      </c>
      <c r="J221" s="1522"/>
      <c r="K221" s="84">
        <v>1790.3945977687836</v>
      </c>
    </row>
    <row r="222" spans="1:12" s="76" customFormat="1" ht="25.15" customHeight="1" x14ac:dyDescent="0.2">
      <c r="A222" s="1492" t="s">
        <v>107</v>
      </c>
      <c r="B222" s="1492"/>
      <c r="C222" s="1492"/>
      <c r="D222" s="1492"/>
    </row>
    <row r="223" spans="1:12" s="76" customFormat="1" ht="25.15" customHeight="1" x14ac:dyDescent="0.2">
      <c r="C223" s="1536" t="s">
        <v>119</v>
      </c>
      <c r="D223" s="1536"/>
      <c r="E223" s="1532">
        <v>43278</v>
      </c>
      <c r="F223" s="1532"/>
      <c r="G223" s="83"/>
      <c r="H223" s="76" t="s">
        <v>108</v>
      </c>
      <c r="I223" s="75"/>
      <c r="J223" s="75"/>
    </row>
    <row r="224" spans="1:12" s="76" customFormat="1" ht="5.25" customHeight="1" thickBot="1" x14ac:dyDescent="0.25">
      <c r="A224" s="89"/>
      <c r="B224" s="89"/>
      <c r="C224" s="89"/>
      <c r="D224" s="89"/>
      <c r="E224" s="89"/>
      <c r="F224" s="89"/>
      <c r="G224" s="89"/>
      <c r="H224" s="89"/>
      <c r="I224" s="89"/>
      <c r="J224" s="89"/>
      <c r="K224" s="89"/>
      <c r="L224" s="89"/>
    </row>
    <row r="225" spans="1:12" s="76" customFormat="1" ht="18" x14ac:dyDescent="0.2">
      <c r="A225" s="1530" t="s">
        <v>109</v>
      </c>
      <c r="B225" s="1530"/>
      <c r="C225" s="1530"/>
      <c r="D225" s="90" t="s">
        <v>110</v>
      </c>
      <c r="E225" s="90"/>
      <c r="G225" s="1550" t="s">
        <v>568</v>
      </c>
      <c r="H225" s="1550"/>
    </row>
    <row r="226" spans="1:12" s="76" customFormat="1" ht="18" x14ac:dyDescent="0.2"/>
    <row r="227" spans="1:12" s="76" customFormat="1" ht="18" x14ac:dyDescent="0.2">
      <c r="A227" s="76" t="s">
        <v>68</v>
      </c>
      <c r="B227" s="1549" t="s">
        <v>569</v>
      </c>
      <c r="C227" s="1549"/>
      <c r="D227" s="1549"/>
      <c r="E227" s="1549"/>
      <c r="F227" s="1538" t="s">
        <v>111</v>
      </c>
      <c r="G227" s="1538"/>
      <c r="H227" s="91"/>
      <c r="I227" s="1536" t="s">
        <v>112</v>
      </c>
      <c r="J227" s="1536"/>
      <c r="K227" s="1481">
        <v>43278</v>
      </c>
      <c r="L227" s="1482"/>
    </row>
    <row r="228" spans="1:12" s="76" customFormat="1" ht="18" x14ac:dyDescent="0.2"/>
    <row r="229" spans="1:12" s="76" customFormat="1" ht="18" x14ac:dyDescent="0.2">
      <c r="A229" s="1533" t="s">
        <v>113</v>
      </c>
      <c r="B229" s="1533"/>
      <c r="C229" s="1533"/>
      <c r="D229" s="1533"/>
      <c r="E229" s="1537"/>
      <c r="F229" s="1537"/>
      <c r="G229" s="1537"/>
      <c r="H229" s="74"/>
      <c r="I229" s="1533" t="s">
        <v>112</v>
      </c>
      <c r="J229" s="1533"/>
      <c r="K229" s="1534" t="s">
        <v>403</v>
      </c>
      <c r="L229" s="1535"/>
    </row>
    <row r="230" spans="1:12" s="76" customFormat="1" ht="18" x14ac:dyDescent="0.2">
      <c r="A230" s="92"/>
      <c r="B230" s="92"/>
      <c r="C230" s="92"/>
      <c r="D230" s="92"/>
      <c r="I230" s="92"/>
      <c r="J230" s="92"/>
      <c r="K230" s="93"/>
    </row>
    <row r="231" spans="1:12" s="76" customFormat="1" ht="30" customHeight="1" x14ac:dyDescent="0.2">
      <c r="A231" s="79" t="s">
        <v>68</v>
      </c>
      <c r="B231" s="1483" t="s">
        <v>439</v>
      </c>
      <c r="C231" s="1483"/>
      <c r="D231" s="1483"/>
      <c r="E231" s="1483"/>
      <c r="F231" s="1489" t="s">
        <v>116</v>
      </c>
      <c r="G231" s="1489"/>
      <c r="H231" s="95">
        <v>852682434</v>
      </c>
      <c r="I231" s="1542" t="s">
        <v>69</v>
      </c>
      <c r="J231" s="1542"/>
      <c r="K231" s="1483" t="s">
        <v>11</v>
      </c>
      <c r="L231" s="1484"/>
    </row>
    <row r="232" spans="1:12" s="76" customFormat="1" ht="30" customHeight="1" x14ac:dyDescent="0.2"/>
    <row r="233" spans="1:12" s="76" customFormat="1" ht="30" customHeight="1" x14ac:dyDescent="0.2">
      <c r="A233" s="79" t="s">
        <v>70</v>
      </c>
      <c r="B233" s="1483" t="s">
        <v>290</v>
      </c>
      <c r="C233" s="1483"/>
      <c r="D233" s="1483"/>
      <c r="E233" s="80" t="s">
        <v>71</v>
      </c>
      <c r="F233" s="1544"/>
      <c r="G233" s="1544"/>
      <c r="H233" s="80" t="s">
        <v>72</v>
      </c>
      <c r="I233" s="1483"/>
      <c r="J233" s="1483"/>
      <c r="K233" s="1483" t="s">
        <v>122</v>
      </c>
      <c r="L233" s="1484"/>
    </row>
    <row r="234" spans="1:12" s="76" customFormat="1" ht="9" customHeight="1" thickBot="1" x14ac:dyDescent="0.25"/>
    <row r="235" spans="1:12" s="76" customFormat="1" ht="24" customHeight="1" thickBot="1" x14ac:dyDescent="0.25">
      <c r="A235" s="76" t="s">
        <v>73</v>
      </c>
      <c r="B235" s="81"/>
      <c r="C235" s="83" t="s">
        <v>74</v>
      </c>
      <c r="D235" s="99"/>
      <c r="E235" s="83" t="s">
        <v>75</v>
      </c>
      <c r="F235" s="99"/>
      <c r="G235" s="1487" t="s">
        <v>76</v>
      </c>
      <c r="H235" s="1488"/>
      <c r="I235" s="99"/>
      <c r="J235" s="1490" t="s">
        <v>77</v>
      </c>
      <c r="K235" s="1491"/>
      <c r="L235" s="1491"/>
    </row>
    <row r="236" spans="1:12" s="76" customFormat="1" ht="9.75" customHeight="1" thickBot="1" x14ac:dyDescent="0.25">
      <c r="C236" s="83"/>
      <c r="D236" s="83"/>
      <c r="E236" s="83"/>
      <c r="F236" s="83"/>
      <c r="G236" s="83"/>
      <c r="H236" s="83"/>
      <c r="I236" s="83"/>
      <c r="J236" s="83"/>
      <c r="K236" s="83"/>
      <c r="L236" s="83"/>
    </row>
    <row r="237" spans="1:12" s="76" customFormat="1" ht="24" customHeight="1" thickBot="1" x14ac:dyDescent="0.25">
      <c r="B237" s="81"/>
      <c r="C237" s="83" t="s">
        <v>78</v>
      </c>
      <c r="D237" s="99"/>
      <c r="E237" s="83" t="s">
        <v>79</v>
      </c>
      <c r="F237" s="100" t="str">
        <f>IF(Menu!$C$7="رئيس",Menu!#REF!," ")</f>
        <v xml:space="preserve"> </v>
      </c>
      <c r="G237" s="1487" t="s">
        <v>81</v>
      </c>
      <c r="H237" s="1488"/>
      <c r="I237" s="99"/>
      <c r="J237" s="1490" t="s">
        <v>82</v>
      </c>
      <c r="K237" s="1491"/>
      <c r="L237" s="1491"/>
    </row>
    <row r="238" spans="1:12" s="76" customFormat="1" ht="9.75" customHeight="1" thickBot="1" x14ac:dyDescent="0.25">
      <c r="C238" s="83"/>
      <c r="D238" s="83"/>
      <c r="E238" s="83"/>
      <c r="F238" s="83"/>
      <c r="G238" s="83"/>
      <c r="H238" s="83"/>
      <c r="I238" s="83"/>
      <c r="J238" s="83"/>
      <c r="K238" s="83"/>
      <c r="L238" s="83"/>
    </row>
    <row r="239" spans="1:12" s="76" customFormat="1" ht="24" customHeight="1" thickBot="1" x14ac:dyDescent="0.25">
      <c r="B239" s="82" t="s">
        <v>80</v>
      </c>
      <c r="C239" s="83" t="s">
        <v>83</v>
      </c>
      <c r="D239" s="99"/>
      <c r="E239" s="83" t="s">
        <v>46</v>
      </c>
      <c r="F239" s="99"/>
      <c r="G239" s="1482" t="s">
        <v>84</v>
      </c>
      <c r="H239" s="1482"/>
      <c r="I239" s="99"/>
      <c r="J239" s="1490" t="s">
        <v>85</v>
      </c>
      <c r="K239" s="1491"/>
      <c r="L239" s="1491"/>
    </row>
    <row r="240" spans="1:12" s="76" customFormat="1" ht="9.75" customHeight="1" thickBot="1" x14ac:dyDescent="0.25"/>
    <row r="241" spans="1:12" s="76" customFormat="1" ht="24" customHeight="1" thickBot="1" x14ac:dyDescent="0.25">
      <c r="B241" s="81"/>
      <c r="C241" s="1487" t="s">
        <v>86</v>
      </c>
      <c r="D241" s="1482"/>
      <c r="E241" s="1488"/>
      <c r="F241" s="81"/>
      <c r="G241" s="1487" t="s">
        <v>87</v>
      </c>
      <c r="H241" s="1482"/>
      <c r="I241" s="1482"/>
      <c r="J241" s="1482"/>
      <c r="K241" s="1482"/>
      <c r="L241" s="1482"/>
    </row>
    <row r="242" spans="1:12" s="76" customFormat="1" ht="20.25" x14ac:dyDescent="0.2">
      <c r="A242" s="1507" t="s">
        <v>88</v>
      </c>
      <c r="B242" s="1507"/>
      <c r="C242" s="1507"/>
      <c r="D242" s="1507"/>
      <c r="E242" s="1507"/>
      <c r="F242" s="1507"/>
      <c r="G242" s="1507"/>
      <c r="H242" s="1507"/>
      <c r="I242" s="1507"/>
      <c r="J242" s="1507"/>
      <c r="K242" s="1507"/>
      <c r="L242" s="1507"/>
    </row>
    <row r="243" spans="1:12" s="76" customFormat="1" ht="18" x14ac:dyDescent="0.2">
      <c r="A243" s="1482" t="s">
        <v>89</v>
      </c>
      <c r="B243" s="1482"/>
      <c r="C243" s="1482"/>
      <c r="D243" s="1482"/>
    </row>
    <row r="244" spans="1:12" s="76" customFormat="1" ht="18.75" customHeight="1" x14ac:dyDescent="0.2">
      <c r="A244" s="1522" t="s">
        <v>90</v>
      </c>
      <c r="B244" s="1522"/>
      <c r="C244" s="84">
        <v>335.67891955375671</v>
      </c>
      <c r="D244" s="85" t="s">
        <v>25</v>
      </c>
      <c r="E244" s="1492" t="s">
        <v>91</v>
      </c>
      <c r="F244" s="1492"/>
      <c r="G244" s="84">
        <v>5</v>
      </c>
      <c r="H244" s="86" t="s">
        <v>92</v>
      </c>
      <c r="I244" s="1492" t="s">
        <v>93</v>
      </c>
      <c r="J244" s="1492"/>
      <c r="K244" s="84">
        <v>1678.3945977687836</v>
      </c>
    </row>
    <row r="245" spans="1:12" s="76" customFormat="1" ht="18.75" thickBot="1" x14ac:dyDescent="0.25">
      <c r="A245" s="1482" t="s">
        <v>94</v>
      </c>
      <c r="B245" s="1482"/>
      <c r="C245" s="1482"/>
      <c r="D245" s="1482"/>
    </row>
    <row r="246" spans="1:12" s="76" customFormat="1" ht="30" customHeight="1" x14ac:dyDescent="0.2">
      <c r="A246" s="1525" t="s">
        <v>95</v>
      </c>
      <c r="B246" s="1526"/>
      <c r="C246" s="1526"/>
      <c r="D246" s="1526"/>
      <c r="E246" s="1526"/>
      <c r="F246" s="1526"/>
      <c r="G246" s="1526"/>
      <c r="H246" s="1501" t="s">
        <v>96</v>
      </c>
      <c r="I246" s="1505" t="s">
        <v>97</v>
      </c>
      <c r="J246" s="1505"/>
      <c r="K246" s="1501" t="s">
        <v>98</v>
      </c>
      <c r="L246" s="1502"/>
    </row>
    <row r="247" spans="1:12" s="76" customFormat="1" ht="30" customHeight="1" x14ac:dyDescent="0.2">
      <c r="A247" s="87" t="s">
        <v>99</v>
      </c>
      <c r="B247" s="1485" t="s">
        <v>100</v>
      </c>
      <c r="C247" s="1485"/>
      <c r="D247" s="1485" t="s">
        <v>101</v>
      </c>
      <c r="E247" s="1485"/>
      <c r="F247" s="1485" t="s">
        <v>100</v>
      </c>
      <c r="G247" s="1485"/>
      <c r="H247" s="1503"/>
      <c r="I247" s="1506"/>
      <c r="J247" s="1506"/>
      <c r="K247" s="1503"/>
      <c r="L247" s="1504"/>
    </row>
    <row r="248" spans="1:12" s="76" customFormat="1" ht="30" customHeight="1" x14ac:dyDescent="0.2">
      <c r="A248" s="1545" t="s">
        <v>50</v>
      </c>
      <c r="B248" s="1493">
        <v>43261</v>
      </c>
      <c r="C248" s="1494"/>
      <c r="D248" s="1495" t="s">
        <v>414</v>
      </c>
      <c r="E248" s="1496"/>
      <c r="F248" s="1493">
        <v>43271</v>
      </c>
      <c r="G248" s="1494"/>
      <c r="H248" s="1511">
        <v>7</v>
      </c>
      <c r="I248" s="1514">
        <v>16</v>
      </c>
      <c r="J248" s="1515"/>
      <c r="K248" s="1514">
        <v>112</v>
      </c>
      <c r="L248" s="1539"/>
    </row>
    <row r="249" spans="1:12" s="76" customFormat="1" ht="30" customHeight="1" x14ac:dyDescent="0.2">
      <c r="A249" s="1546"/>
      <c r="B249" s="1497"/>
      <c r="C249" s="1498"/>
      <c r="D249" s="1508"/>
      <c r="E249" s="1509"/>
      <c r="F249" s="1497"/>
      <c r="G249" s="1498"/>
      <c r="H249" s="1512"/>
      <c r="I249" s="1516"/>
      <c r="J249" s="1517"/>
      <c r="K249" s="1516"/>
      <c r="L249" s="1540"/>
    </row>
    <row r="250" spans="1:12" s="76" customFormat="1" ht="30" customHeight="1" x14ac:dyDescent="0.2">
      <c r="A250" s="1546"/>
      <c r="B250" s="1497"/>
      <c r="C250" s="1498"/>
      <c r="D250" s="1508"/>
      <c r="E250" s="1509"/>
      <c r="F250" s="1497"/>
      <c r="G250" s="1498"/>
      <c r="H250" s="1512"/>
      <c r="I250" s="1516"/>
      <c r="J250" s="1517"/>
      <c r="K250" s="1516"/>
      <c r="L250" s="1540"/>
    </row>
    <row r="251" spans="1:12" s="76" customFormat="1" ht="30" customHeight="1" thickBot="1" x14ac:dyDescent="0.25">
      <c r="A251" s="1547"/>
      <c r="B251" s="1499"/>
      <c r="C251" s="1500"/>
      <c r="D251" s="1520"/>
      <c r="E251" s="1521"/>
      <c r="F251" s="1499"/>
      <c r="G251" s="1500"/>
      <c r="H251" s="1513"/>
      <c r="I251" s="1518"/>
      <c r="J251" s="1519"/>
      <c r="K251" s="1518"/>
      <c r="L251" s="1541"/>
    </row>
    <row r="252" spans="1:12" s="76" customFormat="1" ht="25.15" customHeight="1" x14ac:dyDescent="0.2">
      <c r="A252" s="1548" t="s">
        <v>102</v>
      </c>
      <c r="B252" s="1548"/>
      <c r="C252" s="1548"/>
      <c r="D252" s="1548"/>
    </row>
    <row r="253" spans="1:12" s="76" customFormat="1" ht="25.15" customHeight="1" x14ac:dyDescent="0.2">
      <c r="A253" s="1492" t="s">
        <v>103</v>
      </c>
      <c r="B253" s="1492"/>
      <c r="C253" s="84">
        <v>1678.3945977687836</v>
      </c>
      <c r="D253" s="88" t="s">
        <v>104</v>
      </c>
      <c r="E253" s="1492" t="s">
        <v>105</v>
      </c>
      <c r="F253" s="1492"/>
      <c r="G253" s="84">
        <v>112</v>
      </c>
      <c r="H253" s="86" t="s">
        <v>92</v>
      </c>
      <c r="I253" s="1522" t="s">
        <v>106</v>
      </c>
      <c r="J253" s="1522"/>
      <c r="K253" s="84">
        <v>1790.3945977687836</v>
      </c>
    </row>
    <row r="254" spans="1:12" s="76" customFormat="1" ht="25.15" customHeight="1" x14ac:dyDescent="0.2">
      <c r="A254" s="1492" t="s">
        <v>107</v>
      </c>
      <c r="B254" s="1492"/>
      <c r="C254" s="1492"/>
      <c r="D254" s="1492"/>
    </row>
    <row r="255" spans="1:12" s="76" customFormat="1" ht="25.15" customHeight="1" x14ac:dyDescent="0.2">
      <c r="C255" s="1536" t="s">
        <v>119</v>
      </c>
      <c r="D255" s="1536"/>
      <c r="E255" s="1532">
        <v>43278</v>
      </c>
      <c r="F255" s="1532"/>
      <c r="G255" s="83"/>
      <c r="H255" s="76" t="s">
        <v>108</v>
      </c>
      <c r="I255" s="75"/>
      <c r="J255" s="75"/>
    </row>
    <row r="256" spans="1:12" s="76" customFormat="1" ht="5.25" customHeight="1" thickBot="1" x14ac:dyDescent="0.25">
      <c r="A256" s="89"/>
      <c r="B256" s="89"/>
      <c r="C256" s="89"/>
      <c r="D256" s="89"/>
      <c r="E256" s="89"/>
      <c r="F256" s="89"/>
      <c r="G256" s="89"/>
      <c r="H256" s="89"/>
      <c r="I256" s="89"/>
      <c r="J256" s="89"/>
      <c r="K256" s="89"/>
      <c r="L256" s="89"/>
    </row>
    <row r="257" spans="1:12" s="76" customFormat="1" ht="18" x14ac:dyDescent="0.2">
      <c r="A257" s="1530" t="s">
        <v>109</v>
      </c>
      <c r="B257" s="1530"/>
      <c r="C257" s="1530"/>
      <c r="D257" s="90" t="s">
        <v>110</v>
      </c>
      <c r="E257" s="90"/>
      <c r="G257" s="1550" t="s">
        <v>568</v>
      </c>
      <c r="H257" s="1550"/>
    </row>
    <row r="258" spans="1:12" s="76" customFormat="1" ht="18" x14ac:dyDescent="0.2"/>
    <row r="259" spans="1:12" s="76" customFormat="1" ht="18" x14ac:dyDescent="0.2">
      <c r="A259" s="76" t="s">
        <v>68</v>
      </c>
      <c r="B259" s="1549" t="s">
        <v>569</v>
      </c>
      <c r="C259" s="1549"/>
      <c r="D259" s="1549"/>
      <c r="E259" s="1549"/>
      <c r="F259" s="1538" t="s">
        <v>111</v>
      </c>
      <c r="G259" s="1538"/>
      <c r="H259" s="91"/>
      <c r="I259" s="1536" t="s">
        <v>112</v>
      </c>
      <c r="J259" s="1536"/>
      <c r="K259" s="1481">
        <v>43278</v>
      </c>
      <c r="L259" s="1482"/>
    </row>
    <row r="260" spans="1:12" s="76" customFormat="1" ht="18" x14ac:dyDescent="0.2"/>
    <row r="261" spans="1:12" s="76" customFormat="1" ht="18" x14ac:dyDescent="0.2">
      <c r="A261" s="1533" t="s">
        <v>113</v>
      </c>
      <c r="B261" s="1533"/>
      <c r="C261" s="1533"/>
      <c r="D261" s="1533"/>
      <c r="E261" s="1537"/>
      <c r="F261" s="1537"/>
      <c r="G261" s="1537"/>
      <c r="H261" s="74"/>
      <c r="I261" s="1533" t="s">
        <v>112</v>
      </c>
      <c r="J261" s="1533"/>
      <c r="K261" s="1534" t="s">
        <v>403</v>
      </c>
      <c r="L261" s="1535"/>
    </row>
    <row r="262" spans="1:12" s="76" customFormat="1" ht="18" x14ac:dyDescent="0.2">
      <c r="A262" s="92"/>
      <c r="B262" s="92"/>
      <c r="C262" s="92"/>
      <c r="D262" s="92"/>
      <c r="I262" s="92"/>
      <c r="J262" s="92"/>
      <c r="K262" s="93"/>
    </row>
    <row r="263" spans="1:12" s="76" customFormat="1" ht="30" customHeight="1" x14ac:dyDescent="0.2">
      <c r="A263" s="79" t="s">
        <v>68</v>
      </c>
      <c r="B263" s="1483" t="s">
        <v>441</v>
      </c>
      <c r="C263" s="1483"/>
      <c r="D263" s="1483"/>
      <c r="E263" s="1483"/>
      <c r="F263" s="1489" t="s">
        <v>116</v>
      </c>
      <c r="G263" s="1489"/>
      <c r="H263" s="95">
        <v>907343974</v>
      </c>
      <c r="I263" s="1542" t="s">
        <v>69</v>
      </c>
      <c r="J263" s="1542"/>
      <c r="K263" s="1483" t="s">
        <v>11</v>
      </c>
      <c r="L263" s="1484"/>
    </row>
    <row r="264" spans="1:12" s="76" customFormat="1" ht="30" customHeight="1" x14ac:dyDescent="0.2"/>
    <row r="265" spans="1:12" s="76" customFormat="1" ht="30" customHeight="1" x14ac:dyDescent="0.2">
      <c r="A265" s="79" t="s">
        <v>70</v>
      </c>
      <c r="B265" s="1483" t="s">
        <v>290</v>
      </c>
      <c r="C265" s="1483"/>
      <c r="D265" s="1483"/>
      <c r="E265" s="80" t="s">
        <v>71</v>
      </c>
      <c r="F265" s="1544"/>
      <c r="G265" s="1544"/>
      <c r="H265" s="80" t="s">
        <v>72</v>
      </c>
      <c r="I265" s="1483"/>
      <c r="J265" s="1483"/>
      <c r="K265" s="1483" t="s">
        <v>122</v>
      </c>
      <c r="L265" s="1484"/>
    </row>
    <row r="266" spans="1:12" s="76" customFormat="1" ht="9" customHeight="1" thickBot="1" x14ac:dyDescent="0.25"/>
    <row r="267" spans="1:12" s="76" customFormat="1" ht="24" customHeight="1" thickBot="1" x14ac:dyDescent="0.25">
      <c r="A267" s="76" t="s">
        <v>73</v>
      </c>
      <c r="B267" s="81"/>
      <c r="C267" s="83" t="s">
        <v>74</v>
      </c>
      <c r="D267" s="99"/>
      <c r="E267" s="83" t="s">
        <v>75</v>
      </c>
      <c r="F267" s="99"/>
      <c r="G267" s="1487" t="s">
        <v>76</v>
      </c>
      <c r="H267" s="1488"/>
      <c r="I267" s="99"/>
      <c r="J267" s="1490" t="s">
        <v>77</v>
      </c>
      <c r="K267" s="1491"/>
      <c r="L267" s="1491"/>
    </row>
    <row r="268" spans="1:12" s="76" customFormat="1" ht="9.75" customHeight="1" thickBot="1" x14ac:dyDescent="0.25">
      <c r="C268" s="83"/>
      <c r="D268" s="83"/>
      <c r="E268" s="83"/>
      <c r="F268" s="83"/>
      <c r="G268" s="83"/>
      <c r="H268" s="83"/>
      <c r="I268" s="83"/>
      <c r="J268" s="83"/>
      <c r="K268" s="83"/>
      <c r="L268" s="83"/>
    </row>
    <row r="269" spans="1:12" s="76" customFormat="1" ht="24" customHeight="1" thickBot="1" x14ac:dyDescent="0.25">
      <c r="B269" s="81"/>
      <c r="C269" s="83" t="s">
        <v>78</v>
      </c>
      <c r="D269" s="99"/>
      <c r="E269" s="83" t="s">
        <v>79</v>
      </c>
      <c r="F269" s="100" t="str">
        <f>IF(Menu!$C$7="رئيس",Menu!#REF!," ")</f>
        <v xml:space="preserve"> </v>
      </c>
      <c r="G269" s="1487" t="s">
        <v>81</v>
      </c>
      <c r="H269" s="1488"/>
      <c r="I269" s="99"/>
      <c r="J269" s="1490" t="s">
        <v>82</v>
      </c>
      <c r="K269" s="1491"/>
      <c r="L269" s="1491"/>
    </row>
    <row r="270" spans="1:12" s="76" customFormat="1" ht="9.75" customHeight="1" thickBot="1" x14ac:dyDescent="0.25">
      <c r="C270" s="83"/>
      <c r="D270" s="83"/>
      <c r="E270" s="83"/>
      <c r="F270" s="83"/>
      <c r="G270" s="83"/>
      <c r="H270" s="83"/>
      <c r="I270" s="83"/>
      <c r="J270" s="83"/>
      <c r="K270" s="83"/>
      <c r="L270" s="83"/>
    </row>
    <row r="271" spans="1:12" s="76" customFormat="1" ht="24" customHeight="1" thickBot="1" x14ac:dyDescent="0.25">
      <c r="B271" s="82" t="s">
        <v>80</v>
      </c>
      <c r="C271" s="83" t="s">
        <v>83</v>
      </c>
      <c r="D271" s="99"/>
      <c r="E271" s="83" t="s">
        <v>46</v>
      </c>
      <c r="F271" s="99"/>
      <c r="G271" s="1482" t="s">
        <v>84</v>
      </c>
      <c r="H271" s="1482"/>
      <c r="I271" s="99"/>
      <c r="J271" s="1490" t="s">
        <v>85</v>
      </c>
      <c r="K271" s="1491"/>
      <c r="L271" s="1491"/>
    </row>
    <row r="272" spans="1:12" s="76" customFormat="1" ht="9.75" customHeight="1" thickBot="1" x14ac:dyDescent="0.25"/>
    <row r="273" spans="1:12" s="76" customFormat="1" ht="24" customHeight="1" thickBot="1" x14ac:dyDescent="0.25">
      <c r="B273" s="81"/>
      <c r="C273" s="1487" t="s">
        <v>86</v>
      </c>
      <c r="D273" s="1482"/>
      <c r="E273" s="1488"/>
      <c r="F273" s="81"/>
      <c r="G273" s="1487" t="s">
        <v>87</v>
      </c>
      <c r="H273" s="1482"/>
      <c r="I273" s="1482"/>
      <c r="J273" s="1482"/>
      <c r="K273" s="1482"/>
      <c r="L273" s="1482"/>
    </row>
    <row r="274" spans="1:12" s="76" customFormat="1" ht="20.25" x14ac:dyDescent="0.2">
      <c r="A274" s="1507" t="s">
        <v>88</v>
      </c>
      <c r="B274" s="1507"/>
      <c r="C274" s="1507"/>
      <c r="D274" s="1507"/>
      <c r="E274" s="1507"/>
      <c r="F274" s="1507"/>
      <c r="G274" s="1507"/>
      <c r="H274" s="1507"/>
      <c r="I274" s="1507"/>
      <c r="J274" s="1507"/>
      <c r="K274" s="1507"/>
      <c r="L274" s="1507"/>
    </row>
    <row r="275" spans="1:12" s="76" customFormat="1" ht="18" x14ac:dyDescent="0.2">
      <c r="A275" s="1482" t="s">
        <v>89</v>
      </c>
      <c r="B275" s="1482"/>
      <c r="C275" s="1482"/>
      <c r="D275" s="1482"/>
    </row>
    <row r="276" spans="1:12" s="76" customFormat="1" ht="18.75" customHeight="1" x14ac:dyDescent="0.2">
      <c r="A276" s="1522" t="s">
        <v>90</v>
      </c>
      <c r="B276" s="1522"/>
      <c r="C276" s="84">
        <v>239.77065682411194</v>
      </c>
      <c r="D276" s="85" t="s">
        <v>25</v>
      </c>
      <c r="E276" s="1492" t="s">
        <v>91</v>
      </c>
      <c r="F276" s="1492"/>
      <c r="G276" s="84">
        <v>5</v>
      </c>
      <c r="H276" s="86" t="s">
        <v>92</v>
      </c>
      <c r="I276" s="1492" t="s">
        <v>93</v>
      </c>
      <c r="J276" s="1492"/>
      <c r="K276" s="84">
        <v>1198.8532841205597</v>
      </c>
    </row>
    <row r="277" spans="1:12" s="76" customFormat="1" ht="18.75" thickBot="1" x14ac:dyDescent="0.25">
      <c r="A277" s="1482" t="s">
        <v>94</v>
      </c>
      <c r="B277" s="1482"/>
      <c r="C277" s="1482"/>
      <c r="D277" s="1482"/>
    </row>
    <row r="278" spans="1:12" s="76" customFormat="1" ht="30" customHeight="1" x14ac:dyDescent="0.2">
      <c r="A278" s="1525" t="s">
        <v>95</v>
      </c>
      <c r="B278" s="1526"/>
      <c r="C278" s="1526"/>
      <c r="D278" s="1526"/>
      <c r="E278" s="1526"/>
      <c r="F278" s="1526"/>
      <c r="G278" s="1526"/>
      <c r="H278" s="1501" t="s">
        <v>96</v>
      </c>
      <c r="I278" s="1505" t="s">
        <v>97</v>
      </c>
      <c r="J278" s="1505"/>
      <c r="K278" s="1501" t="s">
        <v>98</v>
      </c>
      <c r="L278" s="1502"/>
    </row>
    <row r="279" spans="1:12" s="76" customFormat="1" ht="30" customHeight="1" x14ac:dyDescent="0.2">
      <c r="A279" s="87" t="s">
        <v>99</v>
      </c>
      <c r="B279" s="1485" t="s">
        <v>100</v>
      </c>
      <c r="C279" s="1485"/>
      <c r="D279" s="1485" t="s">
        <v>101</v>
      </c>
      <c r="E279" s="1485"/>
      <c r="F279" s="1485" t="s">
        <v>100</v>
      </c>
      <c r="G279" s="1485"/>
      <c r="H279" s="1503"/>
      <c r="I279" s="1506"/>
      <c r="J279" s="1506"/>
      <c r="K279" s="1503"/>
      <c r="L279" s="1504"/>
    </row>
    <row r="280" spans="1:12" s="76" customFormat="1" ht="30" customHeight="1" x14ac:dyDescent="0.2">
      <c r="A280" s="1545" t="s">
        <v>287</v>
      </c>
      <c r="B280" s="1493">
        <v>43263</v>
      </c>
      <c r="C280" s="1494"/>
      <c r="D280" s="1495" t="s">
        <v>414</v>
      </c>
      <c r="E280" s="1496"/>
      <c r="F280" s="1493">
        <v>43271</v>
      </c>
      <c r="G280" s="1494"/>
      <c r="H280" s="1511">
        <v>5</v>
      </c>
      <c r="I280" s="1514">
        <v>19</v>
      </c>
      <c r="J280" s="1515"/>
      <c r="K280" s="1514">
        <v>95</v>
      </c>
      <c r="L280" s="1539"/>
    </row>
    <row r="281" spans="1:12" s="76" customFormat="1" ht="30" customHeight="1" x14ac:dyDescent="0.2">
      <c r="A281" s="1546"/>
      <c r="B281" s="1497"/>
      <c r="C281" s="1498"/>
      <c r="D281" s="1508"/>
      <c r="E281" s="1509"/>
      <c r="F281" s="1497"/>
      <c r="G281" s="1498"/>
      <c r="H281" s="1512"/>
      <c r="I281" s="1516"/>
      <c r="J281" s="1517"/>
      <c r="K281" s="1516"/>
      <c r="L281" s="1540"/>
    </row>
    <row r="282" spans="1:12" s="76" customFormat="1" ht="30" customHeight="1" x14ac:dyDescent="0.2">
      <c r="A282" s="1546"/>
      <c r="B282" s="1497"/>
      <c r="C282" s="1498"/>
      <c r="D282" s="1508"/>
      <c r="E282" s="1509"/>
      <c r="F282" s="1497"/>
      <c r="G282" s="1498"/>
      <c r="H282" s="1512"/>
      <c r="I282" s="1516"/>
      <c r="J282" s="1517"/>
      <c r="K282" s="1516"/>
      <c r="L282" s="1540"/>
    </row>
    <row r="283" spans="1:12" s="76" customFormat="1" ht="30" customHeight="1" thickBot="1" x14ac:dyDescent="0.25">
      <c r="A283" s="1547"/>
      <c r="B283" s="1499"/>
      <c r="C283" s="1500"/>
      <c r="D283" s="1520"/>
      <c r="E283" s="1521"/>
      <c r="F283" s="1499"/>
      <c r="G283" s="1500"/>
      <c r="H283" s="1513"/>
      <c r="I283" s="1518"/>
      <c r="J283" s="1519"/>
      <c r="K283" s="1518"/>
      <c r="L283" s="1541"/>
    </row>
    <row r="284" spans="1:12" s="76" customFormat="1" ht="25.15" customHeight="1" x14ac:dyDescent="0.2">
      <c r="A284" s="1548" t="s">
        <v>102</v>
      </c>
      <c r="B284" s="1548"/>
      <c r="C284" s="1548"/>
      <c r="D284" s="1548"/>
    </row>
    <row r="285" spans="1:12" s="76" customFormat="1" ht="25.15" customHeight="1" x14ac:dyDescent="0.2">
      <c r="A285" s="1492" t="s">
        <v>103</v>
      </c>
      <c r="B285" s="1492"/>
      <c r="C285" s="84">
        <v>1198.8532841205597</v>
      </c>
      <c r="D285" s="88" t="s">
        <v>104</v>
      </c>
      <c r="E285" s="1492" t="s">
        <v>105</v>
      </c>
      <c r="F285" s="1492"/>
      <c r="G285" s="84">
        <v>95</v>
      </c>
      <c r="H285" s="86" t="s">
        <v>92</v>
      </c>
      <c r="I285" s="1522" t="s">
        <v>106</v>
      </c>
      <c r="J285" s="1522"/>
      <c r="K285" s="84">
        <v>1293.8532841205597</v>
      </c>
    </row>
    <row r="286" spans="1:12" s="76" customFormat="1" ht="25.15" customHeight="1" x14ac:dyDescent="0.2">
      <c r="A286" s="1492" t="s">
        <v>107</v>
      </c>
      <c r="B286" s="1492"/>
      <c r="C286" s="1492"/>
      <c r="D286" s="1492"/>
    </row>
    <row r="287" spans="1:12" s="76" customFormat="1" ht="25.15" customHeight="1" x14ac:dyDescent="0.2">
      <c r="C287" s="1536" t="s">
        <v>119</v>
      </c>
      <c r="D287" s="1536"/>
      <c r="E287" s="1532">
        <v>43278</v>
      </c>
      <c r="F287" s="1532"/>
      <c r="G287" s="83"/>
      <c r="H287" s="76" t="s">
        <v>108</v>
      </c>
      <c r="I287" s="75"/>
      <c r="J287" s="75"/>
    </row>
    <row r="288" spans="1:12" s="76" customFormat="1" ht="5.25" customHeight="1" thickBot="1" x14ac:dyDescent="0.25">
      <c r="A288" s="89"/>
      <c r="B288" s="89"/>
      <c r="C288" s="89"/>
      <c r="D288" s="89"/>
      <c r="E288" s="89"/>
      <c r="F288" s="89"/>
      <c r="G288" s="89"/>
      <c r="H288" s="89"/>
      <c r="I288" s="89"/>
      <c r="J288" s="89"/>
      <c r="K288" s="89"/>
      <c r="L288" s="89"/>
    </row>
    <row r="289" spans="1:12" s="76" customFormat="1" ht="18" x14ac:dyDescent="0.2">
      <c r="A289" s="1530" t="s">
        <v>109</v>
      </c>
      <c r="B289" s="1530"/>
      <c r="C289" s="1530"/>
      <c r="D289" s="90" t="s">
        <v>110</v>
      </c>
      <c r="E289" s="90"/>
      <c r="G289" s="1550" t="s">
        <v>568</v>
      </c>
      <c r="H289" s="1550"/>
    </row>
    <row r="290" spans="1:12" s="76" customFormat="1" ht="18" x14ac:dyDescent="0.2"/>
    <row r="291" spans="1:12" s="76" customFormat="1" ht="18" x14ac:dyDescent="0.2">
      <c r="A291" s="76" t="s">
        <v>68</v>
      </c>
      <c r="B291" s="1549" t="s">
        <v>569</v>
      </c>
      <c r="C291" s="1549"/>
      <c r="D291" s="1549"/>
      <c r="E291" s="1549"/>
      <c r="F291" s="1538" t="s">
        <v>111</v>
      </c>
      <c r="G291" s="1538"/>
      <c r="H291" s="91"/>
      <c r="I291" s="1536" t="s">
        <v>112</v>
      </c>
      <c r="J291" s="1536"/>
      <c r="K291" s="1481">
        <v>43278</v>
      </c>
      <c r="L291" s="1482"/>
    </row>
    <row r="292" spans="1:12" s="76" customFormat="1" ht="18" x14ac:dyDescent="0.2"/>
    <row r="293" spans="1:12" s="76" customFormat="1" ht="18" x14ac:dyDescent="0.2">
      <c r="A293" s="1533" t="s">
        <v>113</v>
      </c>
      <c r="B293" s="1533"/>
      <c r="C293" s="1533"/>
      <c r="D293" s="1533"/>
      <c r="E293" s="1537"/>
      <c r="F293" s="1537"/>
      <c r="G293" s="1537"/>
      <c r="H293" s="74"/>
      <c r="I293" s="1533" t="s">
        <v>112</v>
      </c>
      <c r="J293" s="1533"/>
      <c r="K293" s="1534" t="s">
        <v>403</v>
      </c>
      <c r="L293" s="1535"/>
    </row>
    <row r="294" spans="1:12" s="76" customFormat="1" ht="18" x14ac:dyDescent="0.2">
      <c r="A294" s="92"/>
      <c r="B294" s="92"/>
      <c r="C294" s="92"/>
      <c r="D294" s="92"/>
      <c r="I294" s="92"/>
      <c r="J294" s="92"/>
      <c r="K294" s="93"/>
    </row>
    <row r="295" spans="1:12" s="76" customFormat="1" ht="30" customHeight="1" x14ac:dyDescent="0.2">
      <c r="A295" s="79" t="s">
        <v>68</v>
      </c>
      <c r="B295" s="1483" t="s">
        <v>442</v>
      </c>
      <c r="C295" s="1483"/>
      <c r="D295" s="1483"/>
      <c r="E295" s="1483"/>
      <c r="F295" s="1489" t="s">
        <v>116</v>
      </c>
      <c r="G295" s="1489"/>
      <c r="H295" s="95">
        <v>964379192</v>
      </c>
      <c r="I295" s="1542" t="s">
        <v>69</v>
      </c>
      <c r="J295" s="1542"/>
      <c r="K295" s="1483" t="s">
        <v>11</v>
      </c>
      <c r="L295" s="1484"/>
    </row>
    <row r="296" spans="1:12" s="76" customFormat="1" ht="30" customHeight="1" x14ac:dyDescent="0.2"/>
    <row r="297" spans="1:12" s="76" customFormat="1" ht="30" customHeight="1" x14ac:dyDescent="0.2">
      <c r="A297" s="79" t="s">
        <v>70</v>
      </c>
      <c r="B297" s="1483" t="s">
        <v>290</v>
      </c>
      <c r="C297" s="1483"/>
      <c r="D297" s="1483"/>
      <c r="E297" s="80" t="s">
        <v>71</v>
      </c>
      <c r="F297" s="1544"/>
      <c r="G297" s="1544"/>
      <c r="H297" s="80" t="s">
        <v>72</v>
      </c>
      <c r="I297" s="1483"/>
      <c r="J297" s="1483"/>
      <c r="K297" s="1483" t="s">
        <v>122</v>
      </c>
      <c r="L297" s="1484"/>
    </row>
    <row r="298" spans="1:12" s="76" customFormat="1" ht="9" customHeight="1" thickBot="1" x14ac:dyDescent="0.25"/>
    <row r="299" spans="1:12" s="76" customFormat="1" ht="24" customHeight="1" thickBot="1" x14ac:dyDescent="0.25">
      <c r="A299" s="76" t="s">
        <v>73</v>
      </c>
      <c r="B299" s="81"/>
      <c r="C299" s="83" t="s">
        <v>74</v>
      </c>
      <c r="D299" s="99"/>
      <c r="E299" s="83" t="s">
        <v>75</v>
      </c>
      <c r="F299" s="99"/>
      <c r="G299" s="1487" t="s">
        <v>76</v>
      </c>
      <c r="H299" s="1488"/>
      <c r="I299" s="99"/>
      <c r="J299" s="1490" t="s">
        <v>77</v>
      </c>
      <c r="K299" s="1491"/>
      <c r="L299" s="1491"/>
    </row>
    <row r="300" spans="1:12" s="76" customFormat="1" ht="9.75" customHeight="1" thickBot="1" x14ac:dyDescent="0.25">
      <c r="C300" s="83"/>
      <c r="D300" s="83"/>
      <c r="E300" s="83"/>
      <c r="F300" s="83"/>
      <c r="G300" s="83"/>
      <c r="H300" s="83"/>
      <c r="I300" s="83"/>
      <c r="J300" s="83"/>
      <c r="K300" s="83"/>
      <c r="L300" s="83"/>
    </row>
    <row r="301" spans="1:12" s="76" customFormat="1" ht="24" customHeight="1" thickBot="1" x14ac:dyDescent="0.25">
      <c r="B301" s="81"/>
      <c r="C301" s="83" t="s">
        <v>78</v>
      </c>
      <c r="D301" s="99"/>
      <c r="E301" s="83" t="s">
        <v>79</v>
      </c>
      <c r="F301" s="100" t="str">
        <f>IF(Menu!$C$7="رئيس",Menu!#REF!," ")</f>
        <v xml:space="preserve"> </v>
      </c>
      <c r="G301" s="1487" t="s">
        <v>81</v>
      </c>
      <c r="H301" s="1488"/>
      <c r="I301" s="99"/>
      <c r="J301" s="1490" t="s">
        <v>82</v>
      </c>
      <c r="K301" s="1491"/>
      <c r="L301" s="1491"/>
    </row>
    <row r="302" spans="1:12" s="76" customFormat="1" ht="9.75" customHeight="1" thickBot="1" x14ac:dyDescent="0.25">
      <c r="C302" s="83"/>
      <c r="D302" s="83"/>
      <c r="E302" s="83"/>
      <c r="F302" s="83"/>
      <c r="G302" s="83"/>
      <c r="H302" s="83"/>
      <c r="I302" s="83"/>
      <c r="J302" s="83"/>
      <c r="K302" s="83"/>
      <c r="L302" s="83"/>
    </row>
    <row r="303" spans="1:12" s="76" customFormat="1" ht="24" customHeight="1" thickBot="1" x14ac:dyDescent="0.25">
      <c r="B303" s="82" t="s">
        <v>80</v>
      </c>
      <c r="C303" s="83" t="s">
        <v>83</v>
      </c>
      <c r="D303" s="99"/>
      <c r="E303" s="83" t="s">
        <v>46</v>
      </c>
      <c r="F303" s="99"/>
      <c r="G303" s="1482" t="s">
        <v>84</v>
      </c>
      <c r="H303" s="1482"/>
      <c r="I303" s="99"/>
      <c r="J303" s="1490" t="s">
        <v>85</v>
      </c>
      <c r="K303" s="1491"/>
      <c r="L303" s="1491"/>
    </row>
    <row r="304" spans="1:12" s="76" customFormat="1" ht="9.75" customHeight="1" thickBot="1" x14ac:dyDescent="0.25"/>
    <row r="305" spans="1:12" s="76" customFormat="1" ht="24" customHeight="1" thickBot="1" x14ac:dyDescent="0.25">
      <c r="B305" s="81"/>
      <c r="C305" s="1487" t="s">
        <v>86</v>
      </c>
      <c r="D305" s="1482"/>
      <c r="E305" s="1488"/>
      <c r="F305" s="81"/>
      <c r="G305" s="1487" t="s">
        <v>87</v>
      </c>
      <c r="H305" s="1482"/>
      <c r="I305" s="1482"/>
      <c r="J305" s="1482"/>
      <c r="K305" s="1482"/>
      <c r="L305" s="1482"/>
    </row>
    <row r="306" spans="1:12" s="76" customFormat="1" ht="20.25" x14ac:dyDescent="0.2">
      <c r="A306" s="1507" t="s">
        <v>88</v>
      </c>
      <c r="B306" s="1507"/>
      <c r="C306" s="1507"/>
      <c r="D306" s="1507"/>
      <c r="E306" s="1507"/>
      <c r="F306" s="1507"/>
      <c r="G306" s="1507"/>
      <c r="H306" s="1507"/>
      <c r="I306" s="1507"/>
      <c r="J306" s="1507"/>
      <c r="K306" s="1507"/>
      <c r="L306" s="1507"/>
    </row>
    <row r="307" spans="1:12" s="76" customFormat="1" ht="18" x14ac:dyDescent="0.2">
      <c r="A307" s="1482" t="s">
        <v>89</v>
      </c>
      <c r="B307" s="1482"/>
      <c r="C307" s="1482"/>
      <c r="D307" s="1482"/>
    </row>
    <row r="308" spans="1:12" s="76" customFormat="1" ht="18.75" customHeight="1" x14ac:dyDescent="0.2">
      <c r="A308" s="1522" t="s">
        <v>90</v>
      </c>
      <c r="B308" s="1522"/>
      <c r="C308" s="84">
        <v>239.77065682411194</v>
      </c>
      <c r="D308" s="85" t="s">
        <v>25</v>
      </c>
      <c r="E308" s="1492" t="s">
        <v>91</v>
      </c>
      <c r="F308" s="1492"/>
      <c r="G308" s="84">
        <v>5</v>
      </c>
      <c r="H308" s="86" t="s">
        <v>92</v>
      </c>
      <c r="I308" s="1492" t="s">
        <v>93</v>
      </c>
      <c r="J308" s="1492"/>
      <c r="K308" s="84">
        <v>1198.8532841205597</v>
      </c>
    </row>
    <row r="309" spans="1:12" s="76" customFormat="1" ht="18.75" thickBot="1" x14ac:dyDescent="0.25">
      <c r="A309" s="1482" t="s">
        <v>94</v>
      </c>
      <c r="B309" s="1482"/>
      <c r="C309" s="1482"/>
      <c r="D309" s="1482"/>
    </row>
    <row r="310" spans="1:12" s="76" customFormat="1" ht="30" customHeight="1" x14ac:dyDescent="0.2">
      <c r="A310" s="1525" t="s">
        <v>95</v>
      </c>
      <c r="B310" s="1526"/>
      <c r="C310" s="1526"/>
      <c r="D310" s="1526"/>
      <c r="E310" s="1526"/>
      <c r="F310" s="1526"/>
      <c r="G310" s="1526"/>
      <c r="H310" s="1501" t="s">
        <v>96</v>
      </c>
      <c r="I310" s="1505" t="s">
        <v>97</v>
      </c>
      <c r="J310" s="1505"/>
      <c r="K310" s="1501" t="s">
        <v>98</v>
      </c>
      <c r="L310" s="1502"/>
    </row>
    <row r="311" spans="1:12" s="76" customFormat="1" ht="30" customHeight="1" x14ac:dyDescent="0.2">
      <c r="A311" s="87" t="s">
        <v>99</v>
      </c>
      <c r="B311" s="1485" t="s">
        <v>100</v>
      </c>
      <c r="C311" s="1485"/>
      <c r="D311" s="1485" t="s">
        <v>101</v>
      </c>
      <c r="E311" s="1485"/>
      <c r="F311" s="1485" t="s">
        <v>100</v>
      </c>
      <c r="G311" s="1485"/>
      <c r="H311" s="1503"/>
      <c r="I311" s="1506"/>
      <c r="J311" s="1506"/>
      <c r="K311" s="1503"/>
      <c r="L311" s="1504"/>
    </row>
    <row r="312" spans="1:12" s="76" customFormat="1" ht="30" customHeight="1" x14ac:dyDescent="0.2">
      <c r="A312" s="1545" t="s">
        <v>505</v>
      </c>
      <c r="B312" s="1493">
        <v>43263</v>
      </c>
      <c r="C312" s="1494"/>
      <c r="D312" s="1495" t="s">
        <v>414</v>
      </c>
      <c r="E312" s="1496"/>
      <c r="F312" s="1493">
        <v>43271</v>
      </c>
      <c r="G312" s="1494"/>
      <c r="H312" s="1511">
        <v>5</v>
      </c>
      <c r="I312" s="1514">
        <v>12</v>
      </c>
      <c r="J312" s="1515"/>
      <c r="K312" s="1514">
        <v>60</v>
      </c>
      <c r="L312" s="1539"/>
    </row>
    <row r="313" spans="1:12" s="76" customFormat="1" ht="30" customHeight="1" x14ac:dyDescent="0.2">
      <c r="A313" s="1546"/>
      <c r="B313" s="1497"/>
      <c r="C313" s="1498"/>
      <c r="D313" s="1508"/>
      <c r="E313" s="1509"/>
      <c r="F313" s="1497"/>
      <c r="G313" s="1498"/>
      <c r="H313" s="1512"/>
      <c r="I313" s="1516"/>
      <c r="J313" s="1517"/>
      <c r="K313" s="1516"/>
      <c r="L313" s="1540"/>
    </row>
    <row r="314" spans="1:12" s="76" customFormat="1" ht="30" customHeight="1" x14ac:dyDescent="0.2">
      <c r="A314" s="1546"/>
      <c r="B314" s="1497"/>
      <c r="C314" s="1498"/>
      <c r="D314" s="1508"/>
      <c r="E314" s="1509"/>
      <c r="F314" s="1497"/>
      <c r="G314" s="1498"/>
      <c r="H314" s="1512"/>
      <c r="I314" s="1516"/>
      <c r="J314" s="1517"/>
      <c r="K314" s="1516"/>
      <c r="L314" s="1540"/>
    </row>
    <row r="315" spans="1:12" s="76" customFormat="1" ht="30" customHeight="1" thickBot="1" x14ac:dyDescent="0.25">
      <c r="A315" s="1547"/>
      <c r="B315" s="1499"/>
      <c r="C315" s="1500"/>
      <c r="D315" s="1520"/>
      <c r="E315" s="1521"/>
      <c r="F315" s="1499"/>
      <c r="G315" s="1500"/>
      <c r="H315" s="1513"/>
      <c r="I315" s="1518"/>
      <c r="J315" s="1519"/>
      <c r="K315" s="1518"/>
      <c r="L315" s="1541"/>
    </row>
    <row r="316" spans="1:12" s="76" customFormat="1" ht="25.15" customHeight="1" x14ac:dyDescent="0.2">
      <c r="A316" s="1548" t="s">
        <v>102</v>
      </c>
      <c r="B316" s="1548"/>
      <c r="C316" s="1548"/>
      <c r="D316" s="1548"/>
    </row>
    <row r="317" spans="1:12" s="76" customFormat="1" ht="25.15" customHeight="1" x14ac:dyDescent="0.2">
      <c r="A317" s="1492" t="s">
        <v>103</v>
      </c>
      <c r="B317" s="1492"/>
      <c r="C317" s="84">
        <v>1198.8532841205597</v>
      </c>
      <c r="D317" s="88" t="s">
        <v>104</v>
      </c>
      <c r="E317" s="1492" t="s">
        <v>105</v>
      </c>
      <c r="F317" s="1492"/>
      <c r="G317" s="84">
        <v>60</v>
      </c>
      <c r="H317" s="86" t="s">
        <v>92</v>
      </c>
      <c r="I317" s="1522" t="s">
        <v>106</v>
      </c>
      <c r="J317" s="1522"/>
      <c r="K317" s="84">
        <v>1258.8532841205597</v>
      </c>
    </row>
    <row r="318" spans="1:12" s="76" customFormat="1" ht="25.15" customHeight="1" x14ac:dyDescent="0.2">
      <c r="A318" s="1492" t="s">
        <v>107</v>
      </c>
      <c r="B318" s="1492"/>
      <c r="C318" s="1492"/>
      <c r="D318" s="1492"/>
    </row>
    <row r="319" spans="1:12" s="76" customFormat="1" ht="25.15" customHeight="1" x14ac:dyDescent="0.2">
      <c r="C319" s="1536" t="s">
        <v>119</v>
      </c>
      <c r="D319" s="1536"/>
      <c r="E319" s="1532">
        <v>43278</v>
      </c>
      <c r="F319" s="1532"/>
      <c r="G319" s="83"/>
      <c r="H319" s="76" t="s">
        <v>108</v>
      </c>
      <c r="I319" s="75"/>
      <c r="J319" s="75"/>
    </row>
    <row r="320" spans="1:12" s="76" customFormat="1" ht="5.25" customHeight="1" thickBot="1" x14ac:dyDescent="0.25">
      <c r="A320" s="89"/>
      <c r="B320" s="89"/>
      <c r="C320" s="89"/>
      <c r="D320" s="89"/>
      <c r="E320" s="89"/>
      <c r="F320" s="89"/>
      <c r="G320" s="89"/>
      <c r="H320" s="89"/>
      <c r="I320" s="89"/>
      <c r="J320" s="89"/>
      <c r="K320" s="89"/>
      <c r="L320" s="89"/>
    </row>
    <row r="321" spans="1:12" s="76" customFormat="1" ht="18" x14ac:dyDescent="0.2">
      <c r="A321" s="1530" t="s">
        <v>109</v>
      </c>
      <c r="B321" s="1530"/>
      <c r="C321" s="1530"/>
      <c r="D321" s="90" t="s">
        <v>110</v>
      </c>
      <c r="E321" s="90"/>
      <c r="G321" s="1550" t="s">
        <v>568</v>
      </c>
      <c r="H321" s="1550"/>
    </row>
    <row r="322" spans="1:12" s="76" customFormat="1" ht="18" x14ac:dyDescent="0.2"/>
    <row r="323" spans="1:12" s="76" customFormat="1" ht="18" x14ac:dyDescent="0.2">
      <c r="A323" s="76" t="s">
        <v>68</v>
      </c>
      <c r="B323" s="1549" t="s">
        <v>569</v>
      </c>
      <c r="C323" s="1549"/>
      <c r="D323" s="1549"/>
      <c r="E323" s="1549"/>
      <c r="F323" s="1538" t="s">
        <v>111</v>
      </c>
      <c r="G323" s="1538"/>
      <c r="H323" s="91"/>
      <c r="I323" s="1536" t="s">
        <v>112</v>
      </c>
      <c r="J323" s="1536"/>
      <c r="K323" s="1481">
        <v>43278</v>
      </c>
      <c r="L323" s="1482"/>
    </row>
    <row r="324" spans="1:12" s="76" customFormat="1" ht="18" x14ac:dyDescent="0.2"/>
    <row r="325" spans="1:12" s="76" customFormat="1" ht="18" x14ac:dyDescent="0.2">
      <c r="A325" s="1533" t="s">
        <v>113</v>
      </c>
      <c r="B325" s="1533"/>
      <c r="C325" s="1533"/>
      <c r="D325" s="1533"/>
      <c r="E325" s="1537"/>
      <c r="F325" s="1537"/>
      <c r="G325" s="1537"/>
      <c r="H325" s="74"/>
      <c r="I325" s="1533" t="s">
        <v>112</v>
      </c>
      <c r="J325" s="1533"/>
      <c r="K325" s="1534" t="s">
        <v>403</v>
      </c>
      <c r="L325" s="1535"/>
    </row>
    <row r="326" spans="1:12" s="76" customFormat="1" ht="18" x14ac:dyDescent="0.2">
      <c r="A326" s="92"/>
      <c r="B326" s="92"/>
      <c r="C326" s="92"/>
      <c r="D326" s="92"/>
      <c r="I326" s="92"/>
      <c r="J326" s="92"/>
      <c r="K326" s="93"/>
    </row>
    <row r="327" spans="1:12" s="76" customFormat="1" ht="30" customHeight="1" x14ac:dyDescent="0.2">
      <c r="A327" s="79" t="s">
        <v>68</v>
      </c>
      <c r="B327" s="1483" t="s">
        <v>444</v>
      </c>
      <c r="C327" s="1483"/>
      <c r="D327" s="1483"/>
      <c r="E327" s="1483"/>
      <c r="F327" s="1489" t="s">
        <v>116</v>
      </c>
      <c r="G327" s="1489"/>
      <c r="H327" s="95">
        <v>907124580</v>
      </c>
      <c r="I327" s="1542" t="s">
        <v>69</v>
      </c>
      <c r="J327" s="1542"/>
      <c r="K327" s="1483" t="s">
        <v>11</v>
      </c>
      <c r="L327" s="1484"/>
    </row>
    <row r="328" spans="1:12" s="76" customFormat="1" ht="30" customHeight="1" x14ac:dyDescent="0.2"/>
    <row r="329" spans="1:12" s="76" customFormat="1" ht="30" customHeight="1" x14ac:dyDescent="0.2">
      <c r="A329" s="79" t="s">
        <v>70</v>
      </c>
      <c r="B329" s="1483" t="s">
        <v>290</v>
      </c>
      <c r="C329" s="1483"/>
      <c r="D329" s="1483"/>
      <c r="E329" s="80" t="s">
        <v>71</v>
      </c>
      <c r="F329" s="1544"/>
      <c r="G329" s="1544"/>
      <c r="H329" s="80" t="s">
        <v>72</v>
      </c>
      <c r="I329" s="1483"/>
      <c r="J329" s="1483"/>
      <c r="K329" s="1483" t="s">
        <v>122</v>
      </c>
      <c r="L329" s="1484"/>
    </row>
    <row r="330" spans="1:12" s="76" customFormat="1" ht="9" customHeight="1" thickBot="1" x14ac:dyDescent="0.25"/>
    <row r="331" spans="1:12" s="76" customFormat="1" ht="24" customHeight="1" thickBot="1" x14ac:dyDescent="0.25">
      <c r="A331" s="76" t="s">
        <v>73</v>
      </c>
      <c r="B331" s="81"/>
      <c r="C331" s="83" t="s">
        <v>74</v>
      </c>
      <c r="D331" s="99"/>
      <c r="E331" s="83" t="s">
        <v>75</v>
      </c>
      <c r="F331" s="99"/>
      <c r="G331" s="1487" t="s">
        <v>76</v>
      </c>
      <c r="H331" s="1488"/>
      <c r="I331" s="99"/>
      <c r="J331" s="1490" t="s">
        <v>77</v>
      </c>
      <c r="K331" s="1491"/>
      <c r="L331" s="1491"/>
    </row>
    <row r="332" spans="1:12" s="76" customFormat="1" ht="9.75" customHeight="1" thickBot="1" x14ac:dyDescent="0.25">
      <c r="C332" s="83"/>
      <c r="D332" s="83"/>
      <c r="E332" s="83"/>
      <c r="F332" s="83"/>
      <c r="G332" s="83"/>
      <c r="H332" s="83"/>
      <c r="I332" s="83"/>
      <c r="J332" s="83"/>
      <c r="K332" s="83"/>
      <c r="L332" s="83"/>
    </row>
    <row r="333" spans="1:12" s="76" customFormat="1" ht="24" customHeight="1" thickBot="1" x14ac:dyDescent="0.25">
      <c r="B333" s="81"/>
      <c r="C333" s="83" t="s">
        <v>78</v>
      </c>
      <c r="D333" s="99"/>
      <c r="E333" s="83" t="s">
        <v>79</v>
      </c>
      <c r="F333" s="100" t="str">
        <f>IF(Menu!$C$7="رئيس",Menu!#REF!," ")</f>
        <v xml:space="preserve"> </v>
      </c>
      <c r="G333" s="1487" t="s">
        <v>81</v>
      </c>
      <c r="H333" s="1488"/>
      <c r="I333" s="99"/>
      <c r="J333" s="1490" t="s">
        <v>82</v>
      </c>
      <c r="K333" s="1491"/>
      <c r="L333" s="1491"/>
    </row>
    <row r="334" spans="1:12" s="76" customFormat="1" ht="9.75" customHeight="1" thickBot="1" x14ac:dyDescent="0.25">
      <c r="C334" s="83"/>
      <c r="D334" s="83"/>
      <c r="E334" s="83"/>
      <c r="F334" s="83"/>
      <c r="G334" s="83"/>
      <c r="H334" s="83"/>
      <c r="I334" s="83"/>
      <c r="J334" s="83"/>
      <c r="K334" s="83"/>
      <c r="L334" s="83"/>
    </row>
    <row r="335" spans="1:12" s="76" customFormat="1" ht="24" customHeight="1" thickBot="1" x14ac:dyDescent="0.25">
      <c r="B335" s="82" t="s">
        <v>80</v>
      </c>
      <c r="C335" s="83" t="s">
        <v>83</v>
      </c>
      <c r="D335" s="99"/>
      <c r="E335" s="83" t="s">
        <v>46</v>
      </c>
      <c r="F335" s="99"/>
      <c r="G335" s="1482" t="s">
        <v>84</v>
      </c>
      <c r="H335" s="1482"/>
      <c r="I335" s="99"/>
      <c r="J335" s="1490" t="s">
        <v>85</v>
      </c>
      <c r="K335" s="1491"/>
      <c r="L335" s="1491"/>
    </row>
    <row r="336" spans="1:12" s="76" customFormat="1" ht="9.75" customHeight="1" thickBot="1" x14ac:dyDescent="0.25"/>
    <row r="337" spans="1:12" s="76" customFormat="1" ht="24" customHeight="1" thickBot="1" x14ac:dyDescent="0.25">
      <c r="B337" s="81"/>
      <c r="C337" s="1487" t="s">
        <v>86</v>
      </c>
      <c r="D337" s="1482"/>
      <c r="E337" s="1488"/>
      <c r="F337" s="81"/>
      <c r="G337" s="1487" t="s">
        <v>87</v>
      </c>
      <c r="H337" s="1482"/>
      <c r="I337" s="1482"/>
      <c r="J337" s="1482"/>
      <c r="K337" s="1482"/>
      <c r="L337" s="1482"/>
    </row>
    <row r="338" spans="1:12" s="76" customFormat="1" ht="20.25" x14ac:dyDescent="0.2">
      <c r="A338" s="1507" t="s">
        <v>88</v>
      </c>
      <c r="B338" s="1507"/>
      <c r="C338" s="1507"/>
      <c r="D338" s="1507"/>
      <c r="E338" s="1507"/>
      <c r="F338" s="1507"/>
      <c r="G338" s="1507"/>
      <c r="H338" s="1507"/>
      <c r="I338" s="1507"/>
      <c r="J338" s="1507"/>
      <c r="K338" s="1507"/>
      <c r="L338" s="1507"/>
    </row>
    <row r="339" spans="1:12" s="76" customFormat="1" ht="18" x14ac:dyDescent="0.2">
      <c r="A339" s="1482" t="s">
        <v>89</v>
      </c>
      <c r="B339" s="1482"/>
      <c r="C339" s="1482"/>
      <c r="D339" s="1482"/>
    </row>
    <row r="340" spans="1:12" s="76" customFormat="1" ht="18.75" customHeight="1" x14ac:dyDescent="0.2">
      <c r="A340" s="1522" t="s">
        <v>90</v>
      </c>
      <c r="B340" s="1522"/>
      <c r="C340" s="84">
        <v>335.67891955375671</v>
      </c>
      <c r="D340" s="85" t="s">
        <v>25</v>
      </c>
      <c r="E340" s="1492" t="s">
        <v>91</v>
      </c>
      <c r="F340" s="1492"/>
      <c r="G340" s="84">
        <v>5</v>
      </c>
      <c r="H340" s="86" t="s">
        <v>92</v>
      </c>
      <c r="I340" s="1492" t="s">
        <v>93</v>
      </c>
      <c r="J340" s="1492"/>
      <c r="K340" s="84">
        <v>1678.3945977687836</v>
      </c>
    </row>
    <row r="341" spans="1:12" s="76" customFormat="1" ht="18.75" thickBot="1" x14ac:dyDescent="0.25">
      <c r="A341" s="1482" t="s">
        <v>94</v>
      </c>
      <c r="B341" s="1482"/>
      <c r="C341" s="1482"/>
      <c r="D341" s="1482"/>
    </row>
    <row r="342" spans="1:12" s="76" customFormat="1" ht="30" customHeight="1" x14ac:dyDescent="0.2">
      <c r="A342" s="1525" t="s">
        <v>95</v>
      </c>
      <c r="B342" s="1526"/>
      <c r="C342" s="1526"/>
      <c r="D342" s="1526"/>
      <c r="E342" s="1526"/>
      <c r="F342" s="1526"/>
      <c r="G342" s="1526"/>
      <c r="H342" s="1501" t="s">
        <v>96</v>
      </c>
      <c r="I342" s="1505" t="s">
        <v>97</v>
      </c>
      <c r="J342" s="1505"/>
      <c r="K342" s="1501" t="s">
        <v>98</v>
      </c>
      <c r="L342" s="1502"/>
    </row>
    <row r="343" spans="1:12" s="76" customFormat="1" ht="30" customHeight="1" x14ac:dyDescent="0.2">
      <c r="A343" s="87" t="s">
        <v>99</v>
      </c>
      <c r="B343" s="1485" t="s">
        <v>100</v>
      </c>
      <c r="C343" s="1485"/>
      <c r="D343" s="1485" t="s">
        <v>101</v>
      </c>
      <c r="E343" s="1485"/>
      <c r="F343" s="1485" t="s">
        <v>100</v>
      </c>
      <c r="G343" s="1485"/>
      <c r="H343" s="1503"/>
      <c r="I343" s="1506"/>
      <c r="J343" s="1506"/>
      <c r="K343" s="1503"/>
      <c r="L343" s="1504"/>
    </row>
    <row r="344" spans="1:12" s="76" customFormat="1" ht="30" customHeight="1" x14ac:dyDescent="0.2">
      <c r="A344" s="1545" t="s">
        <v>508</v>
      </c>
      <c r="B344" s="1493">
        <v>43261</v>
      </c>
      <c r="C344" s="1494"/>
      <c r="D344" s="1495" t="s">
        <v>414</v>
      </c>
      <c r="E344" s="1496"/>
      <c r="F344" s="1493">
        <v>43271</v>
      </c>
      <c r="G344" s="1494"/>
      <c r="H344" s="1511">
        <v>7</v>
      </c>
      <c r="I344" s="1514">
        <v>10</v>
      </c>
      <c r="J344" s="1515"/>
      <c r="K344" s="1514">
        <v>70</v>
      </c>
      <c r="L344" s="1539"/>
    </row>
    <row r="345" spans="1:12" s="76" customFormat="1" ht="30" customHeight="1" x14ac:dyDescent="0.2">
      <c r="A345" s="1546"/>
      <c r="B345" s="1497"/>
      <c r="C345" s="1498"/>
      <c r="D345" s="1508"/>
      <c r="E345" s="1509"/>
      <c r="F345" s="1497"/>
      <c r="G345" s="1498"/>
      <c r="H345" s="1512"/>
      <c r="I345" s="1516"/>
      <c r="J345" s="1517"/>
      <c r="K345" s="1516"/>
      <c r="L345" s="1540"/>
    </row>
    <row r="346" spans="1:12" s="76" customFormat="1" ht="30" customHeight="1" x14ac:dyDescent="0.2">
      <c r="A346" s="1546"/>
      <c r="B346" s="1497"/>
      <c r="C346" s="1498"/>
      <c r="D346" s="1508"/>
      <c r="E346" s="1509"/>
      <c r="F346" s="1497"/>
      <c r="G346" s="1498"/>
      <c r="H346" s="1512"/>
      <c r="I346" s="1516"/>
      <c r="J346" s="1517"/>
      <c r="K346" s="1516"/>
      <c r="L346" s="1540"/>
    </row>
    <row r="347" spans="1:12" s="76" customFormat="1" ht="30" customHeight="1" thickBot="1" x14ac:dyDescent="0.25">
      <c r="A347" s="1547"/>
      <c r="B347" s="1499"/>
      <c r="C347" s="1500"/>
      <c r="D347" s="1520"/>
      <c r="E347" s="1521"/>
      <c r="F347" s="1499"/>
      <c r="G347" s="1500"/>
      <c r="H347" s="1513"/>
      <c r="I347" s="1518"/>
      <c r="J347" s="1519"/>
      <c r="K347" s="1518"/>
      <c r="L347" s="1541"/>
    </row>
    <row r="348" spans="1:12" s="76" customFormat="1" ht="25.15" customHeight="1" x14ac:dyDescent="0.2">
      <c r="A348" s="1548" t="s">
        <v>102</v>
      </c>
      <c r="B348" s="1548"/>
      <c r="C348" s="1548"/>
      <c r="D348" s="1548"/>
    </row>
    <row r="349" spans="1:12" s="76" customFormat="1" ht="25.15" customHeight="1" x14ac:dyDescent="0.2">
      <c r="A349" s="1492" t="s">
        <v>103</v>
      </c>
      <c r="B349" s="1492"/>
      <c r="C349" s="84">
        <v>1678.3945977687836</v>
      </c>
      <c r="D349" s="88" t="s">
        <v>104</v>
      </c>
      <c r="E349" s="1492" t="s">
        <v>105</v>
      </c>
      <c r="F349" s="1492"/>
      <c r="G349" s="84">
        <v>70</v>
      </c>
      <c r="H349" s="86" t="s">
        <v>92</v>
      </c>
      <c r="I349" s="1522" t="s">
        <v>106</v>
      </c>
      <c r="J349" s="1522"/>
      <c r="K349" s="84">
        <v>1748.3945977687836</v>
      </c>
    </row>
    <row r="350" spans="1:12" s="76" customFormat="1" ht="25.15" customHeight="1" x14ac:dyDescent="0.2">
      <c r="A350" s="1492" t="s">
        <v>107</v>
      </c>
      <c r="B350" s="1492"/>
      <c r="C350" s="1492"/>
      <c r="D350" s="1492"/>
    </row>
    <row r="351" spans="1:12" s="76" customFormat="1" ht="25.15" customHeight="1" x14ac:dyDescent="0.2">
      <c r="C351" s="1536" t="s">
        <v>119</v>
      </c>
      <c r="D351" s="1536"/>
      <c r="E351" s="1532">
        <v>43278</v>
      </c>
      <c r="F351" s="1532"/>
      <c r="G351" s="83"/>
      <c r="H351" s="76" t="s">
        <v>108</v>
      </c>
      <c r="I351" s="75"/>
      <c r="J351" s="75"/>
    </row>
    <row r="352" spans="1:12" s="76" customFormat="1" ht="5.25" customHeight="1" thickBot="1" x14ac:dyDescent="0.25">
      <c r="A352" s="89"/>
      <c r="B352" s="89"/>
      <c r="C352" s="89"/>
      <c r="D352" s="89"/>
      <c r="E352" s="89"/>
      <c r="F352" s="89"/>
      <c r="G352" s="89"/>
      <c r="H352" s="89"/>
      <c r="I352" s="89"/>
      <c r="J352" s="89"/>
      <c r="K352" s="89"/>
      <c r="L352" s="89"/>
    </row>
    <row r="353" spans="1:12" s="76" customFormat="1" ht="18" x14ac:dyDescent="0.2">
      <c r="A353" s="1530" t="s">
        <v>109</v>
      </c>
      <c r="B353" s="1530"/>
      <c r="C353" s="1530"/>
      <c r="D353" s="90" t="s">
        <v>110</v>
      </c>
      <c r="E353" s="90"/>
      <c r="G353" s="1550" t="s">
        <v>568</v>
      </c>
      <c r="H353" s="1550"/>
    </row>
    <row r="354" spans="1:12" s="76" customFormat="1" ht="18" x14ac:dyDescent="0.2"/>
    <row r="355" spans="1:12" s="76" customFormat="1" ht="18" x14ac:dyDescent="0.2">
      <c r="A355" s="76" t="s">
        <v>68</v>
      </c>
      <c r="B355" s="1549" t="s">
        <v>569</v>
      </c>
      <c r="C355" s="1549"/>
      <c r="D355" s="1549"/>
      <c r="E355" s="1549"/>
      <c r="F355" s="1538" t="s">
        <v>111</v>
      </c>
      <c r="G355" s="1538"/>
      <c r="H355" s="91"/>
      <c r="I355" s="1536" t="s">
        <v>112</v>
      </c>
      <c r="J355" s="1536"/>
      <c r="K355" s="1481">
        <v>43278</v>
      </c>
      <c r="L355" s="1482"/>
    </row>
    <row r="356" spans="1:12" s="76" customFormat="1" ht="18" x14ac:dyDescent="0.2"/>
    <row r="357" spans="1:12" s="76" customFormat="1" ht="18" x14ac:dyDescent="0.2">
      <c r="A357" s="1533" t="s">
        <v>113</v>
      </c>
      <c r="B357" s="1533"/>
      <c r="C357" s="1533"/>
      <c r="D357" s="1533"/>
      <c r="E357" s="1537"/>
      <c r="F357" s="1537"/>
      <c r="G357" s="1537"/>
      <c r="H357" s="74"/>
      <c r="I357" s="1533" t="s">
        <v>112</v>
      </c>
      <c r="J357" s="1533"/>
      <c r="K357" s="1534" t="s">
        <v>403</v>
      </c>
      <c r="L357" s="1535"/>
    </row>
    <row r="358" spans="1:12" s="76" customFormat="1" ht="18" x14ac:dyDescent="0.2">
      <c r="A358" s="92"/>
      <c r="B358" s="92"/>
      <c r="C358" s="92"/>
      <c r="D358" s="92"/>
      <c r="I358" s="92"/>
      <c r="J358" s="92"/>
      <c r="K358" s="93"/>
    </row>
    <row r="359" spans="1:12" s="76" customFormat="1" ht="30" customHeight="1" x14ac:dyDescent="0.2">
      <c r="A359" s="79" t="s">
        <v>68</v>
      </c>
      <c r="B359" s="1483" t="s">
        <v>446</v>
      </c>
      <c r="C359" s="1483"/>
      <c r="D359" s="1483"/>
      <c r="E359" s="1483"/>
      <c r="F359" s="1489" t="s">
        <v>116</v>
      </c>
      <c r="G359" s="1489"/>
      <c r="H359" s="95">
        <v>948960760</v>
      </c>
      <c r="I359" s="1542" t="s">
        <v>69</v>
      </c>
      <c r="J359" s="1542"/>
      <c r="K359" s="1483" t="s">
        <v>11</v>
      </c>
      <c r="L359" s="1484"/>
    </row>
    <row r="360" spans="1:12" s="76" customFormat="1" ht="30" customHeight="1" x14ac:dyDescent="0.2"/>
    <row r="361" spans="1:12" s="76" customFormat="1" ht="30" customHeight="1" x14ac:dyDescent="0.2">
      <c r="A361" s="79" t="s">
        <v>70</v>
      </c>
      <c r="B361" s="1483" t="s">
        <v>290</v>
      </c>
      <c r="C361" s="1483"/>
      <c r="D361" s="1483"/>
      <c r="E361" s="80" t="s">
        <v>71</v>
      </c>
      <c r="F361" s="1544"/>
      <c r="G361" s="1544"/>
      <c r="H361" s="80" t="s">
        <v>72</v>
      </c>
      <c r="I361" s="1483"/>
      <c r="J361" s="1483"/>
      <c r="K361" s="1483" t="s">
        <v>122</v>
      </c>
      <c r="L361" s="1484"/>
    </row>
    <row r="362" spans="1:12" s="76" customFormat="1" ht="9" customHeight="1" thickBot="1" x14ac:dyDescent="0.25"/>
    <row r="363" spans="1:12" s="76" customFormat="1" ht="24" customHeight="1" thickBot="1" x14ac:dyDescent="0.25">
      <c r="A363" s="76" t="s">
        <v>73</v>
      </c>
      <c r="B363" s="81"/>
      <c r="C363" s="83" t="s">
        <v>74</v>
      </c>
      <c r="D363" s="99"/>
      <c r="E363" s="83" t="s">
        <v>75</v>
      </c>
      <c r="F363" s="99"/>
      <c r="G363" s="1487" t="s">
        <v>76</v>
      </c>
      <c r="H363" s="1488"/>
      <c r="I363" s="99"/>
      <c r="J363" s="1490" t="s">
        <v>77</v>
      </c>
      <c r="K363" s="1491"/>
      <c r="L363" s="1491"/>
    </row>
    <row r="364" spans="1:12" s="76" customFormat="1" ht="9.75" customHeight="1" thickBot="1" x14ac:dyDescent="0.25">
      <c r="C364" s="83"/>
      <c r="D364" s="83"/>
      <c r="E364" s="83"/>
      <c r="F364" s="83"/>
      <c r="G364" s="83"/>
      <c r="H364" s="83"/>
      <c r="I364" s="83"/>
      <c r="J364" s="83"/>
      <c r="K364" s="83"/>
      <c r="L364" s="83"/>
    </row>
    <row r="365" spans="1:12" s="76" customFormat="1" ht="24" customHeight="1" thickBot="1" x14ac:dyDescent="0.25">
      <c r="B365" s="81"/>
      <c r="C365" s="83" t="s">
        <v>78</v>
      </c>
      <c r="D365" s="99"/>
      <c r="E365" s="83" t="s">
        <v>79</v>
      </c>
      <c r="F365" s="100" t="str">
        <f>IF(Menu!$C$7="رئيس",Menu!#REF!," ")</f>
        <v xml:space="preserve"> </v>
      </c>
      <c r="G365" s="1487" t="s">
        <v>81</v>
      </c>
      <c r="H365" s="1488"/>
      <c r="I365" s="99"/>
      <c r="J365" s="1490" t="s">
        <v>82</v>
      </c>
      <c r="K365" s="1491"/>
      <c r="L365" s="1491"/>
    </row>
    <row r="366" spans="1:12" s="76" customFormat="1" ht="9.75" customHeight="1" thickBot="1" x14ac:dyDescent="0.25">
      <c r="C366" s="83"/>
      <c r="D366" s="83"/>
      <c r="E366" s="83"/>
      <c r="F366" s="83"/>
      <c r="G366" s="83"/>
      <c r="H366" s="83"/>
      <c r="I366" s="83"/>
      <c r="J366" s="83"/>
      <c r="K366" s="83"/>
      <c r="L366" s="83"/>
    </row>
    <row r="367" spans="1:12" s="76" customFormat="1" ht="24" customHeight="1" thickBot="1" x14ac:dyDescent="0.25">
      <c r="B367" s="82" t="s">
        <v>80</v>
      </c>
      <c r="C367" s="83" t="s">
        <v>83</v>
      </c>
      <c r="D367" s="99"/>
      <c r="E367" s="83" t="s">
        <v>46</v>
      </c>
      <c r="F367" s="99"/>
      <c r="G367" s="1482" t="s">
        <v>84</v>
      </c>
      <c r="H367" s="1482"/>
      <c r="I367" s="99"/>
      <c r="J367" s="1490" t="s">
        <v>85</v>
      </c>
      <c r="K367" s="1491"/>
      <c r="L367" s="1491"/>
    </row>
    <row r="368" spans="1:12" s="76" customFormat="1" ht="9.75" customHeight="1" thickBot="1" x14ac:dyDescent="0.25"/>
    <row r="369" spans="1:12" s="76" customFormat="1" ht="24" customHeight="1" thickBot="1" x14ac:dyDescent="0.25">
      <c r="B369" s="81"/>
      <c r="C369" s="1487" t="s">
        <v>86</v>
      </c>
      <c r="D369" s="1482"/>
      <c r="E369" s="1488"/>
      <c r="F369" s="81"/>
      <c r="G369" s="1487" t="s">
        <v>87</v>
      </c>
      <c r="H369" s="1482"/>
      <c r="I369" s="1482"/>
      <c r="J369" s="1482"/>
      <c r="K369" s="1482"/>
      <c r="L369" s="1482"/>
    </row>
    <row r="370" spans="1:12" s="76" customFormat="1" ht="20.25" x14ac:dyDescent="0.2">
      <c r="A370" s="1507" t="s">
        <v>88</v>
      </c>
      <c r="B370" s="1507"/>
      <c r="C370" s="1507"/>
      <c r="D370" s="1507"/>
      <c r="E370" s="1507"/>
      <c r="F370" s="1507"/>
      <c r="G370" s="1507"/>
      <c r="H370" s="1507"/>
      <c r="I370" s="1507"/>
      <c r="J370" s="1507"/>
      <c r="K370" s="1507"/>
      <c r="L370" s="1507"/>
    </row>
    <row r="371" spans="1:12" s="76" customFormat="1" ht="18" x14ac:dyDescent="0.2">
      <c r="A371" s="1482" t="s">
        <v>89</v>
      </c>
      <c r="B371" s="1482"/>
      <c r="C371" s="1482"/>
      <c r="D371" s="1482"/>
    </row>
    <row r="372" spans="1:12" s="76" customFormat="1" ht="18.75" customHeight="1" x14ac:dyDescent="0.2">
      <c r="A372" s="1522" t="s">
        <v>90</v>
      </c>
      <c r="B372" s="1522"/>
      <c r="C372" s="84">
        <v>316.49726700782776</v>
      </c>
      <c r="D372" s="85" t="s">
        <v>25</v>
      </c>
      <c r="E372" s="1492" t="s">
        <v>91</v>
      </c>
      <c r="F372" s="1492"/>
      <c r="G372" s="84">
        <v>5</v>
      </c>
      <c r="H372" s="86" t="s">
        <v>92</v>
      </c>
      <c r="I372" s="1492" t="s">
        <v>93</v>
      </c>
      <c r="J372" s="1492"/>
      <c r="K372" s="84">
        <v>1582.4863350391388</v>
      </c>
    </row>
    <row r="373" spans="1:12" s="76" customFormat="1" ht="18.75" thickBot="1" x14ac:dyDescent="0.25">
      <c r="A373" s="1482" t="s">
        <v>94</v>
      </c>
      <c r="B373" s="1482"/>
      <c r="C373" s="1482"/>
      <c r="D373" s="1482"/>
    </row>
    <row r="374" spans="1:12" s="76" customFormat="1" ht="30" customHeight="1" x14ac:dyDescent="0.2">
      <c r="A374" s="1525" t="s">
        <v>95</v>
      </c>
      <c r="B374" s="1526"/>
      <c r="C374" s="1526"/>
      <c r="D374" s="1526"/>
      <c r="E374" s="1526"/>
      <c r="F374" s="1526"/>
      <c r="G374" s="1526"/>
      <c r="H374" s="1501" t="s">
        <v>96</v>
      </c>
      <c r="I374" s="1505" t="s">
        <v>97</v>
      </c>
      <c r="J374" s="1505"/>
      <c r="K374" s="1501" t="s">
        <v>98</v>
      </c>
      <c r="L374" s="1502"/>
    </row>
    <row r="375" spans="1:12" s="76" customFormat="1" ht="30" customHeight="1" x14ac:dyDescent="0.2">
      <c r="A375" s="87" t="s">
        <v>99</v>
      </c>
      <c r="B375" s="1485" t="s">
        <v>100</v>
      </c>
      <c r="C375" s="1485"/>
      <c r="D375" s="1485" t="s">
        <v>101</v>
      </c>
      <c r="E375" s="1485"/>
      <c r="F375" s="1485" t="s">
        <v>100</v>
      </c>
      <c r="G375" s="1485"/>
      <c r="H375" s="1503"/>
      <c r="I375" s="1506"/>
      <c r="J375" s="1506"/>
      <c r="K375" s="1503"/>
      <c r="L375" s="1504"/>
    </row>
    <row r="376" spans="1:12" s="76" customFormat="1" ht="30" customHeight="1" x14ac:dyDescent="0.2">
      <c r="A376" s="1545" t="s">
        <v>509</v>
      </c>
      <c r="B376" s="1493">
        <v>43261</v>
      </c>
      <c r="C376" s="1494"/>
      <c r="D376" s="1495" t="s">
        <v>414</v>
      </c>
      <c r="E376" s="1496"/>
      <c r="F376" s="1493">
        <v>43271</v>
      </c>
      <c r="G376" s="1494"/>
      <c r="H376" s="1511">
        <v>7</v>
      </c>
      <c r="I376" s="1514">
        <v>10</v>
      </c>
      <c r="J376" s="1515"/>
      <c r="K376" s="1514">
        <v>70</v>
      </c>
      <c r="L376" s="1539"/>
    </row>
    <row r="377" spans="1:12" s="76" customFormat="1" ht="30" customHeight="1" x14ac:dyDescent="0.2">
      <c r="A377" s="1546"/>
      <c r="B377" s="1497"/>
      <c r="C377" s="1498"/>
      <c r="D377" s="1508"/>
      <c r="E377" s="1509"/>
      <c r="F377" s="1497"/>
      <c r="G377" s="1498"/>
      <c r="H377" s="1512"/>
      <c r="I377" s="1516"/>
      <c r="J377" s="1517"/>
      <c r="K377" s="1516"/>
      <c r="L377" s="1540"/>
    </row>
    <row r="378" spans="1:12" s="76" customFormat="1" ht="30" customHeight="1" x14ac:dyDescent="0.2">
      <c r="A378" s="1546"/>
      <c r="B378" s="1497"/>
      <c r="C378" s="1498"/>
      <c r="D378" s="1508"/>
      <c r="E378" s="1509"/>
      <c r="F378" s="1497"/>
      <c r="G378" s="1498"/>
      <c r="H378" s="1512"/>
      <c r="I378" s="1516"/>
      <c r="J378" s="1517"/>
      <c r="K378" s="1516"/>
      <c r="L378" s="1540"/>
    </row>
    <row r="379" spans="1:12" s="76" customFormat="1" ht="30" customHeight="1" thickBot="1" x14ac:dyDescent="0.25">
      <c r="A379" s="1547"/>
      <c r="B379" s="1499"/>
      <c r="C379" s="1500"/>
      <c r="D379" s="1520"/>
      <c r="E379" s="1521"/>
      <c r="F379" s="1499"/>
      <c r="G379" s="1500"/>
      <c r="H379" s="1513"/>
      <c r="I379" s="1518"/>
      <c r="J379" s="1519"/>
      <c r="K379" s="1518"/>
      <c r="L379" s="1541"/>
    </row>
    <row r="380" spans="1:12" s="76" customFormat="1" ht="25.15" customHeight="1" x14ac:dyDescent="0.2">
      <c r="A380" s="1548" t="s">
        <v>102</v>
      </c>
      <c r="B380" s="1548"/>
      <c r="C380" s="1548"/>
      <c r="D380" s="1548"/>
    </row>
    <row r="381" spans="1:12" s="76" customFormat="1" ht="25.15" customHeight="1" x14ac:dyDescent="0.2">
      <c r="A381" s="1492" t="s">
        <v>103</v>
      </c>
      <c r="B381" s="1492"/>
      <c r="C381" s="84">
        <v>1582.4863350391388</v>
      </c>
      <c r="D381" s="88" t="s">
        <v>104</v>
      </c>
      <c r="E381" s="1492" t="s">
        <v>105</v>
      </c>
      <c r="F381" s="1492"/>
      <c r="G381" s="84">
        <v>70</v>
      </c>
      <c r="H381" s="86" t="s">
        <v>92</v>
      </c>
      <c r="I381" s="1522" t="s">
        <v>106</v>
      </c>
      <c r="J381" s="1522"/>
      <c r="K381" s="84">
        <v>1652.4863350391388</v>
      </c>
    </row>
    <row r="382" spans="1:12" s="76" customFormat="1" ht="25.15" customHeight="1" x14ac:dyDescent="0.2">
      <c r="A382" s="1492" t="s">
        <v>107</v>
      </c>
      <c r="B382" s="1492"/>
      <c r="C382" s="1492"/>
      <c r="D382" s="1492"/>
    </row>
    <row r="383" spans="1:12" s="76" customFormat="1" ht="25.15" customHeight="1" x14ac:dyDescent="0.2">
      <c r="C383" s="1536" t="s">
        <v>119</v>
      </c>
      <c r="D383" s="1536"/>
      <c r="E383" s="1532">
        <v>43278</v>
      </c>
      <c r="F383" s="1532"/>
      <c r="G383" s="83"/>
      <c r="H383" s="76" t="s">
        <v>108</v>
      </c>
      <c r="I383" s="75"/>
      <c r="J383" s="75"/>
    </row>
    <row r="384" spans="1:12" s="76" customFormat="1" ht="5.25" customHeight="1" thickBot="1" x14ac:dyDescent="0.25">
      <c r="A384" s="89"/>
      <c r="B384" s="89"/>
      <c r="C384" s="89"/>
      <c r="D384" s="89"/>
      <c r="E384" s="89"/>
      <c r="F384" s="89"/>
      <c r="G384" s="89"/>
      <c r="H384" s="89"/>
      <c r="I384" s="89"/>
      <c r="J384" s="89"/>
      <c r="K384" s="89"/>
      <c r="L384" s="89"/>
    </row>
    <row r="385" spans="1:12" s="76" customFormat="1" ht="18" x14ac:dyDescent="0.2">
      <c r="A385" s="1530" t="s">
        <v>109</v>
      </c>
      <c r="B385" s="1530"/>
      <c r="C385" s="1530"/>
      <c r="D385" s="90" t="s">
        <v>110</v>
      </c>
      <c r="E385" s="90"/>
      <c r="G385" s="1550" t="s">
        <v>568</v>
      </c>
      <c r="H385" s="1550"/>
    </row>
    <row r="386" spans="1:12" s="76" customFormat="1" ht="18" x14ac:dyDescent="0.2"/>
    <row r="387" spans="1:12" s="76" customFormat="1" ht="18" x14ac:dyDescent="0.2">
      <c r="A387" s="76" t="s">
        <v>68</v>
      </c>
      <c r="B387" s="1549" t="s">
        <v>569</v>
      </c>
      <c r="C387" s="1549"/>
      <c r="D387" s="1549"/>
      <c r="E387" s="1549"/>
      <c r="F387" s="1538" t="s">
        <v>111</v>
      </c>
      <c r="G387" s="1538"/>
      <c r="H387" s="91"/>
      <c r="I387" s="1536" t="s">
        <v>112</v>
      </c>
      <c r="J387" s="1536"/>
      <c r="K387" s="1481">
        <v>43278</v>
      </c>
      <c r="L387" s="1482"/>
    </row>
    <row r="388" spans="1:12" s="76" customFormat="1" ht="18" x14ac:dyDescent="0.2"/>
    <row r="389" spans="1:12" s="76" customFormat="1" ht="18" x14ac:dyDescent="0.2">
      <c r="A389" s="1533" t="s">
        <v>113</v>
      </c>
      <c r="B389" s="1533"/>
      <c r="C389" s="1533"/>
      <c r="D389" s="1533"/>
      <c r="E389" s="1537"/>
      <c r="F389" s="1537"/>
      <c r="G389" s="1537"/>
      <c r="H389" s="74"/>
      <c r="I389" s="1533" t="s">
        <v>112</v>
      </c>
      <c r="J389" s="1533"/>
      <c r="K389" s="1534" t="s">
        <v>403</v>
      </c>
      <c r="L389" s="1535"/>
    </row>
    <row r="390" spans="1:12" s="76" customFormat="1" ht="18" x14ac:dyDescent="0.2">
      <c r="A390" s="92"/>
      <c r="B390" s="92"/>
      <c r="C390" s="92"/>
      <c r="D390" s="92"/>
      <c r="I390" s="92"/>
      <c r="J390" s="92"/>
      <c r="K390" s="93"/>
    </row>
    <row r="391" spans="1:12" s="76" customFormat="1" ht="30" customHeight="1" x14ac:dyDescent="0.2">
      <c r="A391" s="79" t="s">
        <v>68</v>
      </c>
      <c r="B391" s="1483" t="s">
        <v>447</v>
      </c>
      <c r="C391" s="1483"/>
      <c r="D391" s="1483"/>
      <c r="E391" s="1483"/>
      <c r="F391" s="1489" t="s">
        <v>116</v>
      </c>
      <c r="G391" s="1489"/>
      <c r="H391" s="95">
        <v>412538910</v>
      </c>
      <c r="I391" s="1542" t="s">
        <v>69</v>
      </c>
      <c r="J391" s="1542"/>
      <c r="K391" s="1483" t="s">
        <v>11</v>
      </c>
      <c r="L391" s="1484"/>
    </row>
    <row r="392" spans="1:12" s="76" customFormat="1" ht="30" customHeight="1" x14ac:dyDescent="0.2"/>
    <row r="393" spans="1:12" s="76" customFormat="1" ht="30" customHeight="1" x14ac:dyDescent="0.2">
      <c r="A393" s="79" t="s">
        <v>70</v>
      </c>
      <c r="B393" s="1483" t="s">
        <v>290</v>
      </c>
      <c r="C393" s="1483"/>
      <c r="D393" s="1483"/>
      <c r="E393" s="80" t="s">
        <v>71</v>
      </c>
      <c r="F393" s="1544"/>
      <c r="G393" s="1544"/>
      <c r="H393" s="80" t="s">
        <v>72</v>
      </c>
      <c r="I393" s="1483"/>
      <c r="J393" s="1483"/>
      <c r="K393" s="1483" t="s">
        <v>122</v>
      </c>
      <c r="L393" s="1484"/>
    </row>
    <row r="394" spans="1:12" s="76" customFormat="1" ht="9" customHeight="1" thickBot="1" x14ac:dyDescent="0.25"/>
    <row r="395" spans="1:12" s="76" customFormat="1" ht="24" customHeight="1" thickBot="1" x14ac:dyDescent="0.25">
      <c r="A395" s="76" t="s">
        <v>73</v>
      </c>
      <c r="B395" s="81"/>
      <c r="C395" s="83" t="s">
        <v>74</v>
      </c>
      <c r="D395" s="99"/>
      <c r="E395" s="83" t="s">
        <v>75</v>
      </c>
      <c r="F395" s="99"/>
      <c r="G395" s="1487" t="s">
        <v>76</v>
      </c>
      <c r="H395" s="1488"/>
      <c r="I395" s="99"/>
      <c r="J395" s="1490" t="s">
        <v>77</v>
      </c>
      <c r="K395" s="1491"/>
      <c r="L395" s="1491"/>
    </row>
    <row r="396" spans="1:12" s="76" customFormat="1" ht="9.75" customHeight="1" thickBot="1" x14ac:dyDescent="0.25">
      <c r="C396" s="83"/>
      <c r="D396" s="83"/>
      <c r="E396" s="83"/>
      <c r="F396" s="83"/>
      <c r="G396" s="83"/>
      <c r="H396" s="83"/>
      <c r="I396" s="83"/>
      <c r="J396" s="83"/>
      <c r="K396" s="83"/>
      <c r="L396" s="83"/>
    </row>
    <row r="397" spans="1:12" s="76" customFormat="1" ht="24" customHeight="1" thickBot="1" x14ac:dyDescent="0.25">
      <c r="B397" s="81"/>
      <c r="C397" s="83" t="s">
        <v>78</v>
      </c>
      <c r="D397" s="99"/>
      <c r="E397" s="83" t="s">
        <v>79</v>
      </c>
      <c r="F397" s="100" t="str">
        <f>IF(Menu!$C$7="رئيس",Menu!#REF!," ")</f>
        <v xml:space="preserve"> </v>
      </c>
      <c r="G397" s="1487" t="s">
        <v>81</v>
      </c>
      <c r="H397" s="1488"/>
      <c r="I397" s="99"/>
      <c r="J397" s="1490" t="s">
        <v>82</v>
      </c>
      <c r="K397" s="1491"/>
      <c r="L397" s="1491"/>
    </row>
    <row r="398" spans="1:12" s="76" customFormat="1" ht="9.75" customHeight="1" thickBot="1" x14ac:dyDescent="0.25">
      <c r="C398" s="83"/>
      <c r="D398" s="83"/>
      <c r="E398" s="83"/>
      <c r="F398" s="83"/>
      <c r="G398" s="83"/>
      <c r="H398" s="83"/>
      <c r="I398" s="83"/>
      <c r="J398" s="83"/>
      <c r="K398" s="83"/>
      <c r="L398" s="83"/>
    </row>
    <row r="399" spans="1:12" s="76" customFormat="1" ht="24" customHeight="1" thickBot="1" x14ac:dyDescent="0.25">
      <c r="B399" s="82" t="s">
        <v>80</v>
      </c>
      <c r="C399" s="83" t="s">
        <v>83</v>
      </c>
      <c r="D399" s="99"/>
      <c r="E399" s="83" t="s">
        <v>46</v>
      </c>
      <c r="F399" s="99"/>
      <c r="G399" s="1482" t="s">
        <v>84</v>
      </c>
      <c r="H399" s="1482"/>
      <c r="I399" s="99"/>
      <c r="J399" s="1490" t="s">
        <v>85</v>
      </c>
      <c r="K399" s="1491"/>
      <c r="L399" s="1491"/>
    </row>
    <row r="400" spans="1:12" s="76" customFormat="1" ht="9.75" customHeight="1" thickBot="1" x14ac:dyDescent="0.25"/>
    <row r="401" spans="1:12" s="76" customFormat="1" ht="24" customHeight="1" thickBot="1" x14ac:dyDescent="0.25">
      <c r="B401" s="81"/>
      <c r="C401" s="1487" t="s">
        <v>86</v>
      </c>
      <c r="D401" s="1482"/>
      <c r="E401" s="1488"/>
      <c r="F401" s="81"/>
      <c r="G401" s="1487" t="s">
        <v>87</v>
      </c>
      <c r="H401" s="1482"/>
      <c r="I401" s="1482"/>
      <c r="J401" s="1482"/>
      <c r="K401" s="1482"/>
      <c r="L401" s="1482"/>
    </row>
    <row r="402" spans="1:12" s="76" customFormat="1" ht="20.25" x14ac:dyDescent="0.2">
      <c r="A402" s="1507" t="s">
        <v>88</v>
      </c>
      <c r="B402" s="1507"/>
      <c r="C402" s="1507"/>
      <c r="D402" s="1507"/>
      <c r="E402" s="1507"/>
      <c r="F402" s="1507"/>
      <c r="G402" s="1507"/>
      <c r="H402" s="1507"/>
      <c r="I402" s="1507"/>
      <c r="J402" s="1507"/>
      <c r="K402" s="1507"/>
      <c r="L402" s="1507"/>
    </row>
    <row r="403" spans="1:12" s="76" customFormat="1" ht="18" x14ac:dyDescent="0.2">
      <c r="A403" s="1482" t="s">
        <v>89</v>
      </c>
      <c r="B403" s="1482"/>
      <c r="C403" s="1482"/>
      <c r="D403" s="1482"/>
    </row>
    <row r="404" spans="1:12" s="76" customFormat="1" ht="18.75" customHeight="1" x14ac:dyDescent="0.2">
      <c r="A404" s="1522" t="s">
        <v>90</v>
      </c>
      <c r="B404" s="1522"/>
      <c r="C404" s="84">
        <v>335.67891955375671</v>
      </c>
      <c r="D404" s="85" t="s">
        <v>25</v>
      </c>
      <c r="E404" s="1492" t="s">
        <v>91</v>
      </c>
      <c r="F404" s="1492"/>
      <c r="G404" s="84">
        <v>5</v>
      </c>
      <c r="H404" s="86" t="s">
        <v>92</v>
      </c>
      <c r="I404" s="1492" t="s">
        <v>93</v>
      </c>
      <c r="J404" s="1492"/>
      <c r="K404" s="84">
        <v>1678.3945977687836</v>
      </c>
    </row>
    <row r="405" spans="1:12" s="76" customFormat="1" ht="18.75" thickBot="1" x14ac:dyDescent="0.25">
      <c r="A405" s="1482" t="s">
        <v>94</v>
      </c>
      <c r="B405" s="1482"/>
      <c r="C405" s="1482"/>
      <c r="D405" s="1482"/>
    </row>
    <row r="406" spans="1:12" s="76" customFormat="1" ht="30" customHeight="1" x14ac:dyDescent="0.2">
      <c r="A406" s="1525" t="s">
        <v>95</v>
      </c>
      <c r="B406" s="1526"/>
      <c r="C406" s="1526"/>
      <c r="D406" s="1526"/>
      <c r="E406" s="1526"/>
      <c r="F406" s="1526"/>
      <c r="G406" s="1526"/>
      <c r="H406" s="1501" t="s">
        <v>96</v>
      </c>
      <c r="I406" s="1505" t="s">
        <v>97</v>
      </c>
      <c r="J406" s="1505"/>
      <c r="K406" s="1501" t="s">
        <v>98</v>
      </c>
      <c r="L406" s="1502"/>
    </row>
    <row r="407" spans="1:12" s="76" customFormat="1" ht="30" customHeight="1" x14ac:dyDescent="0.2">
      <c r="A407" s="87" t="s">
        <v>99</v>
      </c>
      <c r="B407" s="1485" t="s">
        <v>100</v>
      </c>
      <c r="C407" s="1485"/>
      <c r="D407" s="1485" t="s">
        <v>101</v>
      </c>
      <c r="E407" s="1485"/>
      <c r="F407" s="1485" t="s">
        <v>100</v>
      </c>
      <c r="G407" s="1485"/>
      <c r="H407" s="1503"/>
      <c r="I407" s="1506"/>
      <c r="J407" s="1506"/>
      <c r="K407" s="1503"/>
      <c r="L407" s="1504"/>
    </row>
    <row r="408" spans="1:12" s="76" customFormat="1" ht="30" customHeight="1" x14ac:dyDescent="0.2">
      <c r="A408" s="1545" t="s">
        <v>505</v>
      </c>
      <c r="B408" s="1493">
        <v>43261</v>
      </c>
      <c r="C408" s="1494"/>
      <c r="D408" s="1495" t="s">
        <v>414</v>
      </c>
      <c r="E408" s="1496"/>
      <c r="F408" s="1493">
        <v>43271</v>
      </c>
      <c r="G408" s="1494"/>
      <c r="H408" s="1511">
        <v>7</v>
      </c>
      <c r="I408" s="1514">
        <v>12</v>
      </c>
      <c r="J408" s="1515"/>
      <c r="K408" s="1514">
        <v>84</v>
      </c>
      <c r="L408" s="1539"/>
    </row>
    <row r="409" spans="1:12" s="76" customFormat="1" ht="30" customHeight="1" x14ac:dyDescent="0.2">
      <c r="A409" s="1546"/>
      <c r="B409" s="1497"/>
      <c r="C409" s="1498"/>
      <c r="D409" s="1508"/>
      <c r="E409" s="1509"/>
      <c r="F409" s="1497"/>
      <c r="G409" s="1498"/>
      <c r="H409" s="1512"/>
      <c r="I409" s="1516"/>
      <c r="J409" s="1517"/>
      <c r="K409" s="1516"/>
      <c r="L409" s="1540"/>
    </row>
    <row r="410" spans="1:12" s="76" customFormat="1" ht="30" customHeight="1" x14ac:dyDescent="0.2">
      <c r="A410" s="1546"/>
      <c r="B410" s="1497"/>
      <c r="C410" s="1498"/>
      <c r="D410" s="1508"/>
      <c r="E410" s="1509"/>
      <c r="F410" s="1497"/>
      <c r="G410" s="1498"/>
      <c r="H410" s="1512"/>
      <c r="I410" s="1516"/>
      <c r="J410" s="1517"/>
      <c r="K410" s="1516"/>
      <c r="L410" s="1540"/>
    </row>
    <row r="411" spans="1:12" s="76" customFormat="1" ht="30" customHeight="1" thickBot="1" x14ac:dyDescent="0.25">
      <c r="A411" s="1547"/>
      <c r="B411" s="1499"/>
      <c r="C411" s="1500"/>
      <c r="D411" s="1520"/>
      <c r="E411" s="1521"/>
      <c r="F411" s="1499"/>
      <c r="G411" s="1500"/>
      <c r="H411" s="1513"/>
      <c r="I411" s="1518"/>
      <c r="J411" s="1519"/>
      <c r="K411" s="1518"/>
      <c r="L411" s="1541"/>
    </row>
    <row r="412" spans="1:12" s="76" customFormat="1" ht="25.15" customHeight="1" x14ac:dyDescent="0.2">
      <c r="A412" s="1548" t="s">
        <v>102</v>
      </c>
      <c r="B412" s="1548"/>
      <c r="C412" s="1548"/>
      <c r="D412" s="1548"/>
    </row>
    <row r="413" spans="1:12" s="76" customFormat="1" ht="25.15" customHeight="1" x14ac:dyDescent="0.2">
      <c r="A413" s="1492" t="s">
        <v>103</v>
      </c>
      <c r="B413" s="1492"/>
      <c r="C413" s="84">
        <v>1678.3945977687836</v>
      </c>
      <c r="D413" s="88" t="s">
        <v>104</v>
      </c>
      <c r="E413" s="1492" t="s">
        <v>105</v>
      </c>
      <c r="F413" s="1492"/>
      <c r="G413" s="84">
        <v>84</v>
      </c>
      <c r="H413" s="86" t="s">
        <v>92</v>
      </c>
      <c r="I413" s="1522" t="s">
        <v>106</v>
      </c>
      <c r="J413" s="1522"/>
      <c r="K413" s="84">
        <v>1762.3945977687836</v>
      </c>
    </row>
    <row r="414" spans="1:12" s="76" customFormat="1" ht="25.15" customHeight="1" x14ac:dyDescent="0.2">
      <c r="A414" s="1492" t="s">
        <v>107</v>
      </c>
      <c r="B414" s="1492"/>
      <c r="C414" s="1492"/>
      <c r="D414" s="1492"/>
    </row>
    <row r="415" spans="1:12" s="76" customFormat="1" ht="25.15" customHeight="1" x14ac:dyDescent="0.2">
      <c r="C415" s="1536" t="s">
        <v>119</v>
      </c>
      <c r="D415" s="1536"/>
      <c r="E415" s="1532">
        <v>43278</v>
      </c>
      <c r="F415" s="1532"/>
      <c r="G415" s="83"/>
      <c r="H415" s="76" t="s">
        <v>108</v>
      </c>
      <c r="I415" s="75"/>
      <c r="J415" s="75"/>
    </row>
    <row r="416" spans="1:12" s="76" customFormat="1" ht="5.25" customHeight="1" thickBot="1" x14ac:dyDescent="0.25">
      <c r="A416" s="89"/>
      <c r="B416" s="89"/>
      <c r="C416" s="89"/>
      <c r="D416" s="89"/>
      <c r="E416" s="89"/>
      <c r="F416" s="89"/>
      <c r="G416" s="89"/>
      <c r="H416" s="89"/>
      <c r="I416" s="89"/>
      <c r="J416" s="89"/>
      <c r="K416" s="89"/>
      <c r="L416" s="89"/>
    </row>
    <row r="417" spans="1:12" s="76" customFormat="1" ht="18" x14ac:dyDescent="0.2">
      <c r="A417" s="1530" t="s">
        <v>109</v>
      </c>
      <c r="B417" s="1530"/>
      <c r="C417" s="1530"/>
      <c r="D417" s="90" t="s">
        <v>110</v>
      </c>
      <c r="E417" s="90"/>
      <c r="G417" s="1550" t="s">
        <v>568</v>
      </c>
      <c r="H417" s="1550"/>
    </row>
    <row r="418" spans="1:12" s="76" customFormat="1" ht="18" x14ac:dyDescent="0.2"/>
    <row r="419" spans="1:12" s="76" customFormat="1" ht="18" x14ac:dyDescent="0.2">
      <c r="A419" s="76" t="s">
        <v>68</v>
      </c>
      <c r="B419" s="1549" t="s">
        <v>569</v>
      </c>
      <c r="C419" s="1549"/>
      <c r="D419" s="1549"/>
      <c r="E419" s="1549"/>
      <c r="F419" s="1538" t="s">
        <v>111</v>
      </c>
      <c r="G419" s="1538"/>
      <c r="H419" s="91"/>
      <c r="I419" s="1536" t="s">
        <v>112</v>
      </c>
      <c r="J419" s="1536"/>
      <c r="K419" s="1481">
        <v>43278</v>
      </c>
      <c r="L419" s="1482"/>
    </row>
    <row r="420" spans="1:12" s="76" customFormat="1" ht="18" x14ac:dyDescent="0.2"/>
    <row r="421" spans="1:12" s="76" customFormat="1" ht="18" x14ac:dyDescent="0.2">
      <c r="A421" s="1533" t="s">
        <v>113</v>
      </c>
      <c r="B421" s="1533"/>
      <c r="C421" s="1533"/>
      <c r="D421" s="1533"/>
      <c r="E421" s="1537"/>
      <c r="F421" s="1537"/>
      <c r="G421" s="1537"/>
      <c r="H421" s="74"/>
      <c r="I421" s="1533" t="s">
        <v>112</v>
      </c>
      <c r="J421" s="1533"/>
      <c r="K421" s="1534" t="s">
        <v>403</v>
      </c>
      <c r="L421" s="1535"/>
    </row>
    <row r="422" spans="1:12" s="76" customFormat="1" ht="18" x14ac:dyDescent="0.2">
      <c r="A422" s="92"/>
      <c r="B422" s="92"/>
      <c r="C422" s="92"/>
      <c r="D422" s="92"/>
      <c r="I422" s="92"/>
      <c r="J422" s="92"/>
      <c r="K422" s="93"/>
    </row>
    <row r="423" spans="1:12" s="76" customFormat="1" ht="30" customHeight="1" x14ac:dyDescent="0.2">
      <c r="A423" s="79" t="s">
        <v>68</v>
      </c>
      <c r="B423" s="1483" t="s">
        <v>448</v>
      </c>
      <c r="C423" s="1483"/>
      <c r="D423" s="1483"/>
      <c r="E423" s="1483"/>
      <c r="F423" s="1489" t="s">
        <v>116</v>
      </c>
      <c r="G423" s="1489"/>
      <c r="H423" s="95">
        <v>920656246</v>
      </c>
      <c r="I423" s="1542" t="s">
        <v>69</v>
      </c>
      <c r="J423" s="1542"/>
      <c r="K423" s="1483" t="s">
        <v>11</v>
      </c>
      <c r="L423" s="1484"/>
    </row>
    <row r="424" spans="1:12" s="76" customFormat="1" ht="30" customHeight="1" x14ac:dyDescent="0.2"/>
    <row r="425" spans="1:12" s="76" customFormat="1" ht="30" customHeight="1" x14ac:dyDescent="0.2">
      <c r="A425" s="79" t="s">
        <v>70</v>
      </c>
      <c r="B425" s="1483" t="s">
        <v>290</v>
      </c>
      <c r="C425" s="1483"/>
      <c r="D425" s="1483"/>
      <c r="E425" s="80" t="s">
        <v>71</v>
      </c>
      <c r="F425" s="1544"/>
      <c r="G425" s="1544"/>
      <c r="H425" s="80" t="s">
        <v>72</v>
      </c>
      <c r="I425" s="1483"/>
      <c r="J425" s="1483"/>
      <c r="K425" s="1483" t="s">
        <v>122</v>
      </c>
      <c r="L425" s="1484"/>
    </row>
    <row r="426" spans="1:12" s="76" customFormat="1" ht="9" customHeight="1" thickBot="1" x14ac:dyDescent="0.25"/>
    <row r="427" spans="1:12" s="76" customFormat="1" ht="24" customHeight="1" thickBot="1" x14ac:dyDescent="0.25">
      <c r="A427" s="76" t="s">
        <v>73</v>
      </c>
      <c r="B427" s="81"/>
      <c r="C427" s="83" t="s">
        <v>74</v>
      </c>
      <c r="D427" s="99"/>
      <c r="E427" s="83" t="s">
        <v>75</v>
      </c>
      <c r="F427" s="99"/>
      <c r="G427" s="1487" t="s">
        <v>76</v>
      </c>
      <c r="H427" s="1488"/>
      <c r="I427" s="99"/>
      <c r="J427" s="1490" t="s">
        <v>77</v>
      </c>
      <c r="K427" s="1491"/>
      <c r="L427" s="1491"/>
    </row>
    <row r="428" spans="1:12" s="76" customFormat="1" ht="9.75" customHeight="1" thickBot="1" x14ac:dyDescent="0.25">
      <c r="C428" s="83"/>
      <c r="D428" s="83"/>
      <c r="E428" s="83"/>
      <c r="F428" s="83"/>
      <c r="G428" s="83"/>
      <c r="H428" s="83"/>
      <c r="I428" s="83"/>
      <c r="J428" s="83"/>
      <c r="K428" s="83"/>
      <c r="L428" s="83"/>
    </row>
    <row r="429" spans="1:12" s="76" customFormat="1" ht="24" customHeight="1" thickBot="1" x14ac:dyDescent="0.25">
      <c r="B429" s="81"/>
      <c r="C429" s="83" t="s">
        <v>78</v>
      </c>
      <c r="D429" s="99"/>
      <c r="E429" s="83" t="s">
        <v>79</v>
      </c>
      <c r="F429" s="100" t="str">
        <f>IF(Menu!$C$7="رئيس",Menu!#REF!," ")</f>
        <v xml:space="preserve"> </v>
      </c>
      <c r="G429" s="1487" t="s">
        <v>81</v>
      </c>
      <c r="H429" s="1488"/>
      <c r="I429" s="99"/>
      <c r="J429" s="1490" t="s">
        <v>82</v>
      </c>
      <c r="K429" s="1491"/>
      <c r="L429" s="1491"/>
    </row>
    <row r="430" spans="1:12" s="76" customFormat="1" ht="9.75" customHeight="1" thickBot="1" x14ac:dyDescent="0.25">
      <c r="C430" s="83"/>
      <c r="D430" s="83"/>
      <c r="E430" s="83"/>
      <c r="F430" s="83"/>
      <c r="G430" s="83"/>
      <c r="H430" s="83"/>
      <c r="I430" s="83"/>
      <c r="J430" s="83"/>
      <c r="K430" s="83"/>
      <c r="L430" s="83"/>
    </row>
    <row r="431" spans="1:12" s="76" customFormat="1" ht="24" customHeight="1" thickBot="1" x14ac:dyDescent="0.25">
      <c r="B431" s="82" t="s">
        <v>80</v>
      </c>
      <c r="C431" s="83" t="s">
        <v>83</v>
      </c>
      <c r="D431" s="99"/>
      <c r="E431" s="83" t="s">
        <v>46</v>
      </c>
      <c r="F431" s="99"/>
      <c r="G431" s="1482" t="s">
        <v>84</v>
      </c>
      <c r="H431" s="1482"/>
      <c r="I431" s="99"/>
      <c r="J431" s="1490" t="s">
        <v>85</v>
      </c>
      <c r="K431" s="1491"/>
      <c r="L431" s="1491"/>
    </row>
    <row r="432" spans="1:12" s="76" customFormat="1" ht="9.75" customHeight="1" thickBot="1" x14ac:dyDescent="0.25"/>
    <row r="433" spans="1:12" s="76" customFormat="1" ht="24" customHeight="1" thickBot="1" x14ac:dyDescent="0.25">
      <c r="B433" s="81"/>
      <c r="C433" s="1487" t="s">
        <v>86</v>
      </c>
      <c r="D433" s="1482"/>
      <c r="E433" s="1488"/>
      <c r="F433" s="81"/>
      <c r="G433" s="1487" t="s">
        <v>87</v>
      </c>
      <c r="H433" s="1482"/>
      <c r="I433" s="1482"/>
      <c r="J433" s="1482"/>
      <c r="K433" s="1482"/>
      <c r="L433" s="1482"/>
    </row>
    <row r="434" spans="1:12" s="76" customFormat="1" ht="20.25" x14ac:dyDescent="0.2">
      <c r="A434" s="1507" t="s">
        <v>88</v>
      </c>
      <c r="B434" s="1507"/>
      <c r="C434" s="1507"/>
      <c r="D434" s="1507"/>
      <c r="E434" s="1507"/>
      <c r="F434" s="1507"/>
      <c r="G434" s="1507"/>
      <c r="H434" s="1507"/>
      <c r="I434" s="1507"/>
      <c r="J434" s="1507"/>
      <c r="K434" s="1507"/>
      <c r="L434" s="1507"/>
    </row>
    <row r="435" spans="1:12" s="76" customFormat="1" ht="18" x14ac:dyDescent="0.2">
      <c r="A435" s="1482" t="s">
        <v>89</v>
      </c>
      <c r="B435" s="1482"/>
      <c r="C435" s="1482"/>
      <c r="D435" s="1482"/>
    </row>
    <row r="436" spans="1:12" s="76" customFormat="1" ht="18.75" customHeight="1" x14ac:dyDescent="0.2">
      <c r="A436" s="1522" t="s">
        <v>90</v>
      </c>
      <c r="B436" s="1522"/>
      <c r="C436" s="84">
        <v>239.77065682411194</v>
      </c>
      <c r="D436" s="85" t="s">
        <v>25</v>
      </c>
      <c r="E436" s="1492" t="s">
        <v>91</v>
      </c>
      <c r="F436" s="1492"/>
      <c r="G436" s="84">
        <v>5</v>
      </c>
      <c r="H436" s="86" t="s">
        <v>92</v>
      </c>
      <c r="I436" s="1492" t="s">
        <v>93</v>
      </c>
      <c r="J436" s="1492"/>
      <c r="K436" s="84">
        <v>1198.8532841205597</v>
      </c>
    </row>
    <row r="437" spans="1:12" s="76" customFormat="1" ht="18.75" thickBot="1" x14ac:dyDescent="0.25">
      <c r="A437" s="1482" t="s">
        <v>94</v>
      </c>
      <c r="B437" s="1482"/>
      <c r="C437" s="1482"/>
      <c r="D437" s="1482"/>
    </row>
    <row r="438" spans="1:12" s="76" customFormat="1" ht="30" customHeight="1" x14ac:dyDescent="0.2">
      <c r="A438" s="1525" t="s">
        <v>95</v>
      </c>
      <c r="B438" s="1526"/>
      <c r="C438" s="1526"/>
      <c r="D438" s="1526"/>
      <c r="E438" s="1526"/>
      <c r="F438" s="1526"/>
      <c r="G438" s="1526"/>
      <c r="H438" s="1501" t="s">
        <v>96</v>
      </c>
      <c r="I438" s="1505" t="s">
        <v>97</v>
      </c>
      <c r="J438" s="1505"/>
      <c r="K438" s="1501" t="s">
        <v>98</v>
      </c>
      <c r="L438" s="1502"/>
    </row>
    <row r="439" spans="1:12" s="76" customFormat="1" ht="30" customHeight="1" x14ac:dyDescent="0.2">
      <c r="A439" s="87" t="s">
        <v>99</v>
      </c>
      <c r="B439" s="1485" t="s">
        <v>100</v>
      </c>
      <c r="C439" s="1485"/>
      <c r="D439" s="1485" t="s">
        <v>101</v>
      </c>
      <c r="E439" s="1485"/>
      <c r="F439" s="1485" t="s">
        <v>100</v>
      </c>
      <c r="G439" s="1485"/>
      <c r="H439" s="1503"/>
      <c r="I439" s="1506"/>
      <c r="J439" s="1506"/>
      <c r="K439" s="1503"/>
      <c r="L439" s="1504"/>
    </row>
    <row r="440" spans="1:12" s="76" customFormat="1" ht="30" customHeight="1" x14ac:dyDescent="0.2">
      <c r="A440" s="1545" t="s">
        <v>52</v>
      </c>
      <c r="B440" s="1493">
        <v>43263</v>
      </c>
      <c r="C440" s="1494"/>
      <c r="D440" s="1495" t="s">
        <v>414</v>
      </c>
      <c r="E440" s="1496"/>
      <c r="F440" s="1493">
        <v>43271</v>
      </c>
      <c r="G440" s="1494"/>
      <c r="H440" s="1511">
        <v>5</v>
      </c>
      <c r="I440" s="1514">
        <v>14</v>
      </c>
      <c r="J440" s="1515"/>
      <c r="K440" s="1514">
        <v>70</v>
      </c>
      <c r="L440" s="1539"/>
    </row>
    <row r="441" spans="1:12" s="76" customFormat="1" ht="30" customHeight="1" x14ac:dyDescent="0.2">
      <c r="A441" s="1546"/>
      <c r="B441" s="1497"/>
      <c r="C441" s="1498"/>
      <c r="D441" s="1508"/>
      <c r="E441" s="1509"/>
      <c r="F441" s="1497"/>
      <c r="G441" s="1498"/>
      <c r="H441" s="1512"/>
      <c r="I441" s="1516"/>
      <c r="J441" s="1517"/>
      <c r="K441" s="1516"/>
      <c r="L441" s="1540"/>
    </row>
    <row r="442" spans="1:12" s="76" customFormat="1" ht="30" customHeight="1" x14ac:dyDescent="0.2">
      <c r="A442" s="1546"/>
      <c r="B442" s="1497"/>
      <c r="C442" s="1498"/>
      <c r="D442" s="1508"/>
      <c r="E442" s="1509"/>
      <c r="F442" s="1497"/>
      <c r="G442" s="1498"/>
      <c r="H442" s="1512"/>
      <c r="I442" s="1516"/>
      <c r="J442" s="1517"/>
      <c r="K442" s="1516"/>
      <c r="L442" s="1540"/>
    </row>
    <row r="443" spans="1:12" s="76" customFormat="1" ht="30" customHeight="1" thickBot="1" x14ac:dyDescent="0.25">
      <c r="A443" s="1547"/>
      <c r="B443" s="1499"/>
      <c r="C443" s="1500"/>
      <c r="D443" s="1520"/>
      <c r="E443" s="1521"/>
      <c r="F443" s="1499"/>
      <c r="G443" s="1500"/>
      <c r="H443" s="1513"/>
      <c r="I443" s="1518"/>
      <c r="J443" s="1519"/>
      <c r="K443" s="1518"/>
      <c r="L443" s="1541"/>
    </row>
    <row r="444" spans="1:12" s="76" customFormat="1" ht="25.15" customHeight="1" x14ac:dyDescent="0.2">
      <c r="A444" s="1548" t="s">
        <v>102</v>
      </c>
      <c r="B444" s="1548"/>
      <c r="C444" s="1548"/>
      <c r="D444" s="1548"/>
    </row>
    <row r="445" spans="1:12" s="76" customFormat="1" ht="25.15" customHeight="1" x14ac:dyDescent="0.2">
      <c r="A445" s="1492" t="s">
        <v>103</v>
      </c>
      <c r="B445" s="1492"/>
      <c r="C445" s="84">
        <v>1198.8532841205597</v>
      </c>
      <c r="D445" s="88" t="s">
        <v>104</v>
      </c>
      <c r="E445" s="1492" t="s">
        <v>105</v>
      </c>
      <c r="F445" s="1492"/>
      <c r="G445" s="84">
        <v>70</v>
      </c>
      <c r="H445" s="86" t="s">
        <v>92</v>
      </c>
      <c r="I445" s="1522" t="s">
        <v>106</v>
      </c>
      <c r="J445" s="1522"/>
      <c r="K445" s="84">
        <v>1268.8532841205597</v>
      </c>
    </row>
    <row r="446" spans="1:12" s="76" customFormat="1" ht="25.15" customHeight="1" x14ac:dyDescent="0.2">
      <c r="A446" s="1492" t="s">
        <v>107</v>
      </c>
      <c r="B446" s="1492"/>
      <c r="C446" s="1492"/>
      <c r="D446" s="1492"/>
    </row>
    <row r="447" spans="1:12" s="76" customFormat="1" ht="25.15" customHeight="1" x14ac:dyDescent="0.2">
      <c r="C447" s="1536" t="s">
        <v>119</v>
      </c>
      <c r="D447" s="1536"/>
      <c r="E447" s="1532">
        <v>43278</v>
      </c>
      <c r="F447" s="1532"/>
      <c r="G447" s="83"/>
      <c r="H447" s="76" t="s">
        <v>108</v>
      </c>
      <c r="I447" s="75"/>
      <c r="J447" s="75"/>
    </row>
    <row r="448" spans="1:12" s="76" customFormat="1" ht="5.25" customHeight="1" thickBot="1" x14ac:dyDescent="0.25">
      <c r="A448" s="89"/>
      <c r="B448" s="89"/>
      <c r="C448" s="89"/>
      <c r="D448" s="89"/>
      <c r="E448" s="89"/>
      <c r="F448" s="89"/>
      <c r="G448" s="89"/>
      <c r="H448" s="89"/>
      <c r="I448" s="89"/>
      <c r="J448" s="89"/>
      <c r="K448" s="89"/>
      <c r="L448" s="89"/>
    </row>
    <row r="449" spans="1:12" s="76" customFormat="1" ht="18" x14ac:dyDescent="0.2">
      <c r="A449" s="1530" t="s">
        <v>109</v>
      </c>
      <c r="B449" s="1530"/>
      <c r="C449" s="1530"/>
      <c r="D449" s="90" t="s">
        <v>110</v>
      </c>
      <c r="E449" s="90"/>
      <c r="G449" s="1550" t="s">
        <v>568</v>
      </c>
      <c r="H449" s="1550"/>
    </row>
    <row r="450" spans="1:12" s="76" customFormat="1" ht="18" x14ac:dyDescent="0.2"/>
    <row r="451" spans="1:12" s="76" customFormat="1" ht="18" x14ac:dyDescent="0.2">
      <c r="A451" s="76" t="s">
        <v>68</v>
      </c>
      <c r="B451" s="1549" t="s">
        <v>569</v>
      </c>
      <c r="C451" s="1549"/>
      <c r="D451" s="1549"/>
      <c r="E451" s="1549"/>
      <c r="F451" s="1538" t="s">
        <v>111</v>
      </c>
      <c r="G451" s="1538"/>
      <c r="H451" s="91"/>
      <c r="I451" s="1536" t="s">
        <v>112</v>
      </c>
      <c r="J451" s="1536"/>
      <c r="K451" s="1481">
        <v>43278</v>
      </c>
      <c r="L451" s="1482"/>
    </row>
    <row r="452" spans="1:12" s="76" customFormat="1" ht="18" x14ac:dyDescent="0.2"/>
    <row r="453" spans="1:12" s="76" customFormat="1" ht="18" x14ac:dyDescent="0.2">
      <c r="A453" s="1533" t="s">
        <v>113</v>
      </c>
      <c r="B453" s="1533"/>
      <c r="C453" s="1533"/>
      <c r="D453" s="1533"/>
      <c r="E453" s="1537"/>
      <c r="F453" s="1537"/>
      <c r="G453" s="1537"/>
      <c r="H453" s="74"/>
      <c r="I453" s="1533" t="s">
        <v>112</v>
      </c>
      <c r="J453" s="1533"/>
      <c r="K453" s="1534" t="s">
        <v>403</v>
      </c>
      <c r="L453" s="1535"/>
    </row>
    <row r="454" spans="1:12" s="76" customFormat="1" ht="18" x14ac:dyDescent="0.2">
      <c r="A454" s="92"/>
      <c r="B454" s="92"/>
      <c r="C454" s="92"/>
      <c r="D454" s="92"/>
      <c r="I454" s="92"/>
      <c r="J454" s="92"/>
      <c r="K454" s="93"/>
    </row>
    <row r="455" spans="1:12" s="76" customFormat="1" ht="30" customHeight="1" x14ac:dyDescent="0.2">
      <c r="A455" s="79" t="s">
        <v>68</v>
      </c>
      <c r="B455" s="1483" t="s">
        <v>450</v>
      </c>
      <c r="C455" s="1483"/>
      <c r="D455" s="1483"/>
      <c r="E455" s="1483"/>
      <c r="F455" s="1489" t="s">
        <v>116</v>
      </c>
      <c r="G455" s="1489"/>
      <c r="H455" s="95">
        <v>853026276</v>
      </c>
      <c r="I455" s="1542" t="s">
        <v>69</v>
      </c>
      <c r="J455" s="1542"/>
      <c r="K455" s="1483" t="s">
        <v>11</v>
      </c>
      <c r="L455" s="1484"/>
    </row>
    <row r="456" spans="1:12" s="76" customFormat="1" ht="30" customHeight="1" x14ac:dyDescent="0.2"/>
    <row r="457" spans="1:12" s="76" customFormat="1" ht="30" customHeight="1" x14ac:dyDescent="0.2">
      <c r="A457" s="79" t="s">
        <v>70</v>
      </c>
      <c r="B457" s="1483" t="s">
        <v>290</v>
      </c>
      <c r="C457" s="1483"/>
      <c r="D457" s="1483"/>
      <c r="E457" s="80" t="s">
        <v>71</v>
      </c>
      <c r="F457" s="1544"/>
      <c r="G457" s="1544"/>
      <c r="H457" s="80" t="s">
        <v>72</v>
      </c>
      <c r="I457" s="1483"/>
      <c r="J457" s="1483"/>
      <c r="K457" s="1483" t="s">
        <v>122</v>
      </c>
      <c r="L457" s="1484"/>
    </row>
    <row r="458" spans="1:12" s="76" customFormat="1" ht="9" customHeight="1" thickBot="1" x14ac:dyDescent="0.25"/>
    <row r="459" spans="1:12" s="76" customFormat="1" ht="24" customHeight="1" thickBot="1" x14ac:dyDescent="0.25">
      <c r="A459" s="76" t="s">
        <v>73</v>
      </c>
      <c r="B459" s="81"/>
      <c r="C459" s="83" t="s">
        <v>74</v>
      </c>
      <c r="D459" s="99"/>
      <c r="E459" s="83" t="s">
        <v>75</v>
      </c>
      <c r="F459" s="99"/>
      <c r="G459" s="1487" t="s">
        <v>76</v>
      </c>
      <c r="H459" s="1488"/>
      <c r="I459" s="99"/>
      <c r="J459" s="1490" t="s">
        <v>77</v>
      </c>
      <c r="K459" s="1491"/>
      <c r="L459" s="1491"/>
    </row>
    <row r="460" spans="1:12" s="76" customFormat="1" ht="9.75" customHeight="1" thickBot="1" x14ac:dyDescent="0.25">
      <c r="C460" s="83"/>
      <c r="D460" s="83"/>
      <c r="E460" s="83"/>
      <c r="F460" s="83"/>
      <c r="G460" s="83"/>
      <c r="H460" s="83"/>
      <c r="I460" s="83"/>
      <c r="J460" s="83"/>
      <c r="K460" s="83"/>
      <c r="L460" s="83"/>
    </row>
    <row r="461" spans="1:12" s="76" customFormat="1" ht="24" customHeight="1" thickBot="1" x14ac:dyDescent="0.25">
      <c r="B461" s="81"/>
      <c r="C461" s="83" t="s">
        <v>78</v>
      </c>
      <c r="D461" s="99"/>
      <c r="E461" s="83" t="s">
        <v>79</v>
      </c>
      <c r="F461" s="100" t="str">
        <f>IF(Menu!$C$7="رئيس",Menu!#REF!," ")</f>
        <v xml:space="preserve"> </v>
      </c>
      <c r="G461" s="1487" t="s">
        <v>81</v>
      </c>
      <c r="H461" s="1488"/>
      <c r="I461" s="99"/>
      <c r="J461" s="1490" t="s">
        <v>82</v>
      </c>
      <c r="K461" s="1491"/>
      <c r="L461" s="1491"/>
    </row>
    <row r="462" spans="1:12" s="76" customFormat="1" ht="9.75" customHeight="1" thickBot="1" x14ac:dyDescent="0.25">
      <c r="C462" s="83"/>
      <c r="D462" s="83"/>
      <c r="E462" s="83"/>
      <c r="F462" s="83"/>
      <c r="G462" s="83"/>
      <c r="H462" s="83"/>
      <c r="I462" s="83"/>
      <c r="J462" s="83"/>
      <c r="K462" s="83"/>
      <c r="L462" s="83"/>
    </row>
    <row r="463" spans="1:12" s="76" customFormat="1" ht="24" customHeight="1" thickBot="1" x14ac:dyDescent="0.25">
      <c r="B463" s="82" t="s">
        <v>80</v>
      </c>
      <c r="C463" s="83" t="s">
        <v>83</v>
      </c>
      <c r="D463" s="99"/>
      <c r="E463" s="83" t="s">
        <v>46</v>
      </c>
      <c r="F463" s="99"/>
      <c r="G463" s="1482" t="s">
        <v>84</v>
      </c>
      <c r="H463" s="1482"/>
      <c r="I463" s="99"/>
      <c r="J463" s="1490" t="s">
        <v>85</v>
      </c>
      <c r="K463" s="1491"/>
      <c r="L463" s="1491"/>
    </row>
    <row r="464" spans="1:12" s="76" customFormat="1" ht="9.75" customHeight="1" thickBot="1" x14ac:dyDescent="0.25"/>
    <row r="465" spans="1:12" s="76" customFormat="1" ht="24" customHeight="1" thickBot="1" x14ac:dyDescent="0.25">
      <c r="B465" s="81"/>
      <c r="C465" s="1487" t="s">
        <v>86</v>
      </c>
      <c r="D465" s="1482"/>
      <c r="E465" s="1488"/>
      <c r="F465" s="81"/>
      <c r="G465" s="1487" t="s">
        <v>87</v>
      </c>
      <c r="H465" s="1482"/>
      <c r="I465" s="1482"/>
      <c r="J465" s="1482"/>
      <c r="K465" s="1482"/>
      <c r="L465" s="1482"/>
    </row>
    <row r="466" spans="1:12" s="76" customFormat="1" ht="20.25" x14ac:dyDescent="0.2">
      <c r="A466" s="1507" t="s">
        <v>88</v>
      </c>
      <c r="B466" s="1507"/>
      <c r="C466" s="1507"/>
      <c r="D466" s="1507"/>
      <c r="E466" s="1507"/>
      <c r="F466" s="1507"/>
      <c r="G466" s="1507"/>
      <c r="H466" s="1507"/>
      <c r="I466" s="1507"/>
      <c r="J466" s="1507"/>
      <c r="K466" s="1507"/>
      <c r="L466" s="1507"/>
    </row>
    <row r="467" spans="1:12" s="76" customFormat="1" ht="18" x14ac:dyDescent="0.2">
      <c r="A467" s="1482" t="s">
        <v>89</v>
      </c>
      <c r="B467" s="1482"/>
      <c r="C467" s="1482"/>
      <c r="D467" s="1482"/>
    </row>
    <row r="468" spans="1:12" s="76" customFormat="1" ht="18.75" customHeight="1" x14ac:dyDescent="0.2">
      <c r="A468" s="1522" t="s">
        <v>90</v>
      </c>
      <c r="B468" s="1522"/>
      <c r="C468" s="84">
        <v>326.08809328079224</v>
      </c>
      <c r="D468" s="85" t="s">
        <v>25</v>
      </c>
      <c r="E468" s="1492" t="s">
        <v>91</v>
      </c>
      <c r="F468" s="1492"/>
      <c r="G468" s="84">
        <v>5</v>
      </c>
      <c r="H468" s="86" t="s">
        <v>92</v>
      </c>
      <c r="I468" s="1492" t="s">
        <v>93</v>
      </c>
      <c r="J468" s="1492"/>
      <c r="K468" s="84">
        <v>1630.4404664039612</v>
      </c>
    </row>
    <row r="469" spans="1:12" s="76" customFormat="1" ht="18.75" thickBot="1" x14ac:dyDescent="0.25">
      <c r="A469" s="1482" t="s">
        <v>94</v>
      </c>
      <c r="B469" s="1482"/>
      <c r="C469" s="1482"/>
      <c r="D469" s="1482"/>
    </row>
    <row r="470" spans="1:12" s="76" customFormat="1" ht="30" customHeight="1" x14ac:dyDescent="0.2">
      <c r="A470" s="1525" t="s">
        <v>95</v>
      </c>
      <c r="B470" s="1526"/>
      <c r="C470" s="1526"/>
      <c r="D470" s="1526"/>
      <c r="E470" s="1526"/>
      <c r="F470" s="1526"/>
      <c r="G470" s="1526"/>
      <c r="H470" s="1501" t="s">
        <v>96</v>
      </c>
      <c r="I470" s="1505" t="s">
        <v>97</v>
      </c>
      <c r="J470" s="1505"/>
      <c r="K470" s="1501" t="s">
        <v>98</v>
      </c>
      <c r="L470" s="1502"/>
    </row>
    <row r="471" spans="1:12" s="76" customFormat="1" ht="30" customHeight="1" x14ac:dyDescent="0.2">
      <c r="A471" s="87" t="s">
        <v>99</v>
      </c>
      <c r="B471" s="1485" t="s">
        <v>100</v>
      </c>
      <c r="C471" s="1485"/>
      <c r="D471" s="1485" t="s">
        <v>101</v>
      </c>
      <c r="E471" s="1485"/>
      <c r="F471" s="1485" t="s">
        <v>100</v>
      </c>
      <c r="G471" s="1485"/>
      <c r="H471" s="1503"/>
      <c r="I471" s="1506"/>
      <c r="J471" s="1506"/>
      <c r="K471" s="1503"/>
      <c r="L471" s="1504"/>
    </row>
    <row r="472" spans="1:12" s="76" customFormat="1" ht="30" customHeight="1" x14ac:dyDescent="0.2">
      <c r="A472" s="1545" t="s">
        <v>505</v>
      </c>
      <c r="B472" s="1493">
        <v>43261</v>
      </c>
      <c r="C472" s="1494"/>
      <c r="D472" s="1495" t="s">
        <v>414</v>
      </c>
      <c r="E472" s="1496"/>
      <c r="F472" s="1493">
        <v>43271</v>
      </c>
      <c r="G472" s="1494"/>
      <c r="H472" s="1511">
        <v>7</v>
      </c>
      <c r="I472" s="1514">
        <v>12</v>
      </c>
      <c r="J472" s="1515"/>
      <c r="K472" s="1514">
        <v>84</v>
      </c>
      <c r="L472" s="1539"/>
    </row>
    <row r="473" spans="1:12" s="76" customFormat="1" ht="30" customHeight="1" x14ac:dyDescent="0.2">
      <c r="A473" s="1546"/>
      <c r="B473" s="1497"/>
      <c r="C473" s="1498"/>
      <c r="D473" s="1508"/>
      <c r="E473" s="1509"/>
      <c r="F473" s="1497"/>
      <c r="G473" s="1498"/>
      <c r="H473" s="1512"/>
      <c r="I473" s="1516"/>
      <c r="J473" s="1517"/>
      <c r="K473" s="1516"/>
      <c r="L473" s="1540"/>
    </row>
    <row r="474" spans="1:12" s="76" customFormat="1" ht="30" customHeight="1" x14ac:dyDescent="0.2">
      <c r="A474" s="1546"/>
      <c r="B474" s="1497"/>
      <c r="C474" s="1498"/>
      <c r="D474" s="1508"/>
      <c r="E474" s="1509"/>
      <c r="F474" s="1497"/>
      <c r="G474" s="1498"/>
      <c r="H474" s="1512"/>
      <c r="I474" s="1516"/>
      <c r="J474" s="1517"/>
      <c r="K474" s="1516"/>
      <c r="L474" s="1540"/>
    </row>
    <row r="475" spans="1:12" s="76" customFormat="1" ht="30" customHeight="1" thickBot="1" x14ac:dyDescent="0.25">
      <c r="A475" s="1547"/>
      <c r="B475" s="1499"/>
      <c r="C475" s="1500"/>
      <c r="D475" s="1520"/>
      <c r="E475" s="1521"/>
      <c r="F475" s="1499"/>
      <c r="G475" s="1500"/>
      <c r="H475" s="1513"/>
      <c r="I475" s="1518"/>
      <c r="J475" s="1519"/>
      <c r="K475" s="1518"/>
      <c r="L475" s="1541"/>
    </row>
    <row r="476" spans="1:12" s="76" customFormat="1" ht="25.15" customHeight="1" x14ac:dyDescent="0.2">
      <c r="A476" s="1548" t="s">
        <v>102</v>
      </c>
      <c r="B476" s="1548"/>
      <c r="C476" s="1548"/>
      <c r="D476" s="1548"/>
    </row>
    <row r="477" spans="1:12" s="76" customFormat="1" ht="25.15" customHeight="1" x14ac:dyDescent="0.2">
      <c r="A477" s="1492" t="s">
        <v>103</v>
      </c>
      <c r="B477" s="1492"/>
      <c r="C477" s="84">
        <v>1630.4404664039612</v>
      </c>
      <c r="D477" s="88" t="s">
        <v>104</v>
      </c>
      <c r="E477" s="1492" t="s">
        <v>105</v>
      </c>
      <c r="F477" s="1492"/>
      <c r="G477" s="84">
        <v>84</v>
      </c>
      <c r="H477" s="86" t="s">
        <v>92</v>
      </c>
      <c r="I477" s="1522" t="s">
        <v>106</v>
      </c>
      <c r="J477" s="1522"/>
      <c r="K477" s="84">
        <v>1714.4404664039612</v>
      </c>
    </row>
    <row r="478" spans="1:12" s="76" customFormat="1" ht="25.15" customHeight="1" x14ac:dyDescent="0.2">
      <c r="A478" s="1492" t="s">
        <v>107</v>
      </c>
      <c r="B478" s="1492"/>
      <c r="C478" s="1492"/>
      <c r="D478" s="1492"/>
    </row>
    <row r="479" spans="1:12" s="76" customFormat="1" ht="25.15" customHeight="1" x14ac:dyDescent="0.2">
      <c r="C479" s="1536" t="s">
        <v>119</v>
      </c>
      <c r="D479" s="1536"/>
      <c r="E479" s="1532">
        <v>43278</v>
      </c>
      <c r="F479" s="1532"/>
      <c r="G479" s="83"/>
      <c r="H479" s="76" t="s">
        <v>108</v>
      </c>
      <c r="I479" s="75"/>
      <c r="J479" s="75"/>
    </row>
    <row r="480" spans="1:12" s="76" customFormat="1" ht="5.25" customHeight="1" thickBot="1" x14ac:dyDescent="0.25">
      <c r="A480" s="89"/>
      <c r="B480" s="89"/>
      <c r="C480" s="89"/>
      <c r="D480" s="89"/>
      <c r="E480" s="89"/>
      <c r="F480" s="89"/>
      <c r="G480" s="89"/>
      <c r="H480" s="89"/>
      <c r="I480" s="89"/>
      <c r="J480" s="89"/>
      <c r="K480" s="89"/>
      <c r="L480" s="89"/>
    </row>
    <row r="481" spans="1:12" s="76" customFormat="1" ht="18" x14ac:dyDescent="0.2">
      <c r="A481" s="1530" t="s">
        <v>109</v>
      </c>
      <c r="B481" s="1530"/>
      <c r="C481" s="1530"/>
      <c r="D481" s="90" t="s">
        <v>110</v>
      </c>
      <c r="E481" s="90"/>
      <c r="G481" s="1550" t="s">
        <v>568</v>
      </c>
      <c r="H481" s="1550"/>
    </row>
    <row r="482" spans="1:12" s="76" customFormat="1" ht="18" x14ac:dyDescent="0.2"/>
    <row r="483" spans="1:12" s="76" customFormat="1" ht="18" x14ac:dyDescent="0.2">
      <c r="A483" s="76" t="s">
        <v>68</v>
      </c>
      <c r="B483" s="1549" t="s">
        <v>569</v>
      </c>
      <c r="C483" s="1549"/>
      <c r="D483" s="1549"/>
      <c r="E483" s="1549"/>
      <c r="F483" s="1538" t="s">
        <v>111</v>
      </c>
      <c r="G483" s="1538"/>
      <c r="H483" s="91"/>
      <c r="I483" s="1536" t="s">
        <v>112</v>
      </c>
      <c r="J483" s="1536"/>
      <c r="K483" s="1481">
        <v>43278</v>
      </c>
      <c r="L483" s="1482"/>
    </row>
    <row r="484" spans="1:12" s="76" customFormat="1" ht="18" x14ac:dyDescent="0.2"/>
    <row r="485" spans="1:12" s="76" customFormat="1" ht="18" x14ac:dyDescent="0.2">
      <c r="A485" s="1533" t="s">
        <v>113</v>
      </c>
      <c r="B485" s="1533"/>
      <c r="C485" s="1533"/>
      <c r="D485" s="1533"/>
      <c r="E485" s="1537"/>
      <c r="F485" s="1537"/>
      <c r="G485" s="1537"/>
      <c r="H485" s="74"/>
      <c r="I485" s="1533" t="s">
        <v>112</v>
      </c>
      <c r="J485" s="1533"/>
      <c r="K485" s="1534" t="s">
        <v>403</v>
      </c>
      <c r="L485" s="1535"/>
    </row>
    <row r="486" spans="1:12" s="76" customFormat="1" ht="18" x14ac:dyDescent="0.2">
      <c r="A486" s="92"/>
      <c r="B486" s="92"/>
      <c r="C486" s="92"/>
      <c r="D486" s="92"/>
      <c r="I486" s="92"/>
      <c r="J486" s="92"/>
      <c r="K486" s="93"/>
    </row>
    <row r="487" spans="1:12" s="76" customFormat="1" ht="30" customHeight="1" x14ac:dyDescent="0.2">
      <c r="A487" s="79" t="s">
        <v>68</v>
      </c>
      <c r="B487" s="1483" t="s">
        <v>452</v>
      </c>
      <c r="C487" s="1483"/>
      <c r="D487" s="1483"/>
      <c r="E487" s="1483"/>
      <c r="F487" s="1489" t="s">
        <v>116</v>
      </c>
      <c r="G487" s="1489"/>
      <c r="H487" s="95">
        <v>40242158</v>
      </c>
      <c r="I487" s="1542" t="s">
        <v>69</v>
      </c>
      <c r="J487" s="1542"/>
      <c r="K487" s="1483" t="s">
        <v>11</v>
      </c>
      <c r="L487" s="1484"/>
    </row>
    <row r="488" spans="1:12" s="76" customFormat="1" ht="30" customHeight="1" x14ac:dyDescent="0.2"/>
    <row r="489" spans="1:12" s="76" customFormat="1" ht="30" customHeight="1" x14ac:dyDescent="0.2">
      <c r="A489" s="79" t="s">
        <v>70</v>
      </c>
      <c r="B489" s="1483" t="s">
        <v>290</v>
      </c>
      <c r="C489" s="1483"/>
      <c r="D489" s="1483"/>
      <c r="E489" s="80" t="s">
        <v>71</v>
      </c>
      <c r="F489" s="1544"/>
      <c r="G489" s="1544"/>
      <c r="H489" s="80" t="s">
        <v>72</v>
      </c>
      <c r="I489" s="1483"/>
      <c r="J489" s="1483"/>
      <c r="K489" s="1483" t="s">
        <v>122</v>
      </c>
      <c r="L489" s="1484"/>
    </row>
    <row r="490" spans="1:12" s="76" customFormat="1" ht="9" customHeight="1" thickBot="1" x14ac:dyDescent="0.25"/>
    <row r="491" spans="1:12" s="76" customFormat="1" ht="24" customHeight="1" thickBot="1" x14ac:dyDescent="0.25">
      <c r="A491" s="76" t="s">
        <v>73</v>
      </c>
      <c r="B491" s="81"/>
      <c r="C491" s="83" t="s">
        <v>74</v>
      </c>
      <c r="D491" s="99"/>
      <c r="E491" s="83" t="s">
        <v>75</v>
      </c>
      <c r="F491" s="99"/>
      <c r="G491" s="1487" t="s">
        <v>76</v>
      </c>
      <c r="H491" s="1488"/>
      <c r="I491" s="99"/>
      <c r="J491" s="1490" t="s">
        <v>77</v>
      </c>
      <c r="K491" s="1491"/>
      <c r="L491" s="1491"/>
    </row>
    <row r="492" spans="1:12" s="76" customFormat="1" ht="9.75" customHeight="1" thickBot="1" x14ac:dyDescent="0.25">
      <c r="C492" s="83"/>
      <c r="D492" s="83"/>
      <c r="E492" s="83"/>
      <c r="F492" s="83"/>
      <c r="G492" s="83"/>
      <c r="H492" s="83"/>
      <c r="I492" s="83"/>
      <c r="J492" s="83"/>
      <c r="K492" s="83"/>
      <c r="L492" s="83"/>
    </row>
    <row r="493" spans="1:12" s="76" customFormat="1" ht="24" customHeight="1" thickBot="1" x14ac:dyDescent="0.25">
      <c r="B493" s="81"/>
      <c r="C493" s="83" t="s">
        <v>78</v>
      </c>
      <c r="D493" s="99"/>
      <c r="E493" s="83" t="s">
        <v>79</v>
      </c>
      <c r="F493" s="100" t="str">
        <f>IF(Menu!$C$7="رئيس",Menu!#REF!," ")</f>
        <v xml:space="preserve"> </v>
      </c>
      <c r="G493" s="1487" t="s">
        <v>81</v>
      </c>
      <c r="H493" s="1488"/>
      <c r="I493" s="99"/>
      <c r="J493" s="1490" t="s">
        <v>82</v>
      </c>
      <c r="K493" s="1491"/>
      <c r="L493" s="1491"/>
    </row>
    <row r="494" spans="1:12" s="76" customFormat="1" ht="9.75" customHeight="1" thickBot="1" x14ac:dyDescent="0.25">
      <c r="C494" s="83"/>
      <c r="D494" s="83"/>
      <c r="E494" s="83"/>
      <c r="F494" s="83"/>
      <c r="G494" s="83"/>
      <c r="H494" s="83"/>
      <c r="I494" s="83"/>
      <c r="J494" s="83"/>
      <c r="K494" s="83"/>
      <c r="L494" s="83"/>
    </row>
    <row r="495" spans="1:12" s="76" customFormat="1" ht="24" customHeight="1" thickBot="1" x14ac:dyDescent="0.25">
      <c r="B495" s="82" t="s">
        <v>80</v>
      </c>
      <c r="C495" s="83" t="s">
        <v>83</v>
      </c>
      <c r="D495" s="99"/>
      <c r="E495" s="83" t="s">
        <v>46</v>
      </c>
      <c r="F495" s="99"/>
      <c r="G495" s="1482" t="s">
        <v>84</v>
      </c>
      <c r="H495" s="1482"/>
      <c r="I495" s="99"/>
      <c r="J495" s="1490" t="s">
        <v>85</v>
      </c>
      <c r="K495" s="1491"/>
      <c r="L495" s="1491"/>
    </row>
    <row r="496" spans="1:12" s="76" customFormat="1" ht="9.75" customHeight="1" thickBot="1" x14ac:dyDescent="0.25"/>
    <row r="497" spans="1:12" s="76" customFormat="1" ht="24" customHeight="1" thickBot="1" x14ac:dyDescent="0.25">
      <c r="B497" s="81"/>
      <c r="C497" s="1487" t="s">
        <v>86</v>
      </c>
      <c r="D497" s="1482"/>
      <c r="E497" s="1488"/>
      <c r="F497" s="81"/>
      <c r="G497" s="1487" t="s">
        <v>87</v>
      </c>
      <c r="H497" s="1482"/>
      <c r="I497" s="1482"/>
      <c r="J497" s="1482"/>
      <c r="K497" s="1482"/>
      <c r="L497" s="1482"/>
    </row>
    <row r="498" spans="1:12" s="76" customFormat="1" ht="20.25" x14ac:dyDescent="0.2">
      <c r="A498" s="1507" t="s">
        <v>88</v>
      </c>
      <c r="B498" s="1507"/>
      <c r="C498" s="1507"/>
      <c r="D498" s="1507"/>
      <c r="E498" s="1507"/>
      <c r="F498" s="1507"/>
      <c r="G498" s="1507"/>
      <c r="H498" s="1507"/>
      <c r="I498" s="1507"/>
      <c r="J498" s="1507"/>
      <c r="K498" s="1507"/>
      <c r="L498" s="1507"/>
    </row>
    <row r="499" spans="1:12" s="76" customFormat="1" ht="18" x14ac:dyDescent="0.2">
      <c r="A499" s="1482" t="s">
        <v>89</v>
      </c>
      <c r="B499" s="1482"/>
      <c r="C499" s="1482"/>
      <c r="D499" s="1482"/>
    </row>
    <row r="500" spans="1:12" s="76" customFormat="1" ht="18.75" customHeight="1" x14ac:dyDescent="0.2">
      <c r="A500" s="1522" t="s">
        <v>90</v>
      </c>
      <c r="B500" s="1522"/>
      <c r="C500" s="84">
        <v>335.67891955375671</v>
      </c>
      <c r="D500" s="85" t="s">
        <v>25</v>
      </c>
      <c r="E500" s="1492" t="s">
        <v>91</v>
      </c>
      <c r="F500" s="1492"/>
      <c r="G500" s="84">
        <v>5</v>
      </c>
      <c r="H500" s="86" t="s">
        <v>92</v>
      </c>
      <c r="I500" s="1492" t="s">
        <v>93</v>
      </c>
      <c r="J500" s="1492"/>
      <c r="K500" s="84">
        <v>1678.3945977687836</v>
      </c>
    </row>
    <row r="501" spans="1:12" s="76" customFormat="1" ht="18.75" thickBot="1" x14ac:dyDescent="0.25">
      <c r="A501" s="1482" t="s">
        <v>94</v>
      </c>
      <c r="B501" s="1482"/>
      <c r="C501" s="1482"/>
      <c r="D501" s="1482"/>
    </row>
    <row r="502" spans="1:12" s="76" customFormat="1" ht="30" customHeight="1" x14ac:dyDescent="0.2">
      <c r="A502" s="1525" t="s">
        <v>95</v>
      </c>
      <c r="B502" s="1526"/>
      <c r="C502" s="1526"/>
      <c r="D502" s="1526"/>
      <c r="E502" s="1526"/>
      <c r="F502" s="1526"/>
      <c r="G502" s="1526"/>
      <c r="H502" s="1501" t="s">
        <v>96</v>
      </c>
      <c r="I502" s="1505" t="s">
        <v>97</v>
      </c>
      <c r="J502" s="1505"/>
      <c r="K502" s="1501" t="s">
        <v>98</v>
      </c>
      <c r="L502" s="1502"/>
    </row>
    <row r="503" spans="1:12" s="76" customFormat="1" ht="30" customHeight="1" x14ac:dyDescent="0.2">
      <c r="A503" s="87" t="s">
        <v>99</v>
      </c>
      <c r="B503" s="1485" t="s">
        <v>100</v>
      </c>
      <c r="C503" s="1485"/>
      <c r="D503" s="1485" t="s">
        <v>101</v>
      </c>
      <c r="E503" s="1485"/>
      <c r="F503" s="1485" t="s">
        <v>100</v>
      </c>
      <c r="G503" s="1485"/>
      <c r="H503" s="1503"/>
      <c r="I503" s="1506"/>
      <c r="J503" s="1506"/>
      <c r="K503" s="1503"/>
      <c r="L503" s="1504"/>
    </row>
    <row r="504" spans="1:12" s="76" customFormat="1" ht="30" customHeight="1" x14ac:dyDescent="0.2">
      <c r="A504" s="1545" t="s">
        <v>510</v>
      </c>
      <c r="B504" s="1493">
        <v>43261</v>
      </c>
      <c r="C504" s="1494"/>
      <c r="D504" s="1495" t="s">
        <v>414</v>
      </c>
      <c r="E504" s="1496"/>
      <c r="F504" s="1493">
        <v>43271</v>
      </c>
      <c r="G504" s="1494"/>
      <c r="H504" s="1511">
        <v>7</v>
      </c>
      <c r="I504" s="1514">
        <v>10</v>
      </c>
      <c r="J504" s="1515"/>
      <c r="K504" s="1514">
        <v>70</v>
      </c>
      <c r="L504" s="1539"/>
    </row>
    <row r="505" spans="1:12" s="76" customFormat="1" ht="30" customHeight="1" x14ac:dyDescent="0.2">
      <c r="A505" s="1546"/>
      <c r="B505" s="1497"/>
      <c r="C505" s="1498"/>
      <c r="D505" s="1508"/>
      <c r="E505" s="1509"/>
      <c r="F505" s="1497"/>
      <c r="G505" s="1498"/>
      <c r="H505" s="1512"/>
      <c r="I505" s="1516"/>
      <c r="J505" s="1517"/>
      <c r="K505" s="1516"/>
      <c r="L505" s="1540"/>
    </row>
    <row r="506" spans="1:12" s="76" customFormat="1" ht="30" customHeight="1" x14ac:dyDescent="0.2">
      <c r="A506" s="1546"/>
      <c r="B506" s="1497"/>
      <c r="C506" s="1498"/>
      <c r="D506" s="1508"/>
      <c r="E506" s="1509"/>
      <c r="F506" s="1497"/>
      <c r="G506" s="1498"/>
      <c r="H506" s="1512"/>
      <c r="I506" s="1516"/>
      <c r="J506" s="1517"/>
      <c r="K506" s="1516"/>
      <c r="L506" s="1540"/>
    </row>
    <row r="507" spans="1:12" s="76" customFormat="1" ht="30" customHeight="1" thickBot="1" x14ac:dyDescent="0.25">
      <c r="A507" s="1547"/>
      <c r="B507" s="1499"/>
      <c r="C507" s="1500"/>
      <c r="D507" s="1520"/>
      <c r="E507" s="1521"/>
      <c r="F507" s="1499"/>
      <c r="G507" s="1500"/>
      <c r="H507" s="1513"/>
      <c r="I507" s="1518"/>
      <c r="J507" s="1519"/>
      <c r="K507" s="1518"/>
      <c r="L507" s="1541"/>
    </row>
    <row r="508" spans="1:12" s="76" customFormat="1" ht="25.15" customHeight="1" x14ac:dyDescent="0.2">
      <c r="A508" s="1548" t="s">
        <v>102</v>
      </c>
      <c r="B508" s="1548"/>
      <c r="C508" s="1548"/>
      <c r="D508" s="1548"/>
    </row>
    <row r="509" spans="1:12" s="76" customFormat="1" ht="25.15" customHeight="1" x14ac:dyDescent="0.2">
      <c r="A509" s="1492" t="s">
        <v>103</v>
      </c>
      <c r="B509" s="1492"/>
      <c r="C509" s="84">
        <v>1678.3945977687836</v>
      </c>
      <c r="D509" s="88" t="s">
        <v>104</v>
      </c>
      <c r="E509" s="1492" t="s">
        <v>105</v>
      </c>
      <c r="F509" s="1492"/>
      <c r="G509" s="84">
        <v>70</v>
      </c>
      <c r="H509" s="86" t="s">
        <v>92</v>
      </c>
      <c r="I509" s="1522" t="s">
        <v>106</v>
      </c>
      <c r="J509" s="1522"/>
      <c r="K509" s="84">
        <v>1748.3945977687836</v>
      </c>
    </row>
    <row r="510" spans="1:12" s="76" customFormat="1" ht="25.15" customHeight="1" x14ac:dyDescent="0.2">
      <c r="A510" s="1492" t="s">
        <v>107</v>
      </c>
      <c r="B510" s="1492"/>
      <c r="C510" s="1492"/>
      <c r="D510" s="1492"/>
    </row>
    <row r="511" spans="1:12" s="76" customFormat="1" ht="25.15" customHeight="1" x14ac:dyDescent="0.2">
      <c r="C511" s="1536" t="s">
        <v>119</v>
      </c>
      <c r="D511" s="1536"/>
      <c r="E511" s="1532">
        <v>43278</v>
      </c>
      <c r="F511" s="1532"/>
      <c r="G511" s="83"/>
      <c r="H511" s="76" t="s">
        <v>108</v>
      </c>
      <c r="I511" s="75"/>
      <c r="J511" s="75"/>
    </row>
    <row r="512" spans="1:12" s="76" customFormat="1" ht="5.25" customHeight="1" thickBot="1" x14ac:dyDescent="0.25">
      <c r="A512" s="89"/>
      <c r="B512" s="89"/>
      <c r="C512" s="89"/>
      <c r="D512" s="89"/>
      <c r="E512" s="89"/>
      <c r="F512" s="89"/>
      <c r="G512" s="89"/>
      <c r="H512" s="89"/>
      <c r="I512" s="89"/>
      <c r="J512" s="89"/>
      <c r="K512" s="89"/>
      <c r="L512" s="89"/>
    </row>
    <row r="513" spans="1:12" s="76" customFormat="1" ht="18" x14ac:dyDescent="0.2">
      <c r="A513" s="1530" t="s">
        <v>109</v>
      </c>
      <c r="B513" s="1530"/>
      <c r="C513" s="1530"/>
      <c r="D513" s="90" t="s">
        <v>110</v>
      </c>
      <c r="E513" s="90"/>
      <c r="G513" s="1550" t="s">
        <v>568</v>
      </c>
      <c r="H513" s="1550"/>
    </row>
    <row r="514" spans="1:12" s="76" customFormat="1" ht="18" x14ac:dyDescent="0.2"/>
    <row r="515" spans="1:12" s="76" customFormat="1" ht="18" x14ac:dyDescent="0.2">
      <c r="A515" s="76" t="s">
        <v>68</v>
      </c>
      <c r="B515" s="1549" t="s">
        <v>569</v>
      </c>
      <c r="C515" s="1549"/>
      <c r="D515" s="1549"/>
      <c r="E515" s="1549"/>
      <c r="F515" s="1538" t="s">
        <v>111</v>
      </c>
      <c r="G515" s="1538"/>
      <c r="H515" s="91"/>
      <c r="I515" s="1536" t="s">
        <v>112</v>
      </c>
      <c r="J515" s="1536"/>
      <c r="K515" s="1481">
        <v>43278</v>
      </c>
      <c r="L515" s="1482"/>
    </row>
    <row r="516" spans="1:12" s="76" customFormat="1" ht="18" x14ac:dyDescent="0.2"/>
    <row r="517" spans="1:12" s="76" customFormat="1" ht="18" x14ac:dyDescent="0.2">
      <c r="A517" s="1533" t="s">
        <v>113</v>
      </c>
      <c r="B517" s="1533"/>
      <c r="C517" s="1533"/>
      <c r="D517" s="1533"/>
      <c r="E517" s="1537"/>
      <c r="F517" s="1537"/>
      <c r="G517" s="1537"/>
      <c r="H517" s="74"/>
      <c r="I517" s="1533" t="s">
        <v>112</v>
      </c>
      <c r="J517" s="1533"/>
      <c r="K517" s="1534" t="s">
        <v>403</v>
      </c>
      <c r="L517" s="1535"/>
    </row>
    <row r="518" spans="1:12" s="76" customFormat="1" ht="18" x14ac:dyDescent="0.2">
      <c r="A518" s="92"/>
      <c r="B518" s="92"/>
      <c r="C518" s="92"/>
      <c r="D518" s="92"/>
      <c r="I518" s="92"/>
      <c r="J518" s="92"/>
      <c r="K518" s="93"/>
    </row>
    <row r="519" spans="1:12" s="76" customFormat="1" ht="30" customHeight="1" x14ac:dyDescent="0.2">
      <c r="A519" s="79" t="s">
        <v>68</v>
      </c>
      <c r="B519" s="1483" t="s">
        <v>453</v>
      </c>
      <c r="C519" s="1483"/>
      <c r="D519" s="1483"/>
      <c r="E519" s="1483"/>
      <c r="F519" s="1489" t="s">
        <v>116</v>
      </c>
      <c r="G519" s="1489"/>
      <c r="H519" s="95">
        <v>412065872</v>
      </c>
      <c r="I519" s="1542" t="s">
        <v>69</v>
      </c>
      <c r="J519" s="1542"/>
      <c r="K519" s="1483" t="s">
        <v>11</v>
      </c>
      <c r="L519" s="1484"/>
    </row>
    <row r="520" spans="1:12" s="76" customFormat="1" ht="30" customHeight="1" x14ac:dyDescent="0.2"/>
    <row r="521" spans="1:12" s="76" customFormat="1" ht="30" customHeight="1" x14ac:dyDescent="0.2">
      <c r="A521" s="79" t="s">
        <v>70</v>
      </c>
      <c r="B521" s="1483" t="s">
        <v>290</v>
      </c>
      <c r="C521" s="1483"/>
      <c r="D521" s="1483"/>
      <c r="E521" s="80" t="s">
        <v>71</v>
      </c>
      <c r="F521" s="1544"/>
      <c r="G521" s="1544"/>
      <c r="H521" s="80" t="s">
        <v>72</v>
      </c>
      <c r="I521" s="1483"/>
      <c r="J521" s="1483"/>
      <c r="K521" s="1483" t="s">
        <v>122</v>
      </c>
      <c r="L521" s="1484"/>
    </row>
    <row r="522" spans="1:12" s="76" customFormat="1" ht="9" customHeight="1" thickBot="1" x14ac:dyDescent="0.25"/>
    <row r="523" spans="1:12" s="76" customFormat="1" ht="24" customHeight="1" thickBot="1" x14ac:dyDescent="0.25">
      <c r="A523" s="76" t="s">
        <v>73</v>
      </c>
      <c r="B523" s="81"/>
      <c r="C523" s="83" t="s">
        <v>74</v>
      </c>
      <c r="D523" s="99"/>
      <c r="E523" s="83" t="s">
        <v>75</v>
      </c>
      <c r="F523" s="99"/>
      <c r="G523" s="1487" t="s">
        <v>76</v>
      </c>
      <c r="H523" s="1488"/>
      <c r="I523" s="99"/>
      <c r="J523" s="1490" t="s">
        <v>77</v>
      </c>
      <c r="K523" s="1491"/>
      <c r="L523" s="1491"/>
    </row>
    <row r="524" spans="1:12" s="76" customFormat="1" ht="9.75" customHeight="1" thickBot="1" x14ac:dyDescent="0.25">
      <c r="C524" s="83"/>
      <c r="D524" s="83"/>
      <c r="E524" s="83"/>
      <c r="F524" s="83"/>
      <c r="G524" s="83"/>
      <c r="H524" s="83"/>
      <c r="I524" s="83"/>
      <c r="J524" s="83"/>
      <c r="K524" s="83"/>
      <c r="L524" s="83"/>
    </row>
    <row r="525" spans="1:12" s="76" customFormat="1" ht="24" customHeight="1" thickBot="1" x14ac:dyDescent="0.25">
      <c r="B525" s="81"/>
      <c r="C525" s="83" t="s">
        <v>78</v>
      </c>
      <c r="D525" s="99"/>
      <c r="E525" s="83" t="s">
        <v>79</v>
      </c>
      <c r="F525" s="100" t="str">
        <f>IF(Menu!$C$7="رئيس",Menu!#REF!," ")</f>
        <v xml:space="preserve"> </v>
      </c>
      <c r="G525" s="1487" t="s">
        <v>81</v>
      </c>
      <c r="H525" s="1488"/>
      <c r="I525" s="99"/>
      <c r="J525" s="1490" t="s">
        <v>82</v>
      </c>
      <c r="K525" s="1491"/>
      <c r="L525" s="1491"/>
    </row>
    <row r="526" spans="1:12" s="76" customFormat="1" ht="9.75" customHeight="1" thickBot="1" x14ac:dyDescent="0.25">
      <c r="C526" s="83"/>
      <c r="D526" s="83"/>
      <c r="E526" s="83"/>
      <c r="F526" s="83"/>
      <c r="G526" s="83"/>
      <c r="H526" s="83"/>
      <c r="I526" s="83"/>
      <c r="J526" s="83"/>
      <c r="K526" s="83"/>
      <c r="L526" s="83"/>
    </row>
    <row r="527" spans="1:12" s="76" customFormat="1" ht="24" customHeight="1" thickBot="1" x14ac:dyDescent="0.25">
      <c r="B527" s="82" t="s">
        <v>80</v>
      </c>
      <c r="C527" s="83" t="s">
        <v>83</v>
      </c>
      <c r="D527" s="99"/>
      <c r="E527" s="83" t="s">
        <v>46</v>
      </c>
      <c r="F527" s="99"/>
      <c r="G527" s="1482" t="s">
        <v>84</v>
      </c>
      <c r="H527" s="1482"/>
      <c r="I527" s="99"/>
      <c r="J527" s="1490" t="s">
        <v>85</v>
      </c>
      <c r="K527" s="1491"/>
      <c r="L527" s="1491"/>
    </row>
    <row r="528" spans="1:12" s="76" customFormat="1" ht="9.75" customHeight="1" thickBot="1" x14ac:dyDescent="0.25"/>
    <row r="529" spans="1:12" s="76" customFormat="1" ht="24" customHeight="1" thickBot="1" x14ac:dyDescent="0.25">
      <c r="B529" s="81"/>
      <c r="C529" s="1487" t="s">
        <v>86</v>
      </c>
      <c r="D529" s="1482"/>
      <c r="E529" s="1488"/>
      <c r="F529" s="81"/>
      <c r="G529" s="1487" t="s">
        <v>87</v>
      </c>
      <c r="H529" s="1482"/>
      <c r="I529" s="1482"/>
      <c r="J529" s="1482"/>
      <c r="K529" s="1482"/>
      <c r="L529" s="1482"/>
    </row>
    <row r="530" spans="1:12" s="76" customFormat="1" ht="20.25" x14ac:dyDescent="0.2">
      <c r="A530" s="1507" t="s">
        <v>88</v>
      </c>
      <c r="B530" s="1507"/>
      <c r="C530" s="1507"/>
      <c r="D530" s="1507"/>
      <c r="E530" s="1507"/>
      <c r="F530" s="1507"/>
      <c r="G530" s="1507"/>
      <c r="H530" s="1507"/>
      <c r="I530" s="1507"/>
      <c r="J530" s="1507"/>
      <c r="K530" s="1507"/>
      <c r="L530" s="1507"/>
    </row>
    <row r="531" spans="1:12" s="76" customFormat="1" ht="18" x14ac:dyDescent="0.2">
      <c r="A531" s="1482" t="s">
        <v>89</v>
      </c>
      <c r="B531" s="1482"/>
      <c r="C531" s="1482"/>
      <c r="D531" s="1482"/>
    </row>
    <row r="532" spans="1:12" s="76" customFormat="1" ht="18.75" customHeight="1" x14ac:dyDescent="0.2">
      <c r="A532" s="1522" t="s">
        <v>90</v>
      </c>
      <c r="B532" s="1522"/>
      <c r="C532" s="84">
        <v>239.77065682411194</v>
      </c>
      <c r="D532" s="85" t="s">
        <v>25</v>
      </c>
      <c r="E532" s="1492" t="s">
        <v>91</v>
      </c>
      <c r="F532" s="1492"/>
      <c r="G532" s="84">
        <v>5</v>
      </c>
      <c r="H532" s="86" t="s">
        <v>92</v>
      </c>
      <c r="I532" s="1492" t="s">
        <v>93</v>
      </c>
      <c r="J532" s="1492"/>
      <c r="K532" s="84">
        <v>1198.8532841205597</v>
      </c>
    </row>
    <row r="533" spans="1:12" s="76" customFormat="1" ht="18.75" thickBot="1" x14ac:dyDescent="0.25">
      <c r="A533" s="1482" t="s">
        <v>94</v>
      </c>
      <c r="B533" s="1482"/>
      <c r="C533" s="1482"/>
      <c r="D533" s="1482"/>
    </row>
    <row r="534" spans="1:12" s="76" customFormat="1" ht="30" customHeight="1" x14ac:dyDescent="0.2">
      <c r="A534" s="1525" t="s">
        <v>95</v>
      </c>
      <c r="B534" s="1526"/>
      <c r="C534" s="1526"/>
      <c r="D534" s="1526"/>
      <c r="E534" s="1526"/>
      <c r="F534" s="1526"/>
      <c r="G534" s="1526"/>
      <c r="H534" s="1501" t="s">
        <v>96</v>
      </c>
      <c r="I534" s="1505" t="s">
        <v>97</v>
      </c>
      <c r="J534" s="1505"/>
      <c r="K534" s="1501" t="s">
        <v>98</v>
      </c>
      <c r="L534" s="1502"/>
    </row>
    <row r="535" spans="1:12" s="76" customFormat="1" ht="30" customHeight="1" x14ac:dyDescent="0.2">
      <c r="A535" s="87" t="s">
        <v>99</v>
      </c>
      <c r="B535" s="1485" t="s">
        <v>100</v>
      </c>
      <c r="C535" s="1485"/>
      <c r="D535" s="1485" t="s">
        <v>101</v>
      </c>
      <c r="E535" s="1485"/>
      <c r="F535" s="1485" t="s">
        <v>100</v>
      </c>
      <c r="G535" s="1485"/>
      <c r="H535" s="1503"/>
      <c r="I535" s="1506"/>
      <c r="J535" s="1506"/>
      <c r="K535" s="1503"/>
      <c r="L535" s="1504"/>
    </row>
    <row r="536" spans="1:12" s="76" customFormat="1" ht="30" customHeight="1" x14ac:dyDescent="0.2">
      <c r="A536" s="1545" t="s">
        <v>510</v>
      </c>
      <c r="B536" s="1493">
        <v>43263</v>
      </c>
      <c r="C536" s="1494"/>
      <c r="D536" s="1495" t="s">
        <v>414</v>
      </c>
      <c r="E536" s="1496"/>
      <c r="F536" s="1493">
        <v>43271</v>
      </c>
      <c r="G536" s="1494"/>
      <c r="H536" s="1511">
        <v>5</v>
      </c>
      <c r="I536" s="1514">
        <v>10</v>
      </c>
      <c r="J536" s="1515"/>
      <c r="K536" s="1514">
        <v>50</v>
      </c>
      <c r="L536" s="1539"/>
    </row>
    <row r="537" spans="1:12" s="76" customFormat="1" ht="30" customHeight="1" x14ac:dyDescent="0.2">
      <c r="A537" s="1546"/>
      <c r="B537" s="1497"/>
      <c r="C537" s="1498"/>
      <c r="D537" s="1508"/>
      <c r="E537" s="1509"/>
      <c r="F537" s="1497"/>
      <c r="G537" s="1498"/>
      <c r="H537" s="1512"/>
      <c r="I537" s="1516"/>
      <c r="J537" s="1517"/>
      <c r="K537" s="1516"/>
      <c r="L537" s="1540"/>
    </row>
    <row r="538" spans="1:12" s="76" customFormat="1" ht="30" customHeight="1" x14ac:dyDescent="0.2">
      <c r="A538" s="1546"/>
      <c r="B538" s="1497"/>
      <c r="C538" s="1498"/>
      <c r="D538" s="1508"/>
      <c r="E538" s="1509"/>
      <c r="F538" s="1497"/>
      <c r="G538" s="1498"/>
      <c r="H538" s="1512"/>
      <c r="I538" s="1516"/>
      <c r="J538" s="1517"/>
      <c r="K538" s="1516"/>
      <c r="L538" s="1540"/>
    </row>
    <row r="539" spans="1:12" s="76" customFormat="1" ht="30" customHeight="1" thickBot="1" x14ac:dyDescent="0.25">
      <c r="A539" s="1547"/>
      <c r="B539" s="1499"/>
      <c r="C539" s="1500"/>
      <c r="D539" s="1520"/>
      <c r="E539" s="1521"/>
      <c r="F539" s="1499"/>
      <c r="G539" s="1500"/>
      <c r="H539" s="1513"/>
      <c r="I539" s="1518"/>
      <c r="J539" s="1519"/>
      <c r="K539" s="1518"/>
      <c r="L539" s="1541"/>
    </row>
    <row r="540" spans="1:12" s="76" customFormat="1" ht="25.15" customHeight="1" x14ac:dyDescent="0.2">
      <c r="A540" s="1548" t="s">
        <v>102</v>
      </c>
      <c r="B540" s="1548"/>
      <c r="C540" s="1548"/>
      <c r="D540" s="1548"/>
    </row>
    <row r="541" spans="1:12" s="76" customFormat="1" ht="25.15" customHeight="1" x14ac:dyDescent="0.2">
      <c r="A541" s="1492" t="s">
        <v>103</v>
      </c>
      <c r="B541" s="1492"/>
      <c r="C541" s="84">
        <v>1198.8532841205597</v>
      </c>
      <c r="D541" s="88" t="s">
        <v>104</v>
      </c>
      <c r="E541" s="1492" t="s">
        <v>105</v>
      </c>
      <c r="F541" s="1492"/>
      <c r="G541" s="84">
        <v>50</v>
      </c>
      <c r="H541" s="86" t="s">
        <v>92</v>
      </c>
      <c r="I541" s="1522" t="s">
        <v>106</v>
      </c>
      <c r="J541" s="1522"/>
      <c r="K541" s="84">
        <v>1248.8532841205597</v>
      </c>
    </row>
    <row r="542" spans="1:12" s="76" customFormat="1" ht="25.15" customHeight="1" x14ac:dyDescent="0.2">
      <c r="A542" s="1492" t="s">
        <v>107</v>
      </c>
      <c r="B542" s="1492"/>
      <c r="C542" s="1492"/>
      <c r="D542" s="1492"/>
    </row>
    <row r="543" spans="1:12" s="76" customFormat="1" ht="25.15" customHeight="1" x14ac:dyDescent="0.2">
      <c r="C543" s="1536" t="s">
        <v>119</v>
      </c>
      <c r="D543" s="1536"/>
      <c r="E543" s="1532">
        <v>43278</v>
      </c>
      <c r="F543" s="1532"/>
      <c r="G543" s="83"/>
      <c r="H543" s="76" t="s">
        <v>108</v>
      </c>
      <c r="I543" s="75"/>
      <c r="J543" s="75"/>
    </row>
    <row r="544" spans="1:12" s="76" customFormat="1" ht="5.25" customHeight="1" thickBot="1" x14ac:dyDescent="0.25">
      <c r="A544" s="89"/>
      <c r="B544" s="89"/>
      <c r="C544" s="89"/>
      <c r="D544" s="89"/>
      <c r="E544" s="89"/>
      <c r="F544" s="89"/>
      <c r="G544" s="89"/>
      <c r="H544" s="89"/>
      <c r="I544" s="89"/>
      <c r="J544" s="89"/>
      <c r="K544" s="89"/>
      <c r="L544" s="89"/>
    </row>
    <row r="545" spans="1:12" s="76" customFormat="1" ht="18" x14ac:dyDescent="0.2">
      <c r="A545" s="1530" t="s">
        <v>109</v>
      </c>
      <c r="B545" s="1530"/>
      <c r="C545" s="1530"/>
      <c r="D545" s="90" t="s">
        <v>110</v>
      </c>
      <c r="E545" s="90"/>
      <c r="G545" s="1550" t="s">
        <v>568</v>
      </c>
      <c r="H545" s="1550"/>
    </row>
    <row r="546" spans="1:12" s="76" customFormat="1" ht="18" x14ac:dyDescent="0.2"/>
    <row r="547" spans="1:12" s="76" customFormat="1" ht="18" x14ac:dyDescent="0.2">
      <c r="A547" s="76" t="s">
        <v>68</v>
      </c>
      <c r="B547" s="1549" t="s">
        <v>569</v>
      </c>
      <c r="C547" s="1549"/>
      <c r="D547" s="1549"/>
      <c r="E547" s="1549"/>
      <c r="F547" s="1538" t="s">
        <v>111</v>
      </c>
      <c r="G547" s="1538"/>
      <c r="H547" s="91"/>
      <c r="I547" s="1536" t="s">
        <v>112</v>
      </c>
      <c r="J547" s="1536"/>
      <c r="K547" s="1481">
        <v>43278</v>
      </c>
      <c r="L547" s="1482"/>
    </row>
    <row r="548" spans="1:12" s="76" customFormat="1" ht="18" x14ac:dyDescent="0.2"/>
    <row r="549" spans="1:12" s="76" customFormat="1" ht="18" x14ac:dyDescent="0.2">
      <c r="A549" s="1533" t="s">
        <v>113</v>
      </c>
      <c r="B549" s="1533"/>
      <c r="C549" s="1533"/>
      <c r="D549" s="1533"/>
      <c r="E549" s="1537"/>
      <c r="F549" s="1537"/>
      <c r="G549" s="1537"/>
      <c r="H549" s="74"/>
      <c r="I549" s="1533" t="s">
        <v>112</v>
      </c>
      <c r="J549" s="1533"/>
      <c r="K549" s="1534" t="s">
        <v>403</v>
      </c>
      <c r="L549" s="1535"/>
    </row>
    <row r="550" spans="1:12" s="76" customFormat="1" ht="18" x14ac:dyDescent="0.2">
      <c r="A550" s="92"/>
      <c r="B550" s="92"/>
      <c r="C550" s="92"/>
      <c r="D550" s="92"/>
      <c r="I550" s="92"/>
      <c r="J550" s="92"/>
      <c r="K550" s="93"/>
    </row>
    <row r="551" spans="1:12" s="76" customFormat="1" ht="30" customHeight="1" x14ac:dyDescent="0.2">
      <c r="A551" s="79" t="s">
        <v>68</v>
      </c>
      <c r="B551" s="1483" t="s">
        <v>454</v>
      </c>
      <c r="C551" s="1483"/>
      <c r="D551" s="1483"/>
      <c r="E551" s="1483"/>
      <c r="F551" s="1489" t="s">
        <v>116</v>
      </c>
      <c r="G551" s="1489"/>
      <c r="H551" s="95">
        <v>850317959</v>
      </c>
      <c r="I551" s="1542" t="s">
        <v>69</v>
      </c>
      <c r="J551" s="1542"/>
      <c r="K551" s="1483" t="s">
        <v>11</v>
      </c>
      <c r="L551" s="1484"/>
    </row>
    <row r="552" spans="1:12" s="76" customFormat="1" ht="30" customHeight="1" x14ac:dyDescent="0.2"/>
    <row r="553" spans="1:12" s="76" customFormat="1" ht="30" customHeight="1" x14ac:dyDescent="0.2">
      <c r="A553" s="79" t="s">
        <v>70</v>
      </c>
      <c r="B553" s="1483" t="s">
        <v>290</v>
      </c>
      <c r="C553" s="1483"/>
      <c r="D553" s="1483"/>
      <c r="E553" s="80" t="s">
        <v>71</v>
      </c>
      <c r="F553" s="1544"/>
      <c r="G553" s="1544"/>
      <c r="H553" s="80" t="s">
        <v>72</v>
      </c>
      <c r="I553" s="1483"/>
      <c r="J553" s="1483"/>
      <c r="K553" s="1483" t="s">
        <v>122</v>
      </c>
      <c r="L553" s="1484"/>
    </row>
    <row r="554" spans="1:12" s="76" customFormat="1" ht="9" customHeight="1" thickBot="1" x14ac:dyDescent="0.25"/>
    <row r="555" spans="1:12" s="76" customFormat="1" ht="24" customHeight="1" thickBot="1" x14ac:dyDescent="0.25">
      <c r="A555" s="76" t="s">
        <v>73</v>
      </c>
      <c r="B555" s="81"/>
      <c r="C555" s="83" t="s">
        <v>74</v>
      </c>
      <c r="D555" s="99"/>
      <c r="E555" s="83" t="s">
        <v>75</v>
      </c>
      <c r="F555" s="99"/>
      <c r="G555" s="1487" t="s">
        <v>76</v>
      </c>
      <c r="H555" s="1488"/>
      <c r="I555" s="99"/>
      <c r="J555" s="1490" t="s">
        <v>77</v>
      </c>
      <c r="K555" s="1491"/>
      <c r="L555" s="1491"/>
    </row>
    <row r="556" spans="1:12" s="76" customFormat="1" ht="9.75" customHeight="1" thickBot="1" x14ac:dyDescent="0.25">
      <c r="C556" s="83"/>
      <c r="D556" s="83"/>
      <c r="E556" s="83"/>
      <c r="F556" s="83"/>
      <c r="G556" s="83"/>
      <c r="H556" s="83"/>
      <c r="I556" s="83"/>
      <c r="J556" s="83"/>
      <c r="K556" s="83"/>
      <c r="L556" s="83"/>
    </row>
    <row r="557" spans="1:12" s="76" customFormat="1" ht="24" customHeight="1" thickBot="1" x14ac:dyDescent="0.25">
      <c r="B557" s="81"/>
      <c r="C557" s="83" t="s">
        <v>78</v>
      </c>
      <c r="D557" s="99"/>
      <c r="E557" s="83" t="s">
        <v>79</v>
      </c>
      <c r="F557" s="100" t="str">
        <f>IF(Menu!$C$7="رئيس",Menu!#REF!," ")</f>
        <v xml:space="preserve"> </v>
      </c>
      <c r="G557" s="1487" t="s">
        <v>81</v>
      </c>
      <c r="H557" s="1488"/>
      <c r="I557" s="99"/>
      <c r="J557" s="1490" t="s">
        <v>82</v>
      </c>
      <c r="K557" s="1491"/>
      <c r="L557" s="1491"/>
    </row>
    <row r="558" spans="1:12" s="76" customFormat="1" ht="9.75" customHeight="1" thickBot="1" x14ac:dyDescent="0.25">
      <c r="C558" s="83"/>
      <c r="D558" s="83"/>
      <c r="E558" s="83"/>
      <c r="F558" s="83"/>
      <c r="G558" s="83"/>
      <c r="H558" s="83"/>
      <c r="I558" s="83"/>
      <c r="J558" s="83"/>
      <c r="K558" s="83"/>
      <c r="L558" s="83"/>
    </row>
    <row r="559" spans="1:12" s="76" customFormat="1" ht="24" customHeight="1" thickBot="1" x14ac:dyDescent="0.25">
      <c r="B559" s="82" t="s">
        <v>80</v>
      </c>
      <c r="C559" s="83" t="s">
        <v>83</v>
      </c>
      <c r="D559" s="99"/>
      <c r="E559" s="83" t="s">
        <v>46</v>
      </c>
      <c r="F559" s="99"/>
      <c r="G559" s="1482" t="s">
        <v>84</v>
      </c>
      <c r="H559" s="1482"/>
      <c r="I559" s="99"/>
      <c r="J559" s="1490" t="s">
        <v>85</v>
      </c>
      <c r="K559" s="1491"/>
      <c r="L559" s="1491"/>
    </row>
    <row r="560" spans="1:12" s="76" customFormat="1" ht="9.75" customHeight="1" thickBot="1" x14ac:dyDescent="0.25"/>
    <row r="561" spans="1:12" s="76" customFormat="1" ht="24" customHeight="1" thickBot="1" x14ac:dyDescent="0.25">
      <c r="B561" s="81"/>
      <c r="C561" s="1487" t="s">
        <v>86</v>
      </c>
      <c r="D561" s="1482"/>
      <c r="E561" s="1488"/>
      <c r="F561" s="81"/>
      <c r="G561" s="1487" t="s">
        <v>87</v>
      </c>
      <c r="H561" s="1482"/>
      <c r="I561" s="1482"/>
      <c r="J561" s="1482"/>
      <c r="K561" s="1482"/>
      <c r="L561" s="1482"/>
    </row>
    <row r="562" spans="1:12" s="76" customFormat="1" ht="20.25" x14ac:dyDescent="0.2">
      <c r="A562" s="1507" t="s">
        <v>88</v>
      </c>
      <c r="B562" s="1507"/>
      <c r="C562" s="1507"/>
      <c r="D562" s="1507"/>
      <c r="E562" s="1507"/>
      <c r="F562" s="1507"/>
      <c r="G562" s="1507"/>
      <c r="H562" s="1507"/>
      <c r="I562" s="1507"/>
      <c r="J562" s="1507"/>
      <c r="K562" s="1507"/>
      <c r="L562" s="1507"/>
    </row>
    <row r="563" spans="1:12" s="76" customFormat="1" ht="18" x14ac:dyDescent="0.2">
      <c r="A563" s="1482" t="s">
        <v>89</v>
      </c>
      <c r="B563" s="1482"/>
      <c r="C563" s="1482"/>
      <c r="D563" s="1482"/>
    </row>
    <row r="564" spans="1:12" s="76" customFormat="1" ht="18.75" customHeight="1" x14ac:dyDescent="0.2">
      <c r="A564" s="1522" t="s">
        <v>90</v>
      </c>
      <c r="B564" s="1522"/>
      <c r="C564" s="84">
        <v>230.17983055114746</v>
      </c>
      <c r="D564" s="85" t="s">
        <v>25</v>
      </c>
      <c r="E564" s="1492" t="s">
        <v>91</v>
      </c>
      <c r="F564" s="1492"/>
      <c r="G564" s="84">
        <v>5</v>
      </c>
      <c r="H564" s="86" t="s">
        <v>92</v>
      </c>
      <c r="I564" s="1492" t="s">
        <v>93</v>
      </c>
      <c r="J564" s="1492"/>
      <c r="K564" s="84">
        <v>1150.8991527557373</v>
      </c>
    </row>
    <row r="565" spans="1:12" s="76" customFormat="1" ht="18.75" thickBot="1" x14ac:dyDescent="0.25">
      <c r="A565" s="1482" t="s">
        <v>94</v>
      </c>
      <c r="B565" s="1482"/>
      <c r="C565" s="1482"/>
      <c r="D565" s="1482"/>
    </row>
    <row r="566" spans="1:12" s="76" customFormat="1" ht="30" customHeight="1" x14ac:dyDescent="0.2">
      <c r="A566" s="1525" t="s">
        <v>95</v>
      </c>
      <c r="B566" s="1526"/>
      <c r="C566" s="1526"/>
      <c r="D566" s="1526"/>
      <c r="E566" s="1526"/>
      <c r="F566" s="1526"/>
      <c r="G566" s="1526"/>
      <c r="H566" s="1501" t="s">
        <v>96</v>
      </c>
      <c r="I566" s="1505" t="s">
        <v>97</v>
      </c>
      <c r="J566" s="1505"/>
      <c r="K566" s="1501" t="s">
        <v>98</v>
      </c>
      <c r="L566" s="1502"/>
    </row>
    <row r="567" spans="1:12" s="76" customFormat="1" ht="30" customHeight="1" x14ac:dyDescent="0.2">
      <c r="A567" s="87" t="s">
        <v>99</v>
      </c>
      <c r="B567" s="1485" t="s">
        <v>100</v>
      </c>
      <c r="C567" s="1485"/>
      <c r="D567" s="1485" t="s">
        <v>101</v>
      </c>
      <c r="E567" s="1485"/>
      <c r="F567" s="1485" t="s">
        <v>100</v>
      </c>
      <c r="G567" s="1485"/>
      <c r="H567" s="1503"/>
      <c r="I567" s="1506"/>
      <c r="J567" s="1506"/>
      <c r="K567" s="1503"/>
      <c r="L567" s="1504"/>
    </row>
    <row r="568" spans="1:12" s="76" customFormat="1" ht="30" customHeight="1" x14ac:dyDescent="0.2">
      <c r="A568" s="1545" t="s">
        <v>511</v>
      </c>
      <c r="B568" s="1493">
        <v>43263</v>
      </c>
      <c r="C568" s="1494"/>
      <c r="D568" s="1495" t="s">
        <v>414</v>
      </c>
      <c r="E568" s="1496"/>
      <c r="F568" s="1493">
        <v>43271</v>
      </c>
      <c r="G568" s="1494"/>
      <c r="H568" s="1511">
        <v>5</v>
      </c>
      <c r="I568" s="1514">
        <v>10</v>
      </c>
      <c r="J568" s="1515"/>
      <c r="K568" s="1514">
        <v>50</v>
      </c>
      <c r="L568" s="1539"/>
    </row>
    <row r="569" spans="1:12" s="76" customFormat="1" ht="30" customHeight="1" x14ac:dyDescent="0.2">
      <c r="A569" s="1546"/>
      <c r="B569" s="1497"/>
      <c r="C569" s="1498"/>
      <c r="D569" s="1508"/>
      <c r="E569" s="1509"/>
      <c r="F569" s="1497"/>
      <c r="G569" s="1498"/>
      <c r="H569" s="1512"/>
      <c r="I569" s="1516"/>
      <c r="J569" s="1517"/>
      <c r="K569" s="1516"/>
      <c r="L569" s="1540"/>
    </row>
    <row r="570" spans="1:12" s="76" customFormat="1" ht="30" customHeight="1" x14ac:dyDescent="0.2">
      <c r="A570" s="1546"/>
      <c r="B570" s="1497"/>
      <c r="C570" s="1498"/>
      <c r="D570" s="1508"/>
      <c r="E570" s="1509"/>
      <c r="F570" s="1497"/>
      <c r="G570" s="1498"/>
      <c r="H570" s="1512"/>
      <c r="I570" s="1516"/>
      <c r="J570" s="1517"/>
      <c r="K570" s="1516"/>
      <c r="L570" s="1540"/>
    </row>
    <row r="571" spans="1:12" s="76" customFormat="1" ht="30" customHeight="1" thickBot="1" x14ac:dyDescent="0.25">
      <c r="A571" s="1547"/>
      <c r="B571" s="1499"/>
      <c r="C571" s="1500"/>
      <c r="D571" s="1520"/>
      <c r="E571" s="1521"/>
      <c r="F571" s="1499"/>
      <c r="G571" s="1500"/>
      <c r="H571" s="1513"/>
      <c r="I571" s="1518"/>
      <c r="J571" s="1519"/>
      <c r="K571" s="1518"/>
      <c r="L571" s="1541"/>
    </row>
    <row r="572" spans="1:12" s="76" customFormat="1" ht="25.15" customHeight="1" x14ac:dyDescent="0.2">
      <c r="A572" s="1548" t="s">
        <v>102</v>
      </c>
      <c r="B572" s="1548"/>
      <c r="C572" s="1548"/>
      <c r="D572" s="1548"/>
    </row>
    <row r="573" spans="1:12" s="76" customFormat="1" ht="25.15" customHeight="1" x14ac:dyDescent="0.2">
      <c r="A573" s="1492" t="s">
        <v>103</v>
      </c>
      <c r="B573" s="1492"/>
      <c r="C573" s="84">
        <v>1150.8991527557373</v>
      </c>
      <c r="D573" s="88" t="s">
        <v>104</v>
      </c>
      <c r="E573" s="1492" t="s">
        <v>105</v>
      </c>
      <c r="F573" s="1492"/>
      <c r="G573" s="84">
        <v>50</v>
      </c>
      <c r="H573" s="86" t="s">
        <v>92</v>
      </c>
      <c r="I573" s="1522" t="s">
        <v>106</v>
      </c>
      <c r="J573" s="1522"/>
      <c r="K573" s="84">
        <v>1200.8991527557373</v>
      </c>
    </row>
    <row r="574" spans="1:12" s="76" customFormat="1" ht="25.15" customHeight="1" x14ac:dyDescent="0.2">
      <c r="A574" s="1492" t="s">
        <v>107</v>
      </c>
      <c r="B574" s="1492"/>
      <c r="C574" s="1492"/>
      <c r="D574" s="1492"/>
    </row>
    <row r="575" spans="1:12" s="76" customFormat="1" ht="25.15" customHeight="1" x14ac:dyDescent="0.2">
      <c r="C575" s="1536" t="s">
        <v>119</v>
      </c>
      <c r="D575" s="1536"/>
      <c r="E575" s="1532">
        <v>43278</v>
      </c>
      <c r="F575" s="1532"/>
      <c r="G575" s="83"/>
      <c r="H575" s="76" t="s">
        <v>108</v>
      </c>
      <c r="I575" s="75"/>
      <c r="J575" s="75"/>
    </row>
    <row r="576" spans="1:12" s="76" customFormat="1" ht="5.25" customHeight="1" thickBot="1" x14ac:dyDescent="0.25">
      <c r="A576" s="89"/>
      <c r="B576" s="89"/>
      <c r="C576" s="89"/>
      <c r="D576" s="89"/>
      <c r="E576" s="89"/>
      <c r="F576" s="89"/>
      <c r="G576" s="89"/>
      <c r="H576" s="89"/>
      <c r="I576" s="89"/>
      <c r="J576" s="89"/>
      <c r="K576" s="89"/>
      <c r="L576" s="89"/>
    </row>
    <row r="577" spans="1:12" s="76" customFormat="1" ht="18" x14ac:dyDescent="0.2">
      <c r="A577" s="1530" t="s">
        <v>109</v>
      </c>
      <c r="B577" s="1530"/>
      <c r="C577" s="1530"/>
      <c r="D577" s="90" t="s">
        <v>110</v>
      </c>
      <c r="E577" s="90"/>
      <c r="G577" s="1550" t="s">
        <v>568</v>
      </c>
      <c r="H577" s="1550"/>
    </row>
    <row r="578" spans="1:12" s="76" customFormat="1" ht="18" x14ac:dyDescent="0.2"/>
    <row r="579" spans="1:12" s="76" customFormat="1" ht="18" x14ac:dyDescent="0.2">
      <c r="A579" s="76" t="s">
        <v>68</v>
      </c>
      <c r="B579" s="1549" t="s">
        <v>569</v>
      </c>
      <c r="C579" s="1549"/>
      <c r="D579" s="1549"/>
      <c r="E579" s="1549"/>
      <c r="F579" s="1538" t="s">
        <v>111</v>
      </c>
      <c r="G579" s="1538"/>
      <c r="H579" s="91"/>
      <c r="I579" s="1536" t="s">
        <v>112</v>
      </c>
      <c r="J579" s="1536"/>
      <c r="K579" s="1481">
        <v>43278</v>
      </c>
      <c r="L579" s="1482"/>
    </row>
    <row r="580" spans="1:12" s="76" customFormat="1" ht="18" x14ac:dyDescent="0.2"/>
    <row r="581" spans="1:12" s="76" customFormat="1" ht="18" x14ac:dyDescent="0.2">
      <c r="A581" s="1533" t="s">
        <v>113</v>
      </c>
      <c r="B581" s="1533"/>
      <c r="C581" s="1533"/>
      <c r="D581" s="1533"/>
      <c r="E581" s="1537"/>
      <c r="F581" s="1537"/>
      <c r="G581" s="1537"/>
      <c r="H581" s="74"/>
      <c r="I581" s="1533" t="s">
        <v>112</v>
      </c>
      <c r="J581" s="1533"/>
      <c r="K581" s="1534" t="s">
        <v>403</v>
      </c>
      <c r="L581" s="1535"/>
    </row>
    <row r="582" spans="1:12" s="76" customFormat="1" ht="18" x14ac:dyDescent="0.2">
      <c r="A582" s="92"/>
      <c r="B582" s="92"/>
      <c r="C582" s="92"/>
      <c r="D582" s="92"/>
      <c r="I582" s="92"/>
      <c r="J582" s="92"/>
      <c r="K582" s="93"/>
    </row>
    <row r="583" spans="1:12" s="76" customFormat="1" ht="30" customHeight="1" x14ac:dyDescent="0.2">
      <c r="A583" s="79" t="s">
        <v>68</v>
      </c>
      <c r="B583" s="1483" t="s">
        <v>456</v>
      </c>
      <c r="C583" s="1483"/>
      <c r="D583" s="1483"/>
      <c r="E583" s="1483"/>
      <c r="F583" s="1489" t="s">
        <v>116</v>
      </c>
      <c r="G583" s="1489"/>
      <c r="H583" s="95">
        <v>922789516</v>
      </c>
      <c r="I583" s="1542" t="s">
        <v>69</v>
      </c>
      <c r="J583" s="1542"/>
      <c r="K583" s="1483" t="s">
        <v>11</v>
      </c>
      <c r="L583" s="1484"/>
    </row>
    <row r="584" spans="1:12" s="76" customFormat="1" ht="30" customHeight="1" x14ac:dyDescent="0.2"/>
    <row r="585" spans="1:12" s="76" customFormat="1" ht="30" customHeight="1" x14ac:dyDescent="0.2">
      <c r="A585" s="79" t="s">
        <v>70</v>
      </c>
      <c r="B585" s="1483" t="s">
        <v>290</v>
      </c>
      <c r="C585" s="1483"/>
      <c r="D585" s="1483"/>
      <c r="E585" s="80" t="s">
        <v>71</v>
      </c>
      <c r="F585" s="1544"/>
      <c r="G585" s="1544"/>
      <c r="H585" s="80" t="s">
        <v>72</v>
      </c>
      <c r="I585" s="1483"/>
      <c r="J585" s="1483"/>
      <c r="K585" s="1483" t="s">
        <v>122</v>
      </c>
      <c r="L585" s="1484"/>
    </row>
    <row r="586" spans="1:12" s="76" customFormat="1" ht="9" customHeight="1" thickBot="1" x14ac:dyDescent="0.25"/>
    <row r="587" spans="1:12" s="76" customFormat="1" ht="24" customHeight="1" thickBot="1" x14ac:dyDescent="0.25">
      <c r="A587" s="76" t="s">
        <v>73</v>
      </c>
      <c r="B587" s="81"/>
      <c r="C587" s="83" t="s">
        <v>74</v>
      </c>
      <c r="D587" s="99"/>
      <c r="E587" s="83" t="s">
        <v>75</v>
      </c>
      <c r="F587" s="99"/>
      <c r="G587" s="1487" t="s">
        <v>76</v>
      </c>
      <c r="H587" s="1488"/>
      <c r="I587" s="99"/>
      <c r="J587" s="1490" t="s">
        <v>77</v>
      </c>
      <c r="K587" s="1491"/>
      <c r="L587" s="1491"/>
    </row>
    <row r="588" spans="1:12" s="76" customFormat="1" ht="9.75" customHeight="1" thickBot="1" x14ac:dyDescent="0.25">
      <c r="C588" s="83"/>
      <c r="D588" s="83"/>
      <c r="E588" s="83"/>
      <c r="F588" s="83"/>
      <c r="G588" s="83"/>
      <c r="H588" s="83"/>
      <c r="I588" s="83"/>
      <c r="J588" s="83"/>
      <c r="K588" s="83"/>
      <c r="L588" s="83"/>
    </row>
    <row r="589" spans="1:12" s="76" customFormat="1" ht="24" customHeight="1" thickBot="1" x14ac:dyDescent="0.25">
      <c r="B589" s="81"/>
      <c r="C589" s="83" t="s">
        <v>78</v>
      </c>
      <c r="D589" s="99"/>
      <c r="E589" s="83" t="s">
        <v>79</v>
      </c>
      <c r="F589" s="100" t="str">
        <f>IF(Menu!$C$7="رئيس",Menu!#REF!," ")</f>
        <v xml:space="preserve"> </v>
      </c>
      <c r="G589" s="1487" t="s">
        <v>81</v>
      </c>
      <c r="H589" s="1488"/>
      <c r="I589" s="99"/>
      <c r="J589" s="1490" t="s">
        <v>82</v>
      </c>
      <c r="K589" s="1491"/>
      <c r="L589" s="1491"/>
    </row>
    <row r="590" spans="1:12" s="76" customFormat="1" ht="9.75" customHeight="1" thickBot="1" x14ac:dyDescent="0.25">
      <c r="C590" s="83"/>
      <c r="D590" s="83"/>
      <c r="E590" s="83"/>
      <c r="F590" s="83"/>
      <c r="G590" s="83"/>
      <c r="H590" s="83"/>
      <c r="I590" s="83"/>
      <c r="J590" s="83"/>
      <c r="K590" s="83"/>
      <c r="L590" s="83"/>
    </row>
    <row r="591" spans="1:12" s="76" customFormat="1" ht="24" customHeight="1" thickBot="1" x14ac:dyDescent="0.25">
      <c r="B591" s="82" t="s">
        <v>80</v>
      </c>
      <c r="C591" s="83" t="s">
        <v>83</v>
      </c>
      <c r="D591" s="99"/>
      <c r="E591" s="83" t="s">
        <v>46</v>
      </c>
      <c r="F591" s="99"/>
      <c r="G591" s="1482" t="s">
        <v>84</v>
      </c>
      <c r="H591" s="1482"/>
      <c r="I591" s="99"/>
      <c r="J591" s="1490" t="s">
        <v>85</v>
      </c>
      <c r="K591" s="1491"/>
      <c r="L591" s="1491"/>
    </row>
    <row r="592" spans="1:12" s="76" customFormat="1" ht="9.75" customHeight="1" thickBot="1" x14ac:dyDescent="0.25"/>
    <row r="593" spans="1:12" s="76" customFormat="1" ht="24" customHeight="1" thickBot="1" x14ac:dyDescent="0.25">
      <c r="B593" s="81"/>
      <c r="C593" s="1487" t="s">
        <v>86</v>
      </c>
      <c r="D593" s="1482"/>
      <c r="E593" s="1488"/>
      <c r="F593" s="81"/>
      <c r="G593" s="1487" t="s">
        <v>87</v>
      </c>
      <c r="H593" s="1482"/>
      <c r="I593" s="1482"/>
      <c r="J593" s="1482"/>
      <c r="K593" s="1482"/>
      <c r="L593" s="1482"/>
    </row>
    <row r="594" spans="1:12" s="76" customFormat="1" ht="20.25" x14ac:dyDescent="0.2">
      <c r="A594" s="1507" t="s">
        <v>88</v>
      </c>
      <c r="B594" s="1507"/>
      <c r="C594" s="1507"/>
      <c r="D594" s="1507"/>
      <c r="E594" s="1507"/>
      <c r="F594" s="1507"/>
      <c r="G594" s="1507"/>
      <c r="H594" s="1507"/>
      <c r="I594" s="1507"/>
      <c r="J594" s="1507"/>
      <c r="K594" s="1507"/>
      <c r="L594" s="1507"/>
    </row>
    <row r="595" spans="1:12" s="76" customFormat="1" ht="18" x14ac:dyDescent="0.2">
      <c r="A595" s="1482" t="s">
        <v>89</v>
      </c>
      <c r="B595" s="1482"/>
      <c r="C595" s="1482"/>
      <c r="D595" s="1482"/>
    </row>
    <row r="596" spans="1:12" s="76" customFormat="1" ht="18.75" customHeight="1" x14ac:dyDescent="0.2">
      <c r="A596" s="1522" t="s">
        <v>90</v>
      </c>
      <c r="B596" s="1522"/>
      <c r="C596" s="84">
        <v>335.67891955375671</v>
      </c>
      <c r="D596" s="85" t="s">
        <v>25</v>
      </c>
      <c r="E596" s="1492" t="s">
        <v>91</v>
      </c>
      <c r="F596" s="1492"/>
      <c r="G596" s="84">
        <v>5</v>
      </c>
      <c r="H596" s="86" t="s">
        <v>92</v>
      </c>
      <c r="I596" s="1492" t="s">
        <v>93</v>
      </c>
      <c r="J596" s="1492"/>
      <c r="K596" s="84">
        <v>1678.3945977687836</v>
      </c>
    </row>
    <row r="597" spans="1:12" s="76" customFormat="1" ht="18.75" thickBot="1" x14ac:dyDescent="0.25">
      <c r="A597" s="1482" t="s">
        <v>94</v>
      </c>
      <c r="B597" s="1482"/>
      <c r="C597" s="1482"/>
      <c r="D597" s="1482"/>
    </row>
    <row r="598" spans="1:12" s="76" customFormat="1" ht="30" customHeight="1" x14ac:dyDescent="0.2">
      <c r="A598" s="1525" t="s">
        <v>95</v>
      </c>
      <c r="B598" s="1526"/>
      <c r="C598" s="1526"/>
      <c r="D598" s="1526"/>
      <c r="E598" s="1526"/>
      <c r="F598" s="1526"/>
      <c r="G598" s="1526"/>
      <c r="H598" s="1501" t="s">
        <v>96</v>
      </c>
      <c r="I598" s="1505" t="s">
        <v>97</v>
      </c>
      <c r="J598" s="1505"/>
      <c r="K598" s="1501" t="s">
        <v>98</v>
      </c>
      <c r="L598" s="1502"/>
    </row>
    <row r="599" spans="1:12" s="76" customFormat="1" ht="30" customHeight="1" x14ac:dyDescent="0.2">
      <c r="A599" s="87" t="s">
        <v>99</v>
      </c>
      <c r="B599" s="1485" t="s">
        <v>100</v>
      </c>
      <c r="C599" s="1485"/>
      <c r="D599" s="1485" t="s">
        <v>101</v>
      </c>
      <c r="E599" s="1485"/>
      <c r="F599" s="1485" t="s">
        <v>100</v>
      </c>
      <c r="G599" s="1485"/>
      <c r="H599" s="1503"/>
      <c r="I599" s="1506"/>
      <c r="J599" s="1506"/>
      <c r="K599" s="1503"/>
      <c r="L599" s="1504"/>
    </row>
    <row r="600" spans="1:12" s="76" customFormat="1" ht="30" customHeight="1" x14ac:dyDescent="0.2">
      <c r="A600" s="1545" t="s">
        <v>512</v>
      </c>
      <c r="B600" s="1493">
        <v>43261</v>
      </c>
      <c r="C600" s="1494"/>
      <c r="D600" s="1495" t="s">
        <v>414</v>
      </c>
      <c r="E600" s="1496"/>
      <c r="F600" s="1493">
        <v>43271</v>
      </c>
      <c r="G600" s="1494"/>
      <c r="H600" s="1511">
        <v>7</v>
      </c>
      <c r="I600" s="1514">
        <v>10</v>
      </c>
      <c r="J600" s="1515"/>
      <c r="K600" s="1514">
        <v>70</v>
      </c>
      <c r="L600" s="1539"/>
    </row>
    <row r="601" spans="1:12" s="76" customFormat="1" ht="30" customHeight="1" x14ac:dyDescent="0.2">
      <c r="A601" s="1546"/>
      <c r="B601" s="1497"/>
      <c r="C601" s="1498"/>
      <c r="D601" s="1508"/>
      <c r="E601" s="1509"/>
      <c r="F601" s="1497"/>
      <c r="G601" s="1498"/>
      <c r="H601" s="1512"/>
      <c r="I601" s="1516"/>
      <c r="J601" s="1517"/>
      <c r="K601" s="1516"/>
      <c r="L601" s="1540"/>
    </row>
    <row r="602" spans="1:12" s="76" customFormat="1" ht="30" customHeight="1" x14ac:dyDescent="0.2">
      <c r="A602" s="1546"/>
      <c r="B602" s="1497"/>
      <c r="C602" s="1498"/>
      <c r="D602" s="1508"/>
      <c r="E602" s="1509"/>
      <c r="F602" s="1497"/>
      <c r="G602" s="1498"/>
      <c r="H602" s="1512"/>
      <c r="I602" s="1516"/>
      <c r="J602" s="1517"/>
      <c r="K602" s="1516"/>
      <c r="L602" s="1540"/>
    </row>
    <row r="603" spans="1:12" s="76" customFormat="1" ht="30" customHeight="1" thickBot="1" x14ac:dyDescent="0.25">
      <c r="A603" s="1547"/>
      <c r="B603" s="1499"/>
      <c r="C603" s="1500"/>
      <c r="D603" s="1520"/>
      <c r="E603" s="1521"/>
      <c r="F603" s="1499"/>
      <c r="G603" s="1500"/>
      <c r="H603" s="1513"/>
      <c r="I603" s="1518"/>
      <c r="J603" s="1519"/>
      <c r="K603" s="1518"/>
      <c r="L603" s="1541"/>
    </row>
    <row r="604" spans="1:12" s="76" customFormat="1" ht="25.15" customHeight="1" x14ac:dyDescent="0.2">
      <c r="A604" s="1548" t="s">
        <v>102</v>
      </c>
      <c r="B604" s="1548"/>
      <c r="C604" s="1548"/>
      <c r="D604" s="1548"/>
    </row>
    <row r="605" spans="1:12" s="76" customFormat="1" ht="25.15" customHeight="1" x14ac:dyDescent="0.2">
      <c r="A605" s="1492" t="s">
        <v>103</v>
      </c>
      <c r="B605" s="1492"/>
      <c r="C605" s="84">
        <v>1678.3945977687836</v>
      </c>
      <c r="D605" s="88" t="s">
        <v>104</v>
      </c>
      <c r="E605" s="1492" t="s">
        <v>105</v>
      </c>
      <c r="F605" s="1492"/>
      <c r="G605" s="84">
        <v>70</v>
      </c>
      <c r="H605" s="86" t="s">
        <v>92</v>
      </c>
      <c r="I605" s="1522" t="s">
        <v>106</v>
      </c>
      <c r="J605" s="1522"/>
      <c r="K605" s="84">
        <v>1748.3945977687836</v>
      </c>
    </row>
    <row r="606" spans="1:12" s="76" customFormat="1" ht="25.15" customHeight="1" x14ac:dyDescent="0.2">
      <c r="A606" s="1492" t="s">
        <v>107</v>
      </c>
      <c r="B606" s="1492"/>
      <c r="C606" s="1492"/>
      <c r="D606" s="1492"/>
    </row>
    <row r="607" spans="1:12" s="76" customFormat="1" ht="25.15" customHeight="1" x14ac:dyDescent="0.2">
      <c r="C607" s="1536" t="s">
        <v>119</v>
      </c>
      <c r="D607" s="1536"/>
      <c r="E607" s="1532">
        <v>43278</v>
      </c>
      <c r="F607" s="1532"/>
      <c r="G607" s="83"/>
      <c r="H607" s="76" t="s">
        <v>108</v>
      </c>
      <c r="I607" s="75"/>
      <c r="J607" s="75"/>
    </row>
    <row r="608" spans="1:12" s="76" customFormat="1" ht="5.25" customHeight="1" thickBot="1" x14ac:dyDescent="0.25">
      <c r="A608" s="89"/>
      <c r="B608" s="89"/>
      <c r="C608" s="89"/>
      <c r="D608" s="89"/>
      <c r="E608" s="89"/>
      <c r="F608" s="89"/>
      <c r="G608" s="89"/>
      <c r="H608" s="89"/>
      <c r="I608" s="89"/>
      <c r="J608" s="89"/>
      <c r="K608" s="89"/>
      <c r="L608" s="89"/>
    </row>
    <row r="609" spans="1:12" s="76" customFormat="1" ht="18" x14ac:dyDescent="0.2">
      <c r="A609" s="1530" t="s">
        <v>109</v>
      </c>
      <c r="B609" s="1530"/>
      <c r="C609" s="1530"/>
      <c r="D609" s="90" t="s">
        <v>110</v>
      </c>
      <c r="E609" s="90"/>
      <c r="G609" s="1550" t="s">
        <v>568</v>
      </c>
      <c r="H609" s="1550"/>
    </row>
    <row r="610" spans="1:12" s="76" customFormat="1" ht="18" x14ac:dyDescent="0.2"/>
    <row r="611" spans="1:12" s="76" customFormat="1" ht="18" x14ac:dyDescent="0.2">
      <c r="A611" s="76" t="s">
        <v>68</v>
      </c>
      <c r="B611" s="1549" t="s">
        <v>569</v>
      </c>
      <c r="C611" s="1549"/>
      <c r="D611" s="1549"/>
      <c r="E611" s="1549"/>
      <c r="F611" s="1538" t="s">
        <v>111</v>
      </c>
      <c r="G611" s="1538"/>
      <c r="H611" s="91"/>
      <c r="I611" s="1536" t="s">
        <v>112</v>
      </c>
      <c r="J611" s="1536"/>
      <c r="K611" s="1481">
        <v>43278</v>
      </c>
      <c r="L611" s="1482"/>
    </row>
    <row r="612" spans="1:12" s="76" customFormat="1" ht="18" x14ac:dyDescent="0.2"/>
    <row r="613" spans="1:12" s="76" customFormat="1" ht="18" x14ac:dyDescent="0.2">
      <c r="A613" s="1533" t="s">
        <v>113</v>
      </c>
      <c r="B613" s="1533"/>
      <c r="C613" s="1533"/>
      <c r="D613" s="1533"/>
      <c r="E613" s="1537"/>
      <c r="F613" s="1537"/>
      <c r="G613" s="1537"/>
      <c r="H613" s="74"/>
      <c r="I613" s="1533" t="s">
        <v>112</v>
      </c>
      <c r="J613" s="1533"/>
      <c r="K613" s="1534" t="s">
        <v>403</v>
      </c>
      <c r="L613" s="1535"/>
    </row>
    <row r="614" spans="1:12" s="76" customFormat="1" ht="18" x14ac:dyDescent="0.2">
      <c r="A614" s="92"/>
      <c r="B614" s="92"/>
      <c r="C614" s="92"/>
      <c r="D614" s="92"/>
      <c r="I614" s="92"/>
      <c r="J614" s="92"/>
      <c r="K614" s="93"/>
    </row>
    <row r="615" spans="1:12" s="76" customFormat="1" ht="30" customHeight="1" x14ac:dyDescent="0.2">
      <c r="A615" s="79" t="s">
        <v>68</v>
      </c>
      <c r="B615" s="1483" t="s">
        <v>458</v>
      </c>
      <c r="C615" s="1483"/>
      <c r="D615" s="1483"/>
      <c r="E615" s="1483"/>
      <c r="F615" s="1489" t="s">
        <v>116</v>
      </c>
      <c r="G615" s="1489"/>
      <c r="H615" s="95">
        <v>949791578</v>
      </c>
      <c r="I615" s="1542" t="s">
        <v>69</v>
      </c>
      <c r="J615" s="1542"/>
      <c r="K615" s="1483" t="s">
        <v>11</v>
      </c>
      <c r="L615" s="1484"/>
    </row>
    <row r="616" spans="1:12" s="76" customFormat="1" ht="30" customHeight="1" x14ac:dyDescent="0.2"/>
    <row r="617" spans="1:12" s="76" customFormat="1" ht="30" customHeight="1" x14ac:dyDescent="0.2">
      <c r="A617" s="79" t="s">
        <v>70</v>
      </c>
      <c r="B617" s="1483" t="s">
        <v>290</v>
      </c>
      <c r="C617" s="1483"/>
      <c r="D617" s="1483"/>
      <c r="E617" s="80" t="s">
        <v>71</v>
      </c>
      <c r="F617" s="1544"/>
      <c r="G617" s="1544"/>
      <c r="H617" s="80" t="s">
        <v>72</v>
      </c>
      <c r="I617" s="1483"/>
      <c r="J617" s="1483"/>
      <c r="K617" s="1483" t="s">
        <v>122</v>
      </c>
      <c r="L617" s="1484"/>
    </row>
    <row r="618" spans="1:12" s="76" customFormat="1" ht="9" customHeight="1" thickBot="1" x14ac:dyDescent="0.25"/>
    <row r="619" spans="1:12" s="76" customFormat="1" ht="24" customHeight="1" thickBot="1" x14ac:dyDescent="0.25">
      <c r="A619" s="76" t="s">
        <v>73</v>
      </c>
      <c r="B619" s="81"/>
      <c r="C619" s="83" t="s">
        <v>74</v>
      </c>
      <c r="D619" s="99"/>
      <c r="E619" s="83" t="s">
        <v>75</v>
      </c>
      <c r="F619" s="99"/>
      <c r="G619" s="1487" t="s">
        <v>76</v>
      </c>
      <c r="H619" s="1488"/>
      <c r="I619" s="99"/>
      <c r="J619" s="1490" t="s">
        <v>77</v>
      </c>
      <c r="K619" s="1491"/>
      <c r="L619" s="1491"/>
    </row>
    <row r="620" spans="1:12" s="76" customFormat="1" ht="9.75" customHeight="1" thickBot="1" x14ac:dyDescent="0.25">
      <c r="C620" s="83"/>
      <c r="D620" s="83"/>
      <c r="E620" s="83"/>
      <c r="F620" s="83"/>
      <c r="G620" s="83"/>
      <c r="H620" s="83"/>
      <c r="I620" s="83"/>
      <c r="J620" s="83"/>
      <c r="K620" s="83"/>
      <c r="L620" s="83"/>
    </row>
    <row r="621" spans="1:12" s="76" customFormat="1" ht="24" customHeight="1" thickBot="1" x14ac:dyDescent="0.25">
      <c r="B621" s="81"/>
      <c r="C621" s="83" t="s">
        <v>78</v>
      </c>
      <c r="D621" s="99"/>
      <c r="E621" s="83" t="s">
        <v>79</v>
      </c>
      <c r="F621" s="100" t="str">
        <f>IF(Menu!$C$7="رئيس",Menu!#REF!," ")</f>
        <v xml:space="preserve"> </v>
      </c>
      <c r="G621" s="1487" t="s">
        <v>81</v>
      </c>
      <c r="H621" s="1488"/>
      <c r="I621" s="99"/>
      <c r="J621" s="1490" t="s">
        <v>82</v>
      </c>
      <c r="K621" s="1491"/>
      <c r="L621" s="1491"/>
    </row>
    <row r="622" spans="1:12" s="76" customFormat="1" ht="9.75" customHeight="1" thickBot="1" x14ac:dyDescent="0.25">
      <c r="C622" s="83"/>
      <c r="D622" s="83"/>
      <c r="E622" s="83"/>
      <c r="F622" s="83"/>
      <c r="G622" s="83"/>
      <c r="H622" s="83"/>
      <c r="I622" s="83"/>
      <c r="J622" s="83"/>
      <c r="K622" s="83"/>
      <c r="L622" s="83"/>
    </row>
    <row r="623" spans="1:12" s="76" customFormat="1" ht="24" customHeight="1" thickBot="1" x14ac:dyDescent="0.25">
      <c r="B623" s="82" t="s">
        <v>80</v>
      </c>
      <c r="C623" s="83" t="s">
        <v>83</v>
      </c>
      <c r="D623" s="99"/>
      <c r="E623" s="83" t="s">
        <v>46</v>
      </c>
      <c r="F623" s="99"/>
      <c r="G623" s="1482" t="s">
        <v>84</v>
      </c>
      <c r="H623" s="1482"/>
      <c r="I623" s="99"/>
      <c r="J623" s="1490" t="s">
        <v>85</v>
      </c>
      <c r="K623" s="1491"/>
      <c r="L623" s="1491"/>
    </row>
    <row r="624" spans="1:12" s="76" customFormat="1" ht="9.75" customHeight="1" thickBot="1" x14ac:dyDescent="0.25"/>
    <row r="625" spans="1:12" s="76" customFormat="1" ht="24" customHeight="1" thickBot="1" x14ac:dyDescent="0.25">
      <c r="B625" s="81"/>
      <c r="C625" s="1487" t="s">
        <v>86</v>
      </c>
      <c r="D625" s="1482"/>
      <c r="E625" s="1488"/>
      <c r="F625" s="81"/>
      <c r="G625" s="1487" t="s">
        <v>87</v>
      </c>
      <c r="H625" s="1482"/>
      <c r="I625" s="1482"/>
      <c r="J625" s="1482"/>
      <c r="K625" s="1482"/>
      <c r="L625" s="1482"/>
    </row>
    <row r="626" spans="1:12" s="76" customFormat="1" ht="20.25" x14ac:dyDescent="0.2">
      <c r="A626" s="1507" t="s">
        <v>88</v>
      </c>
      <c r="B626" s="1507"/>
      <c r="C626" s="1507"/>
      <c r="D626" s="1507"/>
      <c r="E626" s="1507"/>
      <c r="F626" s="1507"/>
      <c r="G626" s="1507"/>
      <c r="H626" s="1507"/>
      <c r="I626" s="1507"/>
      <c r="J626" s="1507"/>
      <c r="K626" s="1507"/>
      <c r="L626" s="1507"/>
    </row>
    <row r="627" spans="1:12" s="76" customFormat="1" ht="18" x14ac:dyDescent="0.2">
      <c r="A627" s="1482" t="s">
        <v>89</v>
      </c>
      <c r="B627" s="1482"/>
      <c r="C627" s="1482"/>
      <c r="D627" s="1482"/>
    </row>
    <row r="628" spans="1:12" s="76" customFormat="1" ht="18.75" customHeight="1" x14ac:dyDescent="0.2">
      <c r="A628" s="1522" t="s">
        <v>90</v>
      </c>
      <c r="B628" s="1522"/>
      <c r="C628" s="84">
        <v>239.77065682411194</v>
      </c>
      <c r="D628" s="85" t="s">
        <v>25</v>
      </c>
      <c r="E628" s="1492" t="s">
        <v>91</v>
      </c>
      <c r="F628" s="1492"/>
      <c r="G628" s="84">
        <v>5</v>
      </c>
      <c r="H628" s="86" t="s">
        <v>92</v>
      </c>
      <c r="I628" s="1492" t="s">
        <v>93</v>
      </c>
      <c r="J628" s="1492"/>
      <c r="K628" s="84">
        <v>1198.8532841205597</v>
      </c>
    </row>
    <row r="629" spans="1:12" s="76" customFormat="1" ht="18.75" thickBot="1" x14ac:dyDescent="0.25">
      <c r="A629" s="1482" t="s">
        <v>94</v>
      </c>
      <c r="B629" s="1482"/>
      <c r="C629" s="1482"/>
      <c r="D629" s="1482"/>
    </row>
    <row r="630" spans="1:12" s="76" customFormat="1" ht="30" customHeight="1" x14ac:dyDescent="0.2">
      <c r="A630" s="1525" t="s">
        <v>95</v>
      </c>
      <c r="B630" s="1526"/>
      <c r="C630" s="1526"/>
      <c r="D630" s="1526"/>
      <c r="E630" s="1526"/>
      <c r="F630" s="1526"/>
      <c r="G630" s="1526"/>
      <c r="H630" s="1501" t="s">
        <v>96</v>
      </c>
      <c r="I630" s="1505" t="s">
        <v>97</v>
      </c>
      <c r="J630" s="1505"/>
      <c r="K630" s="1501" t="s">
        <v>98</v>
      </c>
      <c r="L630" s="1502"/>
    </row>
    <row r="631" spans="1:12" s="76" customFormat="1" ht="30" customHeight="1" x14ac:dyDescent="0.2">
      <c r="A631" s="87" t="s">
        <v>99</v>
      </c>
      <c r="B631" s="1485" t="s">
        <v>100</v>
      </c>
      <c r="C631" s="1485"/>
      <c r="D631" s="1485" t="s">
        <v>101</v>
      </c>
      <c r="E631" s="1485"/>
      <c r="F631" s="1485" t="s">
        <v>100</v>
      </c>
      <c r="G631" s="1485"/>
      <c r="H631" s="1503"/>
      <c r="I631" s="1506"/>
      <c r="J631" s="1506"/>
      <c r="K631" s="1503"/>
      <c r="L631" s="1504"/>
    </row>
    <row r="632" spans="1:12" s="76" customFormat="1" ht="30" customHeight="1" x14ac:dyDescent="0.2">
      <c r="A632" s="1545" t="s">
        <v>513</v>
      </c>
      <c r="B632" s="1493">
        <v>43263</v>
      </c>
      <c r="C632" s="1494"/>
      <c r="D632" s="1495" t="s">
        <v>414</v>
      </c>
      <c r="E632" s="1496"/>
      <c r="F632" s="1493">
        <v>43271</v>
      </c>
      <c r="G632" s="1494"/>
      <c r="H632" s="1511">
        <v>5</v>
      </c>
      <c r="I632" s="1514">
        <v>10</v>
      </c>
      <c r="J632" s="1515"/>
      <c r="K632" s="1514">
        <v>50</v>
      </c>
      <c r="L632" s="1539"/>
    </row>
    <row r="633" spans="1:12" s="76" customFormat="1" ht="30" customHeight="1" x14ac:dyDescent="0.2">
      <c r="A633" s="1546"/>
      <c r="B633" s="1497"/>
      <c r="C633" s="1498"/>
      <c r="D633" s="1508"/>
      <c r="E633" s="1509"/>
      <c r="F633" s="1497"/>
      <c r="G633" s="1498"/>
      <c r="H633" s="1512"/>
      <c r="I633" s="1516"/>
      <c r="J633" s="1517"/>
      <c r="K633" s="1516"/>
      <c r="L633" s="1540"/>
    </row>
    <row r="634" spans="1:12" s="76" customFormat="1" ht="30" customHeight="1" x14ac:dyDescent="0.2">
      <c r="A634" s="1546"/>
      <c r="B634" s="1497"/>
      <c r="C634" s="1498"/>
      <c r="D634" s="1508"/>
      <c r="E634" s="1509"/>
      <c r="F634" s="1497"/>
      <c r="G634" s="1498"/>
      <c r="H634" s="1512"/>
      <c r="I634" s="1516"/>
      <c r="J634" s="1517"/>
      <c r="K634" s="1516"/>
      <c r="L634" s="1540"/>
    </row>
    <row r="635" spans="1:12" s="76" customFormat="1" ht="30" customHeight="1" thickBot="1" x14ac:dyDescent="0.25">
      <c r="A635" s="1547"/>
      <c r="B635" s="1499"/>
      <c r="C635" s="1500"/>
      <c r="D635" s="1520"/>
      <c r="E635" s="1521"/>
      <c r="F635" s="1499"/>
      <c r="G635" s="1500"/>
      <c r="H635" s="1513"/>
      <c r="I635" s="1518"/>
      <c r="J635" s="1519"/>
      <c r="K635" s="1518"/>
      <c r="L635" s="1541"/>
    </row>
    <row r="636" spans="1:12" s="76" customFormat="1" ht="25.15" customHeight="1" x14ac:dyDescent="0.2">
      <c r="A636" s="1548" t="s">
        <v>102</v>
      </c>
      <c r="B636" s="1548"/>
      <c r="C636" s="1548"/>
      <c r="D636" s="1548"/>
    </row>
    <row r="637" spans="1:12" s="76" customFormat="1" ht="25.15" customHeight="1" x14ac:dyDescent="0.2">
      <c r="A637" s="1492" t="s">
        <v>103</v>
      </c>
      <c r="B637" s="1492"/>
      <c r="C637" s="84">
        <v>1198.8532841205597</v>
      </c>
      <c r="D637" s="88" t="s">
        <v>104</v>
      </c>
      <c r="E637" s="1492" t="s">
        <v>105</v>
      </c>
      <c r="F637" s="1492"/>
      <c r="G637" s="84">
        <v>50</v>
      </c>
      <c r="H637" s="86" t="s">
        <v>92</v>
      </c>
      <c r="I637" s="1522" t="s">
        <v>106</v>
      </c>
      <c r="J637" s="1522"/>
      <c r="K637" s="84">
        <v>1248.8532841205597</v>
      </c>
    </row>
    <row r="638" spans="1:12" s="76" customFormat="1" ht="25.15" customHeight="1" x14ac:dyDescent="0.2">
      <c r="A638" s="1492" t="s">
        <v>107</v>
      </c>
      <c r="B638" s="1492"/>
      <c r="C638" s="1492"/>
      <c r="D638" s="1492"/>
    </row>
    <row r="639" spans="1:12" s="76" customFormat="1" ht="25.15" customHeight="1" x14ac:dyDescent="0.2">
      <c r="C639" s="1536" t="s">
        <v>119</v>
      </c>
      <c r="D639" s="1536"/>
      <c r="E639" s="1532">
        <v>43278</v>
      </c>
      <c r="F639" s="1532"/>
      <c r="G639" s="83"/>
      <c r="H639" s="76" t="s">
        <v>108</v>
      </c>
      <c r="I639" s="75"/>
      <c r="J639" s="75"/>
    </row>
    <row r="640" spans="1:12" s="76" customFormat="1" ht="5.25" customHeight="1" thickBot="1" x14ac:dyDescent="0.25">
      <c r="A640" s="89"/>
      <c r="B640" s="89"/>
      <c r="C640" s="89"/>
      <c r="D640" s="89"/>
      <c r="E640" s="89"/>
      <c r="F640" s="89"/>
      <c r="G640" s="89"/>
      <c r="H640" s="89"/>
      <c r="I640" s="89"/>
      <c r="J640" s="89"/>
      <c r="K640" s="89"/>
      <c r="L640" s="89"/>
    </row>
    <row r="641" spans="1:12" s="76" customFormat="1" ht="18" x14ac:dyDescent="0.2">
      <c r="A641" s="1530" t="s">
        <v>109</v>
      </c>
      <c r="B641" s="1530"/>
      <c r="C641" s="1530"/>
      <c r="D641" s="90" t="s">
        <v>110</v>
      </c>
      <c r="E641" s="90"/>
      <c r="G641" s="1550" t="s">
        <v>568</v>
      </c>
      <c r="H641" s="1550"/>
    </row>
    <row r="642" spans="1:12" s="76" customFormat="1" ht="18" x14ac:dyDescent="0.2"/>
    <row r="643" spans="1:12" s="76" customFormat="1" ht="18" x14ac:dyDescent="0.2">
      <c r="A643" s="76" t="s">
        <v>68</v>
      </c>
      <c r="B643" s="1549" t="s">
        <v>569</v>
      </c>
      <c r="C643" s="1549"/>
      <c r="D643" s="1549"/>
      <c r="E643" s="1549"/>
      <c r="F643" s="1538" t="s">
        <v>111</v>
      </c>
      <c r="G643" s="1538"/>
      <c r="H643" s="91"/>
      <c r="I643" s="1536" t="s">
        <v>112</v>
      </c>
      <c r="J643" s="1536"/>
      <c r="K643" s="1481">
        <v>43278</v>
      </c>
      <c r="L643" s="1482"/>
    </row>
    <row r="644" spans="1:12" s="76" customFormat="1" ht="18" x14ac:dyDescent="0.2"/>
    <row r="645" spans="1:12" s="76" customFormat="1" ht="18" x14ac:dyDescent="0.2">
      <c r="A645" s="1533" t="s">
        <v>113</v>
      </c>
      <c r="B645" s="1533"/>
      <c r="C645" s="1533"/>
      <c r="D645" s="1533"/>
      <c r="E645" s="1537"/>
      <c r="F645" s="1537"/>
      <c r="G645" s="1537"/>
      <c r="H645" s="74"/>
      <c r="I645" s="1533" t="s">
        <v>112</v>
      </c>
      <c r="J645" s="1533"/>
      <c r="K645" s="1534" t="s">
        <v>403</v>
      </c>
      <c r="L645" s="1535"/>
    </row>
    <row r="646" spans="1:12" s="76" customFormat="1" ht="18" x14ac:dyDescent="0.2">
      <c r="A646" s="92"/>
      <c r="B646" s="92"/>
      <c r="C646" s="92"/>
      <c r="D646" s="92"/>
      <c r="I646" s="92"/>
      <c r="J646" s="92"/>
      <c r="K646" s="93"/>
    </row>
    <row r="647" spans="1:12" s="76" customFormat="1" ht="30" customHeight="1" x14ac:dyDescent="0.2">
      <c r="A647" s="79" t="s">
        <v>68</v>
      </c>
      <c r="B647" s="1483" t="s">
        <v>460</v>
      </c>
      <c r="C647" s="1483"/>
      <c r="D647" s="1483"/>
      <c r="E647" s="1483"/>
      <c r="F647" s="1489" t="s">
        <v>116</v>
      </c>
      <c r="G647" s="1489"/>
      <c r="H647" s="95">
        <v>850578873</v>
      </c>
      <c r="I647" s="1542" t="s">
        <v>69</v>
      </c>
      <c r="J647" s="1542"/>
      <c r="K647" s="1483" t="s">
        <v>11</v>
      </c>
      <c r="L647" s="1484"/>
    </row>
    <row r="648" spans="1:12" s="76" customFormat="1" ht="30" customHeight="1" x14ac:dyDescent="0.2"/>
    <row r="649" spans="1:12" s="76" customFormat="1" ht="30" customHeight="1" x14ac:dyDescent="0.2">
      <c r="A649" s="79" t="s">
        <v>70</v>
      </c>
      <c r="B649" s="1483" t="s">
        <v>290</v>
      </c>
      <c r="C649" s="1483"/>
      <c r="D649" s="1483"/>
      <c r="E649" s="80" t="s">
        <v>71</v>
      </c>
      <c r="F649" s="1544"/>
      <c r="G649" s="1544"/>
      <c r="H649" s="80" t="s">
        <v>72</v>
      </c>
      <c r="I649" s="1483"/>
      <c r="J649" s="1483"/>
      <c r="K649" s="1483" t="s">
        <v>122</v>
      </c>
      <c r="L649" s="1484"/>
    </row>
    <row r="650" spans="1:12" s="76" customFormat="1" ht="9" customHeight="1" thickBot="1" x14ac:dyDescent="0.25"/>
    <row r="651" spans="1:12" s="76" customFormat="1" ht="24" customHeight="1" thickBot="1" x14ac:dyDescent="0.25">
      <c r="A651" s="76" t="s">
        <v>73</v>
      </c>
      <c r="B651" s="81"/>
      <c r="C651" s="83" t="s">
        <v>74</v>
      </c>
      <c r="D651" s="99"/>
      <c r="E651" s="83" t="s">
        <v>75</v>
      </c>
      <c r="F651" s="99"/>
      <c r="G651" s="1487" t="s">
        <v>76</v>
      </c>
      <c r="H651" s="1488"/>
      <c r="I651" s="99"/>
      <c r="J651" s="1490" t="s">
        <v>77</v>
      </c>
      <c r="K651" s="1491"/>
      <c r="L651" s="1491"/>
    </row>
    <row r="652" spans="1:12" s="76" customFormat="1" ht="9.75" customHeight="1" thickBot="1" x14ac:dyDescent="0.25">
      <c r="C652" s="83"/>
      <c r="D652" s="83"/>
      <c r="E652" s="83"/>
      <c r="F652" s="83"/>
      <c r="G652" s="83"/>
      <c r="H652" s="83"/>
      <c r="I652" s="83"/>
      <c r="J652" s="83"/>
      <c r="K652" s="83"/>
      <c r="L652" s="83"/>
    </row>
    <row r="653" spans="1:12" s="76" customFormat="1" ht="24" customHeight="1" thickBot="1" x14ac:dyDescent="0.25">
      <c r="B653" s="81"/>
      <c r="C653" s="83" t="s">
        <v>78</v>
      </c>
      <c r="D653" s="99"/>
      <c r="E653" s="83" t="s">
        <v>79</v>
      </c>
      <c r="F653" s="100" t="str">
        <f>IF(Menu!$C$7="رئيس",Menu!#REF!," ")</f>
        <v xml:space="preserve"> </v>
      </c>
      <c r="G653" s="1487" t="s">
        <v>81</v>
      </c>
      <c r="H653" s="1488"/>
      <c r="I653" s="99"/>
      <c r="J653" s="1490" t="s">
        <v>82</v>
      </c>
      <c r="K653" s="1491"/>
      <c r="L653" s="1491"/>
    </row>
    <row r="654" spans="1:12" s="76" customFormat="1" ht="9.75" customHeight="1" thickBot="1" x14ac:dyDescent="0.25">
      <c r="C654" s="83"/>
      <c r="D654" s="83"/>
      <c r="E654" s="83"/>
      <c r="F654" s="83"/>
      <c r="G654" s="83"/>
      <c r="H654" s="83"/>
      <c r="I654" s="83"/>
      <c r="J654" s="83"/>
      <c r="K654" s="83"/>
      <c r="L654" s="83"/>
    </row>
    <row r="655" spans="1:12" s="76" customFormat="1" ht="24" customHeight="1" thickBot="1" x14ac:dyDescent="0.25">
      <c r="B655" s="82" t="s">
        <v>80</v>
      </c>
      <c r="C655" s="83" t="s">
        <v>83</v>
      </c>
      <c r="D655" s="99"/>
      <c r="E655" s="83" t="s">
        <v>46</v>
      </c>
      <c r="F655" s="99"/>
      <c r="G655" s="1482" t="s">
        <v>84</v>
      </c>
      <c r="H655" s="1482"/>
      <c r="I655" s="99"/>
      <c r="J655" s="1490" t="s">
        <v>85</v>
      </c>
      <c r="K655" s="1491"/>
      <c r="L655" s="1491"/>
    </row>
    <row r="656" spans="1:12" s="76" customFormat="1" ht="9.75" customHeight="1" thickBot="1" x14ac:dyDescent="0.25"/>
    <row r="657" spans="1:12" s="76" customFormat="1" ht="24" customHeight="1" thickBot="1" x14ac:dyDescent="0.25">
      <c r="B657" s="81"/>
      <c r="C657" s="1487" t="s">
        <v>86</v>
      </c>
      <c r="D657" s="1482"/>
      <c r="E657" s="1488"/>
      <c r="F657" s="81"/>
      <c r="G657" s="1487" t="s">
        <v>87</v>
      </c>
      <c r="H657" s="1482"/>
      <c r="I657" s="1482"/>
      <c r="J657" s="1482"/>
      <c r="K657" s="1482"/>
      <c r="L657" s="1482"/>
    </row>
    <row r="658" spans="1:12" s="76" customFormat="1" ht="20.25" x14ac:dyDescent="0.2">
      <c r="A658" s="1507" t="s">
        <v>88</v>
      </c>
      <c r="B658" s="1507"/>
      <c r="C658" s="1507"/>
      <c r="D658" s="1507"/>
      <c r="E658" s="1507"/>
      <c r="F658" s="1507"/>
      <c r="G658" s="1507"/>
      <c r="H658" s="1507"/>
      <c r="I658" s="1507"/>
      <c r="J658" s="1507"/>
      <c r="K658" s="1507"/>
      <c r="L658" s="1507"/>
    </row>
    <row r="659" spans="1:12" s="76" customFormat="1" ht="18" x14ac:dyDescent="0.2">
      <c r="A659" s="1482" t="s">
        <v>89</v>
      </c>
      <c r="B659" s="1482"/>
      <c r="C659" s="1482"/>
      <c r="D659" s="1482"/>
    </row>
    <row r="660" spans="1:12" s="76" customFormat="1" ht="18.75" customHeight="1" x14ac:dyDescent="0.2">
      <c r="A660" s="1522" t="s">
        <v>90</v>
      </c>
      <c r="B660" s="1522"/>
      <c r="C660" s="84">
        <v>239.77065682411194</v>
      </c>
      <c r="D660" s="85" t="s">
        <v>25</v>
      </c>
      <c r="E660" s="1492" t="s">
        <v>91</v>
      </c>
      <c r="F660" s="1492"/>
      <c r="G660" s="84">
        <v>5</v>
      </c>
      <c r="H660" s="86" t="s">
        <v>92</v>
      </c>
      <c r="I660" s="1492" t="s">
        <v>93</v>
      </c>
      <c r="J660" s="1492"/>
      <c r="K660" s="84">
        <v>1198.8532841205597</v>
      </c>
    </row>
    <row r="661" spans="1:12" s="76" customFormat="1" ht="18.75" thickBot="1" x14ac:dyDescent="0.25">
      <c r="A661" s="1482" t="s">
        <v>94</v>
      </c>
      <c r="B661" s="1482"/>
      <c r="C661" s="1482"/>
      <c r="D661" s="1482"/>
    </row>
    <row r="662" spans="1:12" s="76" customFormat="1" ht="30" customHeight="1" x14ac:dyDescent="0.2">
      <c r="A662" s="1525" t="s">
        <v>95</v>
      </c>
      <c r="B662" s="1526"/>
      <c r="C662" s="1526"/>
      <c r="D662" s="1526"/>
      <c r="E662" s="1526"/>
      <c r="F662" s="1526"/>
      <c r="G662" s="1526"/>
      <c r="H662" s="1501" t="s">
        <v>96</v>
      </c>
      <c r="I662" s="1505" t="s">
        <v>97</v>
      </c>
      <c r="J662" s="1505"/>
      <c r="K662" s="1501" t="s">
        <v>98</v>
      </c>
      <c r="L662" s="1502"/>
    </row>
    <row r="663" spans="1:12" s="76" customFormat="1" ht="30" customHeight="1" x14ac:dyDescent="0.2">
      <c r="A663" s="87" t="s">
        <v>99</v>
      </c>
      <c r="B663" s="1485" t="s">
        <v>100</v>
      </c>
      <c r="C663" s="1485"/>
      <c r="D663" s="1485" t="s">
        <v>101</v>
      </c>
      <c r="E663" s="1485"/>
      <c r="F663" s="1485" t="s">
        <v>100</v>
      </c>
      <c r="G663" s="1485"/>
      <c r="H663" s="1503"/>
      <c r="I663" s="1506"/>
      <c r="J663" s="1506"/>
      <c r="K663" s="1503"/>
      <c r="L663" s="1504"/>
    </row>
    <row r="664" spans="1:12" s="76" customFormat="1" ht="30" customHeight="1" x14ac:dyDescent="0.2">
      <c r="A664" s="1545" t="s">
        <v>514</v>
      </c>
      <c r="B664" s="1493">
        <v>43263</v>
      </c>
      <c r="C664" s="1494"/>
      <c r="D664" s="1495" t="s">
        <v>414</v>
      </c>
      <c r="E664" s="1496"/>
      <c r="F664" s="1493">
        <v>43271</v>
      </c>
      <c r="G664" s="1494"/>
      <c r="H664" s="1511">
        <v>5</v>
      </c>
      <c r="I664" s="1514">
        <v>11</v>
      </c>
      <c r="J664" s="1515"/>
      <c r="K664" s="1514">
        <v>55</v>
      </c>
      <c r="L664" s="1539"/>
    </row>
    <row r="665" spans="1:12" s="76" customFormat="1" ht="30" customHeight="1" x14ac:dyDescent="0.2">
      <c r="A665" s="1546"/>
      <c r="B665" s="1497"/>
      <c r="C665" s="1498"/>
      <c r="D665" s="1508"/>
      <c r="E665" s="1509"/>
      <c r="F665" s="1497"/>
      <c r="G665" s="1498"/>
      <c r="H665" s="1512"/>
      <c r="I665" s="1516"/>
      <c r="J665" s="1517"/>
      <c r="K665" s="1516"/>
      <c r="L665" s="1540"/>
    </row>
    <row r="666" spans="1:12" s="76" customFormat="1" ht="30" customHeight="1" x14ac:dyDescent="0.2">
      <c r="A666" s="1546"/>
      <c r="B666" s="1497"/>
      <c r="C666" s="1498"/>
      <c r="D666" s="1508"/>
      <c r="E666" s="1509"/>
      <c r="F666" s="1497"/>
      <c r="G666" s="1498"/>
      <c r="H666" s="1512"/>
      <c r="I666" s="1516"/>
      <c r="J666" s="1517"/>
      <c r="K666" s="1516"/>
      <c r="L666" s="1540"/>
    </row>
    <row r="667" spans="1:12" s="76" customFormat="1" ht="30" customHeight="1" thickBot="1" x14ac:dyDescent="0.25">
      <c r="A667" s="1547"/>
      <c r="B667" s="1499"/>
      <c r="C667" s="1500"/>
      <c r="D667" s="1520"/>
      <c r="E667" s="1521"/>
      <c r="F667" s="1499"/>
      <c r="G667" s="1500"/>
      <c r="H667" s="1513"/>
      <c r="I667" s="1518"/>
      <c r="J667" s="1519"/>
      <c r="K667" s="1518"/>
      <c r="L667" s="1541"/>
    </row>
    <row r="668" spans="1:12" s="76" customFormat="1" ht="25.15" customHeight="1" x14ac:dyDescent="0.2">
      <c r="A668" s="1548" t="s">
        <v>102</v>
      </c>
      <c r="B668" s="1548"/>
      <c r="C668" s="1548"/>
      <c r="D668" s="1548"/>
    </row>
    <row r="669" spans="1:12" s="76" customFormat="1" ht="25.15" customHeight="1" x14ac:dyDescent="0.2">
      <c r="A669" s="1492" t="s">
        <v>103</v>
      </c>
      <c r="B669" s="1492"/>
      <c r="C669" s="84">
        <v>1198.8532841205597</v>
      </c>
      <c r="D669" s="88" t="s">
        <v>104</v>
      </c>
      <c r="E669" s="1492" t="s">
        <v>105</v>
      </c>
      <c r="F669" s="1492"/>
      <c r="G669" s="84">
        <v>55</v>
      </c>
      <c r="H669" s="86" t="s">
        <v>92</v>
      </c>
      <c r="I669" s="1522" t="s">
        <v>106</v>
      </c>
      <c r="J669" s="1522"/>
      <c r="K669" s="84">
        <v>1253.8532841205597</v>
      </c>
    </row>
    <row r="670" spans="1:12" s="76" customFormat="1" ht="25.15" customHeight="1" x14ac:dyDescent="0.2">
      <c r="A670" s="1492" t="s">
        <v>107</v>
      </c>
      <c r="B670" s="1492"/>
      <c r="C670" s="1492"/>
      <c r="D670" s="1492"/>
    </row>
    <row r="671" spans="1:12" s="76" customFormat="1" ht="25.15" customHeight="1" x14ac:dyDescent="0.2">
      <c r="C671" s="1536" t="s">
        <v>119</v>
      </c>
      <c r="D671" s="1536"/>
      <c r="E671" s="1532">
        <v>43278</v>
      </c>
      <c r="F671" s="1532"/>
      <c r="G671" s="83"/>
      <c r="H671" s="76" t="s">
        <v>108</v>
      </c>
      <c r="I671" s="75"/>
      <c r="J671" s="75"/>
    </row>
    <row r="672" spans="1:12" s="76" customFormat="1" ht="5.25" customHeight="1" thickBot="1" x14ac:dyDescent="0.25">
      <c r="A672" s="89"/>
      <c r="B672" s="89"/>
      <c r="C672" s="89"/>
      <c r="D672" s="89"/>
      <c r="E672" s="89"/>
      <c r="F672" s="89"/>
      <c r="G672" s="89"/>
      <c r="H672" s="89"/>
      <c r="I672" s="89"/>
      <c r="J672" s="89"/>
      <c r="K672" s="89"/>
      <c r="L672" s="89"/>
    </row>
    <row r="673" spans="1:12" s="76" customFormat="1" ht="18" x14ac:dyDescent="0.2">
      <c r="A673" s="1530" t="s">
        <v>109</v>
      </c>
      <c r="B673" s="1530"/>
      <c r="C673" s="1530"/>
      <c r="D673" s="90" t="s">
        <v>110</v>
      </c>
      <c r="E673" s="90"/>
      <c r="G673" s="1550" t="s">
        <v>568</v>
      </c>
      <c r="H673" s="1550"/>
    </row>
    <row r="674" spans="1:12" s="76" customFormat="1" ht="18" x14ac:dyDescent="0.2"/>
    <row r="675" spans="1:12" s="76" customFormat="1" ht="18" x14ac:dyDescent="0.2">
      <c r="A675" s="76" t="s">
        <v>68</v>
      </c>
      <c r="B675" s="1549" t="s">
        <v>569</v>
      </c>
      <c r="C675" s="1549"/>
      <c r="D675" s="1549"/>
      <c r="E675" s="1549"/>
      <c r="F675" s="1538" t="s">
        <v>111</v>
      </c>
      <c r="G675" s="1538"/>
      <c r="H675" s="91"/>
      <c r="I675" s="1536" t="s">
        <v>112</v>
      </c>
      <c r="J675" s="1536"/>
      <c r="K675" s="1481">
        <v>43278</v>
      </c>
      <c r="L675" s="1482"/>
    </row>
    <row r="676" spans="1:12" s="76" customFormat="1" ht="18" x14ac:dyDescent="0.2"/>
    <row r="677" spans="1:12" s="76" customFormat="1" ht="18" x14ac:dyDescent="0.2">
      <c r="A677" s="1533" t="s">
        <v>113</v>
      </c>
      <c r="B677" s="1533"/>
      <c r="C677" s="1533"/>
      <c r="D677" s="1533"/>
      <c r="E677" s="1537"/>
      <c r="F677" s="1537"/>
      <c r="G677" s="1537"/>
      <c r="H677" s="74"/>
      <c r="I677" s="1533" t="s">
        <v>112</v>
      </c>
      <c r="J677" s="1533"/>
      <c r="K677" s="1534" t="s">
        <v>403</v>
      </c>
      <c r="L677" s="1535"/>
    </row>
    <row r="678" spans="1:12" s="76" customFormat="1" ht="18" x14ac:dyDescent="0.2">
      <c r="A678" s="92"/>
      <c r="B678" s="92"/>
      <c r="C678" s="92"/>
      <c r="D678" s="92"/>
      <c r="I678" s="92"/>
      <c r="J678" s="92"/>
      <c r="K678" s="93"/>
    </row>
    <row r="679" spans="1:12" s="76" customFormat="1" ht="30" customHeight="1" x14ac:dyDescent="0.2">
      <c r="A679" s="79" t="s">
        <v>68</v>
      </c>
      <c r="B679" s="1483" t="s">
        <v>461</v>
      </c>
      <c r="C679" s="1483"/>
      <c r="D679" s="1483"/>
      <c r="E679" s="1483"/>
      <c r="F679" s="1489" t="s">
        <v>116</v>
      </c>
      <c r="G679" s="1489"/>
      <c r="H679" s="95">
        <v>949557748</v>
      </c>
      <c r="I679" s="1542" t="s">
        <v>69</v>
      </c>
      <c r="J679" s="1542"/>
      <c r="K679" s="1483" t="s">
        <v>11</v>
      </c>
      <c r="L679" s="1484"/>
    </row>
    <row r="680" spans="1:12" s="76" customFormat="1" ht="30" customHeight="1" x14ac:dyDescent="0.2"/>
    <row r="681" spans="1:12" s="76" customFormat="1" ht="30" customHeight="1" x14ac:dyDescent="0.2">
      <c r="A681" s="79" t="s">
        <v>70</v>
      </c>
      <c r="B681" s="1483" t="s">
        <v>290</v>
      </c>
      <c r="C681" s="1483"/>
      <c r="D681" s="1483"/>
      <c r="E681" s="80" t="s">
        <v>71</v>
      </c>
      <c r="F681" s="1544"/>
      <c r="G681" s="1544"/>
      <c r="H681" s="80" t="s">
        <v>72</v>
      </c>
      <c r="I681" s="1483"/>
      <c r="J681" s="1483"/>
      <c r="K681" s="1483" t="s">
        <v>122</v>
      </c>
      <c r="L681" s="1484"/>
    </row>
    <row r="682" spans="1:12" s="76" customFormat="1" ht="9" customHeight="1" thickBot="1" x14ac:dyDescent="0.25"/>
    <row r="683" spans="1:12" s="76" customFormat="1" ht="24" customHeight="1" thickBot="1" x14ac:dyDescent="0.25">
      <c r="A683" s="76" t="s">
        <v>73</v>
      </c>
      <c r="B683" s="81"/>
      <c r="C683" s="83" t="s">
        <v>74</v>
      </c>
      <c r="D683" s="99"/>
      <c r="E683" s="83" t="s">
        <v>75</v>
      </c>
      <c r="F683" s="99"/>
      <c r="G683" s="1487" t="s">
        <v>76</v>
      </c>
      <c r="H683" s="1488"/>
      <c r="I683" s="99"/>
      <c r="J683" s="1490" t="s">
        <v>77</v>
      </c>
      <c r="K683" s="1491"/>
      <c r="L683" s="1491"/>
    </row>
    <row r="684" spans="1:12" s="76" customFormat="1" ht="9.75" customHeight="1" thickBot="1" x14ac:dyDescent="0.25">
      <c r="C684" s="83"/>
      <c r="D684" s="83"/>
      <c r="E684" s="83"/>
      <c r="F684" s="83"/>
      <c r="G684" s="83"/>
      <c r="H684" s="83"/>
      <c r="I684" s="83"/>
      <c r="J684" s="83"/>
      <c r="K684" s="83"/>
      <c r="L684" s="83"/>
    </row>
    <row r="685" spans="1:12" s="76" customFormat="1" ht="24" customHeight="1" thickBot="1" x14ac:dyDescent="0.25">
      <c r="B685" s="81"/>
      <c r="C685" s="83" t="s">
        <v>78</v>
      </c>
      <c r="D685" s="99"/>
      <c r="E685" s="83" t="s">
        <v>79</v>
      </c>
      <c r="F685" s="100" t="str">
        <f>IF(Menu!$C$7="رئيس",Menu!#REF!," ")</f>
        <v xml:space="preserve"> </v>
      </c>
      <c r="G685" s="1487" t="s">
        <v>81</v>
      </c>
      <c r="H685" s="1488"/>
      <c r="I685" s="99"/>
      <c r="J685" s="1490" t="s">
        <v>82</v>
      </c>
      <c r="K685" s="1491"/>
      <c r="L685" s="1491"/>
    </row>
    <row r="686" spans="1:12" s="76" customFormat="1" ht="9.75" customHeight="1" thickBot="1" x14ac:dyDescent="0.25">
      <c r="C686" s="83"/>
      <c r="D686" s="83"/>
      <c r="E686" s="83"/>
      <c r="F686" s="83"/>
      <c r="G686" s="83"/>
      <c r="H686" s="83"/>
      <c r="I686" s="83"/>
      <c r="J686" s="83"/>
      <c r="K686" s="83"/>
      <c r="L686" s="83"/>
    </row>
    <row r="687" spans="1:12" s="76" customFormat="1" ht="24" customHeight="1" thickBot="1" x14ac:dyDescent="0.25">
      <c r="B687" s="82" t="s">
        <v>80</v>
      </c>
      <c r="C687" s="83" t="s">
        <v>83</v>
      </c>
      <c r="D687" s="99"/>
      <c r="E687" s="83" t="s">
        <v>46</v>
      </c>
      <c r="F687" s="99"/>
      <c r="G687" s="1482" t="s">
        <v>84</v>
      </c>
      <c r="H687" s="1482"/>
      <c r="I687" s="99"/>
      <c r="J687" s="1490" t="s">
        <v>85</v>
      </c>
      <c r="K687" s="1491"/>
      <c r="L687" s="1491"/>
    </row>
    <row r="688" spans="1:12" s="76" customFormat="1" ht="9.75" customHeight="1" thickBot="1" x14ac:dyDescent="0.25"/>
    <row r="689" spans="1:12" s="76" customFormat="1" ht="24" customHeight="1" thickBot="1" x14ac:dyDescent="0.25">
      <c r="B689" s="81"/>
      <c r="C689" s="1487" t="s">
        <v>86</v>
      </c>
      <c r="D689" s="1482"/>
      <c r="E689" s="1488"/>
      <c r="F689" s="81"/>
      <c r="G689" s="1487" t="s">
        <v>87</v>
      </c>
      <c r="H689" s="1482"/>
      <c r="I689" s="1482"/>
      <c r="J689" s="1482"/>
      <c r="K689" s="1482"/>
      <c r="L689" s="1482"/>
    </row>
    <row r="690" spans="1:12" s="76" customFormat="1" ht="20.25" x14ac:dyDescent="0.2">
      <c r="A690" s="1507" t="s">
        <v>88</v>
      </c>
      <c r="B690" s="1507"/>
      <c r="C690" s="1507"/>
      <c r="D690" s="1507"/>
      <c r="E690" s="1507"/>
      <c r="F690" s="1507"/>
      <c r="G690" s="1507"/>
      <c r="H690" s="1507"/>
      <c r="I690" s="1507"/>
      <c r="J690" s="1507"/>
      <c r="K690" s="1507"/>
      <c r="L690" s="1507"/>
    </row>
    <row r="691" spans="1:12" s="76" customFormat="1" ht="18" x14ac:dyDescent="0.2">
      <c r="A691" s="1482" t="s">
        <v>89</v>
      </c>
      <c r="B691" s="1482"/>
      <c r="C691" s="1482"/>
      <c r="D691" s="1482"/>
    </row>
    <row r="692" spans="1:12" s="76" customFormat="1" ht="18.75" customHeight="1" x14ac:dyDescent="0.2">
      <c r="A692" s="1522" t="s">
        <v>90</v>
      </c>
      <c r="B692" s="1522"/>
      <c r="C692" s="84">
        <v>335.67891955375671</v>
      </c>
      <c r="D692" s="85" t="s">
        <v>25</v>
      </c>
      <c r="E692" s="1492" t="s">
        <v>91</v>
      </c>
      <c r="F692" s="1492"/>
      <c r="G692" s="84">
        <v>5</v>
      </c>
      <c r="H692" s="86" t="s">
        <v>92</v>
      </c>
      <c r="I692" s="1492" t="s">
        <v>93</v>
      </c>
      <c r="J692" s="1492"/>
      <c r="K692" s="84">
        <v>1678.3945977687836</v>
      </c>
    </row>
    <row r="693" spans="1:12" s="76" customFormat="1" ht="18.75" thickBot="1" x14ac:dyDescent="0.25">
      <c r="A693" s="1482" t="s">
        <v>94</v>
      </c>
      <c r="B693" s="1482"/>
      <c r="C693" s="1482"/>
      <c r="D693" s="1482"/>
    </row>
    <row r="694" spans="1:12" s="76" customFormat="1" ht="30" customHeight="1" x14ac:dyDescent="0.2">
      <c r="A694" s="1525" t="s">
        <v>95</v>
      </c>
      <c r="B694" s="1526"/>
      <c r="C694" s="1526"/>
      <c r="D694" s="1526"/>
      <c r="E694" s="1526"/>
      <c r="F694" s="1526"/>
      <c r="G694" s="1526"/>
      <c r="H694" s="1501" t="s">
        <v>96</v>
      </c>
      <c r="I694" s="1505" t="s">
        <v>97</v>
      </c>
      <c r="J694" s="1505"/>
      <c r="K694" s="1501" t="s">
        <v>98</v>
      </c>
      <c r="L694" s="1502"/>
    </row>
    <row r="695" spans="1:12" s="76" customFormat="1" ht="30" customHeight="1" x14ac:dyDescent="0.2">
      <c r="A695" s="87" t="s">
        <v>99</v>
      </c>
      <c r="B695" s="1485" t="s">
        <v>100</v>
      </c>
      <c r="C695" s="1485"/>
      <c r="D695" s="1485" t="s">
        <v>101</v>
      </c>
      <c r="E695" s="1485"/>
      <c r="F695" s="1485" t="s">
        <v>100</v>
      </c>
      <c r="G695" s="1485"/>
      <c r="H695" s="1503"/>
      <c r="I695" s="1506"/>
      <c r="J695" s="1506"/>
      <c r="K695" s="1503"/>
      <c r="L695" s="1504"/>
    </row>
    <row r="696" spans="1:12" s="76" customFormat="1" ht="30" customHeight="1" x14ac:dyDescent="0.2">
      <c r="A696" s="1545" t="s">
        <v>515</v>
      </c>
      <c r="B696" s="1493">
        <v>43261</v>
      </c>
      <c r="C696" s="1494"/>
      <c r="D696" s="1495" t="s">
        <v>414</v>
      </c>
      <c r="E696" s="1496"/>
      <c r="F696" s="1493">
        <v>43271</v>
      </c>
      <c r="G696" s="1494"/>
      <c r="H696" s="1511">
        <v>7</v>
      </c>
      <c r="I696" s="1514">
        <v>10</v>
      </c>
      <c r="J696" s="1515"/>
      <c r="K696" s="1514">
        <v>70</v>
      </c>
      <c r="L696" s="1539"/>
    </row>
    <row r="697" spans="1:12" s="76" customFormat="1" ht="30" customHeight="1" x14ac:dyDescent="0.2">
      <c r="A697" s="1546"/>
      <c r="B697" s="1497"/>
      <c r="C697" s="1498"/>
      <c r="D697" s="1508"/>
      <c r="E697" s="1509"/>
      <c r="F697" s="1497"/>
      <c r="G697" s="1498"/>
      <c r="H697" s="1512"/>
      <c r="I697" s="1516"/>
      <c r="J697" s="1517"/>
      <c r="K697" s="1516"/>
      <c r="L697" s="1540"/>
    </row>
    <row r="698" spans="1:12" s="76" customFormat="1" ht="30" customHeight="1" x14ac:dyDescent="0.2">
      <c r="A698" s="1546"/>
      <c r="B698" s="1497"/>
      <c r="C698" s="1498"/>
      <c r="D698" s="1508"/>
      <c r="E698" s="1509"/>
      <c r="F698" s="1497"/>
      <c r="G698" s="1498"/>
      <c r="H698" s="1512"/>
      <c r="I698" s="1516"/>
      <c r="J698" s="1517"/>
      <c r="K698" s="1516"/>
      <c r="L698" s="1540"/>
    </row>
    <row r="699" spans="1:12" s="76" customFormat="1" ht="30" customHeight="1" thickBot="1" x14ac:dyDescent="0.25">
      <c r="A699" s="1547"/>
      <c r="B699" s="1499"/>
      <c r="C699" s="1500"/>
      <c r="D699" s="1520"/>
      <c r="E699" s="1521"/>
      <c r="F699" s="1499"/>
      <c r="G699" s="1500"/>
      <c r="H699" s="1513"/>
      <c r="I699" s="1518"/>
      <c r="J699" s="1519"/>
      <c r="K699" s="1518"/>
      <c r="L699" s="1541"/>
    </row>
    <row r="700" spans="1:12" s="76" customFormat="1" ht="25.15" customHeight="1" x14ac:dyDescent="0.2">
      <c r="A700" s="1548" t="s">
        <v>102</v>
      </c>
      <c r="B700" s="1548"/>
      <c r="C700" s="1548"/>
      <c r="D700" s="1548"/>
    </row>
    <row r="701" spans="1:12" s="76" customFormat="1" ht="25.15" customHeight="1" x14ac:dyDescent="0.2">
      <c r="A701" s="1492" t="s">
        <v>103</v>
      </c>
      <c r="B701" s="1492"/>
      <c r="C701" s="84">
        <v>1678.3945977687836</v>
      </c>
      <c r="D701" s="88" t="s">
        <v>104</v>
      </c>
      <c r="E701" s="1492" t="s">
        <v>105</v>
      </c>
      <c r="F701" s="1492"/>
      <c r="G701" s="84">
        <v>70</v>
      </c>
      <c r="H701" s="86" t="s">
        <v>92</v>
      </c>
      <c r="I701" s="1522" t="s">
        <v>106</v>
      </c>
      <c r="J701" s="1522"/>
      <c r="K701" s="84">
        <v>1748.3945977687836</v>
      </c>
    </row>
    <row r="702" spans="1:12" s="76" customFormat="1" ht="25.15" customHeight="1" x14ac:dyDescent="0.2">
      <c r="A702" s="1492" t="s">
        <v>107</v>
      </c>
      <c r="B702" s="1492"/>
      <c r="C702" s="1492"/>
      <c r="D702" s="1492"/>
    </row>
    <row r="703" spans="1:12" s="76" customFormat="1" ht="25.15" customHeight="1" x14ac:dyDescent="0.2">
      <c r="C703" s="1536" t="s">
        <v>119</v>
      </c>
      <c r="D703" s="1536"/>
      <c r="E703" s="1532">
        <v>43278</v>
      </c>
      <c r="F703" s="1532"/>
      <c r="G703" s="83"/>
      <c r="H703" s="76" t="s">
        <v>108</v>
      </c>
      <c r="I703" s="75"/>
      <c r="J703" s="75"/>
    </row>
    <row r="704" spans="1:12" s="76" customFormat="1" ht="5.25" customHeight="1" thickBot="1" x14ac:dyDescent="0.25">
      <c r="A704" s="89"/>
      <c r="B704" s="89"/>
      <c r="C704" s="89"/>
      <c r="D704" s="89"/>
      <c r="E704" s="89"/>
      <c r="F704" s="89"/>
      <c r="G704" s="89"/>
      <c r="H704" s="89"/>
      <c r="I704" s="89"/>
      <c r="J704" s="89"/>
      <c r="K704" s="89"/>
      <c r="L704" s="89"/>
    </row>
    <row r="705" spans="1:12" s="76" customFormat="1" ht="18" x14ac:dyDescent="0.2">
      <c r="A705" s="1530" t="s">
        <v>109</v>
      </c>
      <c r="B705" s="1530"/>
      <c r="C705" s="1530"/>
      <c r="D705" s="90" t="s">
        <v>110</v>
      </c>
      <c r="E705" s="90"/>
      <c r="G705" s="1550" t="s">
        <v>568</v>
      </c>
      <c r="H705" s="1550"/>
    </row>
    <row r="706" spans="1:12" s="76" customFormat="1" ht="18" x14ac:dyDescent="0.2"/>
    <row r="707" spans="1:12" s="76" customFormat="1" ht="18" x14ac:dyDescent="0.2">
      <c r="A707" s="76" t="s">
        <v>68</v>
      </c>
      <c r="B707" s="1549" t="s">
        <v>569</v>
      </c>
      <c r="C707" s="1549"/>
      <c r="D707" s="1549"/>
      <c r="E707" s="1549"/>
      <c r="F707" s="1538" t="s">
        <v>111</v>
      </c>
      <c r="G707" s="1538"/>
      <c r="H707" s="91"/>
      <c r="I707" s="1536" t="s">
        <v>112</v>
      </c>
      <c r="J707" s="1536"/>
      <c r="K707" s="1481">
        <v>43278</v>
      </c>
      <c r="L707" s="1482"/>
    </row>
    <row r="708" spans="1:12" s="76" customFormat="1" ht="18" x14ac:dyDescent="0.2"/>
    <row r="709" spans="1:12" s="76" customFormat="1" ht="18" x14ac:dyDescent="0.2">
      <c r="A709" s="1533" t="s">
        <v>113</v>
      </c>
      <c r="B709" s="1533"/>
      <c r="C709" s="1533"/>
      <c r="D709" s="1533"/>
      <c r="E709" s="1537"/>
      <c r="F709" s="1537"/>
      <c r="G709" s="1537"/>
      <c r="H709" s="74"/>
      <c r="I709" s="1533" t="s">
        <v>112</v>
      </c>
      <c r="J709" s="1533"/>
      <c r="K709" s="1534" t="s">
        <v>403</v>
      </c>
      <c r="L709" s="1535"/>
    </row>
    <row r="710" spans="1:12" s="76" customFormat="1" ht="18" x14ac:dyDescent="0.2">
      <c r="A710" s="92"/>
      <c r="B710" s="92"/>
      <c r="C710" s="92"/>
      <c r="D710" s="92"/>
      <c r="I710" s="92"/>
      <c r="J710" s="92"/>
      <c r="K710" s="93"/>
    </row>
    <row r="711" spans="1:12" s="76" customFormat="1" ht="30" customHeight="1" x14ac:dyDescent="0.2">
      <c r="A711" s="79" t="s">
        <v>68</v>
      </c>
      <c r="B711" s="1483" t="s">
        <v>462</v>
      </c>
      <c r="C711" s="1483"/>
      <c r="D711" s="1483"/>
      <c r="E711" s="1483"/>
      <c r="F711" s="1489" t="s">
        <v>116</v>
      </c>
      <c r="G711" s="1489"/>
      <c r="H711" s="95">
        <v>906741566</v>
      </c>
      <c r="I711" s="1542" t="s">
        <v>69</v>
      </c>
      <c r="J711" s="1542"/>
      <c r="K711" s="1483" t="s">
        <v>11</v>
      </c>
      <c r="L711" s="1484"/>
    </row>
    <row r="712" spans="1:12" s="76" customFormat="1" ht="30" customHeight="1" x14ac:dyDescent="0.2"/>
    <row r="713" spans="1:12" s="76" customFormat="1" ht="30" customHeight="1" x14ac:dyDescent="0.2">
      <c r="A713" s="79" t="s">
        <v>70</v>
      </c>
      <c r="B713" s="1483" t="s">
        <v>290</v>
      </c>
      <c r="C713" s="1483"/>
      <c r="D713" s="1483"/>
      <c r="E713" s="80" t="s">
        <v>71</v>
      </c>
      <c r="F713" s="1544"/>
      <c r="G713" s="1544"/>
      <c r="H713" s="80" t="s">
        <v>72</v>
      </c>
      <c r="I713" s="1483"/>
      <c r="J713" s="1483"/>
      <c r="K713" s="1483" t="s">
        <v>122</v>
      </c>
      <c r="L713" s="1484"/>
    </row>
    <row r="714" spans="1:12" s="76" customFormat="1" ht="9" customHeight="1" thickBot="1" x14ac:dyDescent="0.25"/>
    <row r="715" spans="1:12" s="76" customFormat="1" ht="24" customHeight="1" thickBot="1" x14ac:dyDescent="0.25">
      <c r="A715" s="76" t="s">
        <v>73</v>
      </c>
      <c r="B715" s="81"/>
      <c r="C715" s="83" t="s">
        <v>74</v>
      </c>
      <c r="D715" s="99"/>
      <c r="E715" s="83" t="s">
        <v>75</v>
      </c>
      <c r="F715" s="99"/>
      <c r="G715" s="1487" t="s">
        <v>76</v>
      </c>
      <c r="H715" s="1488"/>
      <c r="I715" s="99"/>
      <c r="J715" s="1490" t="s">
        <v>77</v>
      </c>
      <c r="K715" s="1491"/>
      <c r="L715" s="1491"/>
    </row>
    <row r="716" spans="1:12" s="76" customFormat="1" ht="9.75" customHeight="1" thickBot="1" x14ac:dyDescent="0.25">
      <c r="C716" s="83"/>
      <c r="D716" s="83"/>
      <c r="E716" s="83"/>
      <c r="F716" s="83"/>
      <c r="G716" s="83"/>
      <c r="H716" s="83"/>
      <c r="I716" s="83"/>
      <c r="J716" s="83"/>
      <c r="K716" s="83"/>
      <c r="L716" s="83"/>
    </row>
    <row r="717" spans="1:12" s="76" customFormat="1" ht="24" customHeight="1" thickBot="1" x14ac:dyDescent="0.25">
      <c r="B717" s="81"/>
      <c r="C717" s="83" t="s">
        <v>78</v>
      </c>
      <c r="D717" s="99"/>
      <c r="E717" s="83" t="s">
        <v>79</v>
      </c>
      <c r="F717" s="100" t="str">
        <f>IF(Menu!$C$7="رئيس",Menu!#REF!," ")</f>
        <v xml:space="preserve"> </v>
      </c>
      <c r="G717" s="1487" t="s">
        <v>81</v>
      </c>
      <c r="H717" s="1488"/>
      <c r="I717" s="99"/>
      <c r="J717" s="1490" t="s">
        <v>82</v>
      </c>
      <c r="K717" s="1491"/>
      <c r="L717" s="1491"/>
    </row>
    <row r="718" spans="1:12" s="76" customFormat="1" ht="9.75" customHeight="1" thickBot="1" x14ac:dyDescent="0.25">
      <c r="C718" s="83"/>
      <c r="D718" s="83"/>
      <c r="E718" s="83"/>
      <c r="F718" s="83"/>
      <c r="G718" s="83"/>
      <c r="H718" s="83"/>
      <c r="I718" s="83"/>
      <c r="J718" s="83"/>
      <c r="K718" s="83"/>
      <c r="L718" s="83"/>
    </row>
    <row r="719" spans="1:12" s="76" customFormat="1" ht="24" customHeight="1" thickBot="1" x14ac:dyDescent="0.25">
      <c r="B719" s="82" t="s">
        <v>80</v>
      </c>
      <c r="C719" s="83" t="s">
        <v>83</v>
      </c>
      <c r="D719" s="99"/>
      <c r="E719" s="83" t="s">
        <v>46</v>
      </c>
      <c r="F719" s="99"/>
      <c r="G719" s="1482" t="s">
        <v>84</v>
      </c>
      <c r="H719" s="1482"/>
      <c r="I719" s="99"/>
      <c r="J719" s="1490" t="s">
        <v>85</v>
      </c>
      <c r="K719" s="1491"/>
      <c r="L719" s="1491"/>
    </row>
    <row r="720" spans="1:12" s="76" customFormat="1" ht="9.75" customHeight="1" thickBot="1" x14ac:dyDescent="0.25"/>
    <row r="721" spans="1:12" s="76" customFormat="1" ht="24" customHeight="1" thickBot="1" x14ac:dyDescent="0.25">
      <c r="B721" s="81"/>
      <c r="C721" s="1487" t="s">
        <v>86</v>
      </c>
      <c r="D721" s="1482"/>
      <c r="E721" s="1488"/>
      <c r="F721" s="81"/>
      <c r="G721" s="1487" t="s">
        <v>87</v>
      </c>
      <c r="H721" s="1482"/>
      <c r="I721" s="1482"/>
      <c r="J721" s="1482"/>
      <c r="K721" s="1482"/>
      <c r="L721" s="1482"/>
    </row>
    <row r="722" spans="1:12" s="76" customFormat="1" ht="20.25" x14ac:dyDescent="0.2">
      <c r="A722" s="1507" t="s">
        <v>88</v>
      </c>
      <c r="B722" s="1507"/>
      <c r="C722" s="1507"/>
      <c r="D722" s="1507"/>
      <c r="E722" s="1507"/>
      <c r="F722" s="1507"/>
      <c r="G722" s="1507"/>
      <c r="H722" s="1507"/>
      <c r="I722" s="1507"/>
      <c r="J722" s="1507"/>
      <c r="K722" s="1507"/>
      <c r="L722" s="1507"/>
    </row>
    <row r="723" spans="1:12" s="76" customFormat="1" ht="18" x14ac:dyDescent="0.2">
      <c r="A723" s="1482" t="s">
        <v>89</v>
      </c>
      <c r="B723" s="1482"/>
      <c r="C723" s="1482"/>
      <c r="D723" s="1482"/>
    </row>
    <row r="724" spans="1:12" s="76" customFormat="1" ht="18.75" customHeight="1" x14ac:dyDescent="0.2">
      <c r="A724" s="1522" t="s">
        <v>90</v>
      </c>
      <c r="B724" s="1522"/>
      <c r="C724" s="84">
        <v>335.67891955375671</v>
      </c>
      <c r="D724" s="85" t="s">
        <v>25</v>
      </c>
      <c r="E724" s="1492" t="s">
        <v>91</v>
      </c>
      <c r="F724" s="1492"/>
      <c r="G724" s="84">
        <v>5</v>
      </c>
      <c r="H724" s="86" t="s">
        <v>92</v>
      </c>
      <c r="I724" s="1492" t="s">
        <v>93</v>
      </c>
      <c r="J724" s="1492"/>
      <c r="K724" s="84">
        <v>1678.3945977687836</v>
      </c>
    </row>
    <row r="725" spans="1:12" s="76" customFormat="1" ht="18.75" thickBot="1" x14ac:dyDescent="0.25">
      <c r="A725" s="1482" t="s">
        <v>94</v>
      </c>
      <c r="B725" s="1482"/>
      <c r="C725" s="1482"/>
      <c r="D725" s="1482"/>
    </row>
    <row r="726" spans="1:12" s="76" customFormat="1" ht="30" customHeight="1" x14ac:dyDescent="0.2">
      <c r="A726" s="1525" t="s">
        <v>95</v>
      </c>
      <c r="B726" s="1526"/>
      <c r="C726" s="1526"/>
      <c r="D726" s="1526"/>
      <c r="E726" s="1526"/>
      <c r="F726" s="1526"/>
      <c r="G726" s="1526"/>
      <c r="H726" s="1501" t="s">
        <v>96</v>
      </c>
      <c r="I726" s="1505" t="s">
        <v>97</v>
      </c>
      <c r="J726" s="1505"/>
      <c r="K726" s="1501" t="s">
        <v>98</v>
      </c>
      <c r="L726" s="1502"/>
    </row>
    <row r="727" spans="1:12" s="76" customFormat="1" ht="30" customHeight="1" x14ac:dyDescent="0.2">
      <c r="A727" s="87" t="s">
        <v>99</v>
      </c>
      <c r="B727" s="1485" t="s">
        <v>100</v>
      </c>
      <c r="C727" s="1485"/>
      <c r="D727" s="1485" t="s">
        <v>101</v>
      </c>
      <c r="E727" s="1485"/>
      <c r="F727" s="1485" t="s">
        <v>100</v>
      </c>
      <c r="G727" s="1485"/>
      <c r="H727" s="1503"/>
      <c r="I727" s="1506"/>
      <c r="J727" s="1506"/>
      <c r="K727" s="1503"/>
      <c r="L727" s="1504"/>
    </row>
    <row r="728" spans="1:12" s="76" customFormat="1" ht="30" customHeight="1" x14ac:dyDescent="0.2">
      <c r="A728" s="1545" t="s">
        <v>512</v>
      </c>
      <c r="B728" s="1493">
        <v>43261</v>
      </c>
      <c r="C728" s="1494"/>
      <c r="D728" s="1495" t="s">
        <v>414</v>
      </c>
      <c r="E728" s="1496"/>
      <c r="F728" s="1493">
        <v>43271</v>
      </c>
      <c r="G728" s="1494"/>
      <c r="H728" s="1511">
        <v>7</v>
      </c>
      <c r="I728" s="1514">
        <v>10</v>
      </c>
      <c r="J728" s="1515"/>
      <c r="K728" s="1514">
        <v>70</v>
      </c>
      <c r="L728" s="1539"/>
    </row>
    <row r="729" spans="1:12" s="76" customFormat="1" ht="30" customHeight="1" x14ac:dyDescent="0.2">
      <c r="A729" s="1546"/>
      <c r="B729" s="1497"/>
      <c r="C729" s="1498"/>
      <c r="D729" s="1508"/>
      <c r="E729" s="1509"/>
      <c r="F729" s="1497"/>
      <c r="G729" s="1498"/>
      <c r="H729" s="1512"/>
      <c r="I729" s="1516"/>
      <c r="J729" s="1517"/>
      <c r="K729" s="1516"/>
      <c r="L729" s="1540"/>
    </row>
    <row r="730" spans="1:12" s="76" customFormat="1" ht="30" customHeight="1" x14ac:dyDescent="0.2">
      <c r="A730" s="1546"/>
      <c r="B730" s="1497"/>
      <c r="C730" s="1498"/>
      <c r="D730" s="1508"/>
      <c r="E730" s="1509"/>
      <c r="F730" s="1497"/>
      <c r="G730" s="1498"/>
      <c r="H730" s="1512"/>
      <c r="I730" s="1516"/>
      <c r="J730" s="1517"/>
      <c r="K730" s="1516"/>
      <c r="L730" s="1540"/>
    </row>
    <row r="731" spans="1:12" s="76" customFormat="1" ht="30" customHeight="1" thickBot="1" x14ac:dyDescent="0.25">
      <c r="A731" s="1547"/>
      <c r="B731" s="1499"/>
      <c r="C731" s="1500"/>
      <c r="D731" s="1520"/>
      <c r="E731" s="1521"/>
      <c r="F731" s="1499"/>
      <c r="G731" s="1500"/>
      <c r="H731" s="1513"/>
      <c r="I731" s="1518"/>
      <c r="J731" s="1519"/>
      <c r="K731" s="1518"/>
      <c r="L731" s="1541"/>
    </row>
    <row r="732" spans="1:12" s="76" customFormat="1" ht="25.15" customHeight="1" x14ac:dyDescent="0.2">
      <c r="A732" s="1548" t="s">
        <v>102</v>
      </c>
      <c r="B732" s="1548"/>
      <c r="C732" s="1548"/>
      <c r="D732" s="1548"/>
    </row>
    <row r="733" spans="1:12" s="76" customFormat="1" ht="25.15" customHeight="1" x14ac:dyDescent="0.2">
      <c r="A733" s="1492" t="s">
        <v>103</v>
      </c>
      <c r="B733" s="1492"/>
      <c r="C733" s="84">
        <v>1678.3945977687836</v>
      </c>
      <c r="D733" s="88" t="s">
        <v>104</v>
      </c>
      <c r="E733" s="1492" t="s">
        <v>105</v>
      </c>
      <c r="F733" s="1492"/>
      <c r="G733" s="84">
        <v>70</v>
      </c>
      <c r="H733" s="86" t="s">
        <v>92</v>
      </c>
      <c r="I733" s="1522" t="s">
        <v>106</v>
      </c>
      <c r="J733" s="1522"/>
      <c r="K733" s="84">
        <v>1748.3945977687836</v>
      </c>
    </row>
    <row r="734" spans="1:12" s="76" customFormat="1" ht="25.15" customHeight="1" x14ac:dyDescent="0.2">
      <c r="A734" s="1492" t="s">
        <v>107</v>
      </c>
      <c r="B734" s="1492"/>
      <c r="C734" s="1492"/>
      <c r="D734" s="1492"/>
    </row>
    <row r="735" spans="1:12" s="76" customFormat="1" ht="25.15" customHeight="1" x14ac:dyDescent="0.2">
      <c r="C735" s="1536" t="s">
        <v>119</v>
      </c>
      <c r="D735" s="1536"/>
      <c r="E735" s="1532">
        <v>43278</v>
      </c>
      <c r="F735" s="1532"/>
      <c r="G735" s="83"/>
      <c r="H735" s="76" t="s">
        <v>108</v>
      </c>
      <c r="I735" s="75"/>
      <c r="J735" s="75"/>
    </row>
    <row r="736" spans="1:12" s="76" customFormat="1" ht="5.25" customHeight="1" thickBot="1" x14ac:dyDescent="0.25">
      <c r="A736" s="89"/>
      <c r="B736" s="89"/>
      <c r="C736" s="89"/>
      <c r="D736" s="89"/>
      <c r="E736" s="89"/>
      <c r="F736" s="89"/>
      <c r="G736" s="89"/>
      <c r="H736" s="89"/>
      <c r="I736" s="89"/>
      <c r="J736" s="89"/>
      <c r="K736" s="89"/>
      <c r="L736" s="89"/>
    </row>
    <row r="737" spans="1:12" s="76" customFormat="1" ht="18" x14ac:dyDescent="0.2">
      <c r="A737" s="1530" t="s">
        <v>109</v>
      </c>
      <c r="B737" s="1530"/>
      <c r="C737" s="1530"/>
      <c r="D737" s="90" t="s">
        <v>110</v>
      </c>
      <c r="E737" s="90"/>
      <c r="G737" s="1550" t="s">
        <v>568</v>
      </c>
      <c r="H737" s="1550"/>
    </row>
    <row r="738" spans="1:12" s="76" customFormat="1" ht="18" x14ac:dyDescent="0.2"/>
    <row r="739" spans="1:12" s="76" customFormat="1" ht="18" x14ac:dyDescent="0.2">
      <c r="A739" s="76" t="s">
        <v>68</v>
      </c>
      <c r="B739" s="1549" t="s">
        <v>569</v>
      </c>
      <c r="C739" s="1549"/>
      <c r="D739" s="1549"/>
      <c r="E739" s="1549"/>
      <c r="F739" s="1538" t="s">
        <v>111</v>
      </c>
      <c r="G739" s="1538"/>
      <c r="H739" s="91"/>
      <c r="I739" s="1536" t="s">
        <v>112</v>
      </c>
      <c r="J739" s="1536"/>
      <c r="K739" s="1481">
        <v>43278</v>
      </c>
      <c r="L739" s="1482"/>
    </row>
    <row r="740" spans="1:12" s="76" customFormat="1" ht="18" x14ac:dyDescent="0.2"/>
    <row r="741" spans="1:12" s="76" customFormat="1" ht="18" x14ac:dyDescent="0.2">
      <c r="A741" s="1533" t="s">
        <v>113</v>
      </c>
      <c r="B741" s="1533"/>
      <c r="C741" s="1533"/>
      <c r="D741" s="1533"/>
      <c r="E741" s="1537"/>
      <c r="F741" s="1537"/>
      <c r="G741" s="1537"/>
      <c r="H741" s="74"/>
      <c r="I741" s="1533" t="s">
        <v>112</v>
      </c>
      <c r="J741" s="1533"/>
      <c r="K741" s="1534" t="s">
        <v>403</v>
      </c>
      <c r="L741" s="1535"/>
    </row>
    <row r="742" spans="1:12" s="76" customFormat="1" ht="18" x14ac:dyDescent="0.2">
      <c r="A742" s="92"/>
      <c r="B742" s="92"/>
      <c r="C742" s="92"/>
      <c r="D742" s="92"/>
      <c r="I742" s="92"/>
      <c r="J742" s="92"/>
      <c r="K742" s="93"/>
    </row>
    <row r="743" spans="1:12" s="76" customFormat="1" ht="30" customHeight="1" x14ac:dyDescent="0.2">
      <c r="A743" s="79" t="s">
        <v>68</v>
      </c>
      <c r="B743" s="1483" t="s">
        <v>463</v>
      </c>
      <c r="C743" s="1483"/>
      <c r="D743" s="1483"/>
      <c r="E743" s="1483"/>
      <c r="F743" s="1489" t="s">
        <v>116</v>
      </c>
      <c r="G743" s="1489"/>
      <c r="H743" s="95">
        <v>984650747</v>
      </c>
      <c r="I743" s="1542" t="s">
        <v>69</v>
      </c>
      <c r="J743" s="1542"/>
      <c r="K743" s="1483" t="s">
        <v>11</v>
      </c>
      <c r="L743" s="1484"/>
    </row>
    <row r="744" spans="1:12" s="76" customFormat="1" ht="30" customHeight="1" x14ac:dyDescent="0.2"/>
    <row r="745" spans="1:12" s="76" customFormat="1" ht="30" customHeight="1" x14ac:dyDescent="0.2">
      <c r="A745" s="79" t="s">
        <v>70</v>
      </c>
      <c r="B745" s="1483" t="s">
        <v>292</v>
      </c>
      <c r="C745" s="1483"/>
      <c r="D745" s="1483"/>
      <c r="E745" s="80" t="s">
        <v>71</v>
      </c>
      <c r="F745" s="1544"/>
      <c r="G745" s="1544"/>
      <c r="H745" s="80" t="s">
        <v>72</v>
      </c>
      <c r="I745" s="1483"/>
      <c r="J745" s="1483"/>
      <c r="K745" s="1483" t="s">
        <v>122</v>
      </c>
      <c r="L745" s="1484"/>
    </row>
    <row r="746" spans="1:12" s="76" customFormat="1" ht="9" customHeight="1" thickBot="1" x14ac:dyDescent="0.25"/>
    <row r="747" spans="1:12" s="76" customFormat="1" ht="24" customHeight="1" thickBot="1" x14ac:dyDescent="0.25">
      <c r="A747" s="76" t="s">
        <v>73</v>
      </c>
      <c r="B747" s="81"/>
      <c r="C747" s="83" t="s">
        <v>74</v>
      </c>
      <c r="D747" s="99"/>
      <c r="E747" s="83" t="s">
        <v>75</v>
      </c>
      <c r="F747" s="99"/>
      <c r="G747" s="1487" t="s">
        <v>76</v>
      </c>
      <c r="H747" s="1488"/>
      <c r="I747" s="99"/>
      <c r="J747" s="1490" t="s">
        <v>77</v>
      </c>
      <c r="K747" s="1491"/>
      <c r="L747" s="1491"/>
    </row>
    <row r="748" spans="1:12" s="76" customFormat="1" ht="9.75" customHeight="1" thickBot="1" x14ac:dyDescent="0.25">
      <c r="C748" s="83"/>
      <c r="D748" s="83"/>
      <c r="E748" s="83"/>
      <c r="F748" s="83"/>
      <c r="G748" s="83"/>
      <c r="H748" s="83"/>
      <c r="I748" s="83"/>
      <c r="J748" s="83"/>
      <c r="K748" s="83"/>
      <c r="L748" s="83"/>
    </row>
    <row r="749" spans="1:12" s="76" customFormat="1" ht="24" customHeight="1" thickBot="1" x14ac:dyDescent="0.25">
      <c r="B749" s="81"/>
      <c r="C749" s="83" t="s">
        <v>78</v>
      </c>
      <c r="D749" s="99"/>
      <c r="E749" s="83" t="s">
        <v>79</v>
      </c>
      <c r="F749" s="100" t="str">
        <f>IF(Menu!$C$7="رئيس",Menu!#REF!," ")</f>
        <v xml:space="preserve"> </v>
      </c>
      <c r="G749" s="1487" t="s">
        <v>81</v>
      </c>
      <c r="H749" s="1488"/>
      <c r="I749" s="99"/>
      <c r="J749" s="1490" t="s">
        <v>82</v>
      </c>
      <c r="K749" s="1491"/>
      <c r="L749" s="1491"/>
    </row>
    <row r="750" spans="1:12" s="76" customFormat="1" ht="9.75" customHeight="1" thickBot="1" x14ac:dyDescent="0.25">
      <c r="C750" s="83"/>
      <c r="D750" s="83"/>
      <c r="E750" s="83"/>
      <c r="F750" s="83"/>
      <c r="G750" s="83"/>
      <c r="H750" s="83"/>
      <c r="I750" s="83"/>
      <c r="J750" s="83"/>
      <c r="K750" s="83"/>
      <c r="L750" s="83"/>
    </row>
    <row r="751" spans="1:12" s="76" customFormat="1" ht="24" customHeight="1" thickBot="1" x14ac:dyDescent="0.25">
      <c r="B751" s="82" t="s">
        <v>80</v>
      </c>
      <c r="C751" s="83" t="s">
        <v>83</v>
      </c>
      <c r="D751" s="99"/>
      <c r="E751" s="83" t="s">
        <v>46</v>
      </c>
      <c r="F751" s="99"/>
      <c r="G751" s="1482" t="s">
        <v>84</v>
      </c>
      <c r="H751" s="1482"/>
      <c r="I751" s="99"/>
      <c r="J751" s="1490" t="s">
        <v>85</v>
      </c>
      <c r="K751" s="1491"/>
      <c r="L751" s="1491"/>
    </row>
    <row r="752" spans="1:12" s="76" customFormat="1" ht="9.75" customHeight="1" thickBot="1" x14ac:dyDescent="0.25"/>
    <row r="753" spans="1:12" s="76" customFormat="1" ht="24" customHeight="1" thickBot="1" x14ac:dyDescent="0.25">
      <c r="B753" s="81"/>
      <c r="C753" s="1487" t="s">
        <v>86</v>
      </c>
      <c r="D753" s="1482"/>
      <c r="E753" s="1488"/>
      <c r="F753" s="81"/>
      <c r="G753" s="1487" t="s">
        <v>87</v>
      </c>
      <c r="H753" s="1482"/>
      <c r="I753" s="1482"/>
      <c r="J753" s="1482"/>
      <c r="K753" s="1482"/>
      <c r="L753" s="1482"/>
    </row>
    <row r="754" spans="1:12" s="76" customFormat="1" ht="20.25" x14ac:dyDescent="0.2">
      <c r="A754" s="1507" t="s">
        <v>88</v>
      </c>
      <c r="B754" s="1507"/>
      <c r="C754" s="1507"/>
      <c r="D754" s="1507"/>
      <c r="E754" s="1507"/>
      <c r="F754" s="1507"/>
      <c r="G754" s="1507"/>
      <c r="H754" s="1507"/>
      <c r="I754" s="1507"/>
      <c r="J754" s="1507"/>
      <c r="K754" s="1507"/>
      <c r="L754" s="1507"/>
    </row>
    <row r="755" spans="1:12" s="76" customFormat="1" ht="18" x14ac:dyDescent="0.2">
      <c r="A755" s="1482" t="s">
        <v>89</v>
      </c>
      <c r="B755" s="1482"/>
      <c r="C755" s="1482"/>
      <c r="D755" s="1482"/>
    </row>
    <row r="756" spans="1:12" s="76" customFormat="1" ht="18.75" customHeight="1" x14ac:dyDescent="0.2">
      <c r="A756" s="1522" t="s">
        <v>90</v>
      </c>
      <c r="B756" s="1522"/>
      <c r="C756" s="84">
        <v>287.72478818893433</v>
      </c>
      <c r="D756" s="85" t="s">
        <v>25</v>
      </c>
      <c r="E756" s="1492" t="s">
        <v>91</v>
      </c>
      <c r="F756" s="1492"/>
      <c r="G756" s="84">
        <v>5</v>
      </c>
      <c r="H756" s="86" t="s">
        <v>92</v>
      </c>
      <c r="I756" s="1492" t="s">
        <v>93</v>
      </c>
      <c r="J756" s="1492"/>
      <c r="K756" s="84">
        <v>1438.6239409446716</v>
      </c>
    </row>
    <row r="757" spans="1:12" s="76" customFormat="1" ht="18.75" thickBot="1" x14ac:dyDescent="0.25">
      <c r="A757" s="1482" t="s">
        <v>94</v>
      </c>
      <c r="B757" s="1482"/>
      <c r="C757" s="1482"/>
      <c r="D757" s="1482"/>
    </row>
    <row r="758" spans="1:12" s="76" customFormat="1" ht="30" customHeight="1" x14ac:dyDescent="0.2">
      <c r="A758" s="1525" t="s">
        <v>95</v>
      </c>
      <c r="B758" s="1526"/>
      <c r="C758" s="1526"/>
      <c r="D758" s="1526"/>
      <c r="E758" s="1526"/>
      <c r="F758" s="1526"/>
      <c r="G758" s="1526"/>
      <c r="H758" s="1501" t="s">
        <v>96</v>
      </c>
      <c r="I758" s="1505" t="s">
        <v>97</v>
      </c>
      <c r="J758" s="1505"/>
      <c r="K758" s="1501" t="s">
        <v>98</v>
      </c>
      <c r="L758" s="1502"/>
    </row>
    <row r="759" spans="1:12" s="76" customFormat="1" ht="30" customHeight="1" x14ac:dyDescent="0.2">
      <c r="A759" s="87" t="s">
        <v>99</v>
      </c>
      <c r="B759" s="1485" t="s">
        <v>100</v>
      </c>
      <c r="C759" s="1485"/>
      <c r="D759" s="1485" t="s">
        <v>101</v>
      </c>
      <c r="E759" s="1485"/>
      <c r="F759" s="1485" t="s">
        <v>100</v>
      </c>
      <c r="G759" s="1485"/>
      <c r="H759" s="1503"/>
      <c r="I759" s="1506"/>
      <c r="J759" s="1506"/>
      <c r="K759" s="1503"/>
      <c r="L759" s="1504"/>
    </row>
    <row r="760" spans="1:12" s="76" customFormat="1" ht="30" customHeight="1" x14ac:dyDescent="0.2">
      <c r="A760" s="1545" t="s">
        <v>516</v>
      </c>
      <c r="B760" s="1493">
        <v>43262</v>
      </c>
      <c r="C760" s="1494"/>
      <c r="D760" s="1495" t="s">
        <v>414</v>
      </c>
      <c r="E760" s="1496"/>
      <c r="F760" s="1493">
        <v>43271</v>
      </c>
      <c r="G760" s="1494"/>
      <c r="H760" s="1511">
        <v>6</v>
      </c>
      <c r="I760" s="1514">
        <v>14</v>
      </c>
      <c r="J760" s="1515"/>
      <c r="K760" s="1514">
        <v>84</v>
      </c>
      <c r="L760" s="1539"/>
    </row>
    <row r="761" spans="1:12" s="76" customFormat="1" ht="30" customHeight="1" x14ac:dyDescent="0.2">
      <c r="A761" s="1546"/>
      <c r="B761" s="1497"/>
      <c r="C761" s="1498"/>
      <c r="D761" s="1508"/>
      <c r="E761" s="1509"/>
      <c r="F761" s="1497"/>
      <c r="G761" s="1498"/>
      <c r="H761" s="1512"/>
      <c r="I761" s="1516"/>
      <c r="J761" s="1517"/>
      <c r="K761" s="1516"/>
      <c r="L761" s="1540"/>
    </row>
    <row r="762" spans="1:12" s="76" customFormat="1" ht="30" customHeight="1" x14ac:dyDescent="0.2">
      <c r="A762" s="1546"/>
      <c r="B762" s="1497"/>
      <c r="C762" s="1498"/>
      <c r="D762" s="1508"/>
      <c r="E762" s="1509"/>
      <c r="F762" s="1497"/>
      <c r="G762" s="1498"/>
      <c r="H762" s="1512"/>
      <c r="I762" s="1516"/>
      <c r="J762" s="1517"/>
      <c r="K762" s="1516"/>
      <c r="L762" s="1540"/>
    </row>
    <row r="763" spans="1:12" s="76" customFormat="1" ht="30" customHeight="1" thickBot="1" x14ac:dyDescent="0.25">
      <c r="A763" s="1547"/>
      <c r="B763" s="1499"/>
      <c r="C763" s="1500"/>
      <c r="D763" s="1520"/>
      <c r="E763" s="1521"/>
      <c r="F763" s="1499"/>
      <c r="G763" s="1500"/>
      <c r="H763" s="1513"/>
      <c r="I763" s="1518"/>
      <c r="J763" s="1519"/>
      <c r="K763" s="1518"/>
      <c r="L763" s="1541"/>
    </row>
    <row r="764" spans="1:12" s="76" customFormat="1" ht="25.15" customHeight="1" x14ac:dyDescent="0.2">
      <c r="A764" s="1548" t="s">
        <v>102</v>
      </c>
      <c r="B764" s="1548"/>
      <c r="C764" s="1548"/>
      <c r="D764" s="1548"/>
    </row>
    <row r="765" spans="1:12" s="76" customFormat="1" ht="25.15" customHeight="1" x14ac:dyDescent="0.2">
      <c r="A765" s="1492" t="s">
        <v>103</v>
      </c>
      <c r="B765" s="1492"/>
      <c r="C765" s="84">
        <v>1438.6239409446716</v>
      </c>
      <c r="D765" s="88" t="s">
        <v>104</v>
      </c>
      <c r="E765" s="1492" t="s">
        <v>105</v>
      </c>
      <c r="F765" s="1492"/>
      <c r="G765" s="84">
        <v>84</v>
      </c>
      <c r="H765" s="86" t="s">
        <v>92</v>
      </c>
      <c r="I765" s="1522" t="s">
        <v>106</v>
      </c>
      <c r="J765" s="1522"/>
      <c r="K765" s="84">
        <v>1522.6239409446716</v>
      </c>
    </row>
    <row r="766" spans="1:12" s="76" customFormat="1" ht="25.15" customHeight="1" x14ac:dyDescent="0.2">
      <c r="A766" s="1492" t="s">
        <v>107</v>
      </c>
      <c r="B766" s="1492"/>
      <c r="C766" s="1492"/>
      <c r="D766" s="1492"/>
    </row>
    <row r="767" spans="1:12" s="76" customFormat="1" ht="25.15" customHeight="1" x14ac:dyDescent="0.2">
      <c r="C767" s="1536" t="s">
        <v>119</v>
      </c>
      <c r="D767" s="1536"/>
      <c r="E767" s="1532">
        <v>43278</v>
      </c>
      <c r="F767" s="1532"/>
      <c r="G767" s="83"/>
      <c r="H767" s="76" t="s">
        <v>108</v>
      </c>
      <c r="I767" s="75"/>
      <c r="J767" s="75"/>
    </row>
    <row r="768" spans="1:12" s="76" customFormat="1" ht="5.25" customHeight="1" thickBot="1" x14ac:dyDescent="0.25">
      <c r="A768" s="89"/>
      <c r="B768" s="89"/>
      <c r="C768" s="89"/>
      <c r="D768" s="89"/>
      <c r="E768" s="89"/>
      <c r="F768" s="89"/>
      <c r="G768" s="89"/>
      <c r="H768" s="89"/>
      <c r="I768" s="89"/>
      <c r="J768" s="89"/>
      <c r="K768" s="89"/>
      <c r="L768" s="89"/>
    </row>
    <row r="769" spans="1:12" s="76" customFormat="1" ht="18" x14ac:dyDescent="0.2">
      <c r="A769" s="1530" t="s">
        <v>109</v>
      </c>
      <c r="B769" s="1530"/>
      <c r="C769" s="1530"/>
      <c r="D769" s="90" t="s">
        <v>110</v>
      </c>
      <c r="E769" s="90"/>
      <c r="G769" s="1550" t="s">
        <v>568</v>
      </c>
      <c r="H769" s="1550"/>
    </row>
    <row r="770" spans="1:12" s="76" customFormat="1" ht="18" x14ac:dyDescent="0.2"/>
    <row r="771" spans="1:12" s="76" customFormat="1" ht="18" x14ac:dyDescent="0.2">
      <c r="A771" s="76" t="s">
        <v>68</v>
      </c>
      <c r="B771" s="1549" t="s">
        <v>569</v>
      </c>
      <c r="C771" s="1549"/>
      <c r="D771" s="1549"/>
      <c r="E771" s="1549"/>
      <c r="F771" s="1538" t="s">
        <v>111</v>
      </c>
      <c r="G771" s="1538"/>
      <c r="H771" s="91"/>
      <c r="I771" s="1536" t="s">
        <v>112</v>
      </c>
      <c r="J771" s="1536"/>
      <c r="K771" s="1481">
        <v>43278</v>
      </c>
      <c r="L771" s="1482"/>
    </row>
    <row r="772" spans="1:12" s="76" customFormat="1" ht="18" x14ac:dyDescent="0.2"/>
    <row r="773" spans="1:12" s="76" customFormat="1" ht="18" x14ac:dyDescent="0.2">
      <c r="A773" s="1533" t="s">
        <v>113</v>
      </c>
      <c r="B773" s="1533"/>
      <c r="C773" s="1533"/>
      <c r="D773" s="1533"/>
      <c r="E773" s="1537"/>
      <c r="F773" s="1537"/>
      <c r="G773" s="1537"/>
      <c r="H773" s="74"/>
      <c r="I773" s="1533" t="s">
        <v>112</v>
      </c>
      <c r="J773" s="1533"/>
      <c r="K773" s="1534" t="s">
        <v>403</v>
      </c>
      <c r="L773" s="1535"/>
    </row>
    <row r="774" spans="1:12" s="76" customFormat="1" ht="18" x14ac:dyDescent="0.2">
      <c r="A774" s="92"/>
      <c r="B774" s="92"/>
      <c r="C774" s="92"/>
      <c r="D774" s="92"/>
      <c r="I774" s="92"/>
      <c r="J774" s="92"/>
      <c r="K774" s="93"/>
    </row>
    <row r="775" spans="1:12" s="76" customFormat="1" ht="30" customHeight="1" x14ac:dyDescent="0.2">
      <c r="A775" s="79" t="s">
        <v>68</v>
      </c>
      <c r="B775" s="1483" t="s">
        <v>464</v>
      </c>
      <c r="C775" s="1483"/>
      <c r="D775" s="1483"/>
      <c r="E775" s="1483"/>
      <c r="F775" s="1489" t="s">
        <v>116</v>
      </c>
      <c r="G775" s="1489"/>
      <c r="H775" s="95">
        <v>919771121</v>
      </c>
      <c r="I775" s="1542" t="s">
        <v>69</v>
      </c>
      <c r="J775" s="1542"/>
      <c r="K775" s="1483" t="s">
        <v>11</v>
      </c>
      <c r="L775" s="1484"/>
    </row>
    <row r="776" spans="1:12" s="76" customFormat="1" ht="30" customHeight="1" x14ac:dyDescent="0.2"/>
    <row r="777" spans="1:12" s="76" customFormat="1" ht="30" customHeight="1" x14ac:dyDescent="0.2">
      <c r="A777" s="79" t="s">
        <v>70</v>
      </c>
      <c r="B777" s="1483" t="s">
        <v>290</v>
      </c>
      <c r="C777" s="1483"/>
      <c r="D777" s="1483"/>
      <c r="E777" s="80" t="s">
        <v>71</v>
      </c>
      <c r="F777" s="1544"/>
      <c r="G777" s="1544"/>
      <c r="H777" s="80" t="s">
        <v>72</v>
      </c>
      <c r="I777" s="1483"/>
      <c r="J777" s="1483"/>
      <c r="K777" s="1483" t="s">
        <v>122</v>
      </c>
      <c r="L777" s="1484"/>
    </row>
    <row r="778" spans="1:12" s="76" customFormat="1" ht="9" customHeight="1" thickBot="1" x14ac:dyDescent="0.25"/>
    <row r="779" spans="1:12" s="76" customFormat="1" ht="24" customHeight="1" thickBot="1" x14ac:dyDescent="0.25">
      <c r="A779" s="76" t="s">
        <v>73</v>
      </c>
      <c r="B779" s="81"/>
      <c r="C779" s="83" t="s">
        <v>74</v>
      </c>
      <c r="D779" s="99"/>
      <c r="E779" s="83" t="s">
        <v>75</v>
      </c>
      <c r="F779" s="99"/>
      <c r="G779" s="1487" t="s">
        <v>76</v>
      </c>
      <c r="H779" s="1488"/>
      <c r="I779" s="99"/>
      <c r="J779" s="1490" t="s">
        <v>77</v>
      </c>
      <c r="K779" s="1491"/>
      <c r="L779" s="1491"/>
    </row>
    <row r="780" spans="1:12" s="76" customFormat="1" ht="9.75" customHeight="1" thickBot="1" x14ac:dyDescent="0.25">
      <c r="C780" s="83"/>
      <c r="D780" s="83"/>
      <c r="E780" s="83"/>
      <c r="F780" s="83"/>
      <c r="G780" s="83"/>
      <c r="H780" s="83"/>
      <c r="I780" s="83"/>
      <c r="J780" s="83"/>
      <c r="K780" s="83"/>
      <c r="L780" s="83"/>
    </row>
    <row r="781" spans="1:12" s="76" customFormat="1" ht="24" customHeight="1" thickBot="1" x14ac:dyDescent="0.25">
      <c r="B781" s="81"/>
      <c r="C781" s="83" t="s">
        <v>78</v>
      </c>
      <c r="D781" s="99"/>
      <c r="E781" s="83" t="s">
        <v>79</v>
      </c>
      <c r="F781" s="100" t="str">
        <f>IF(Menu!$C$7="رئيس",Menu!#REF!," ")</f>
        <v xml:space="preserve"> </v>
      </c>
      <c r="G781" s="1487" t="s">
        <v>81</v>
      </c>
      <c r="H781" s="1488"/>
      <c r="I781" s="99"/>
      <c r="J781" s="1490" t="s">
        <v>82</v>
      </c>
      <c r="K781" s="1491"/>
      <c r="L781" s="1491"/>
    </row>
    <row r="782" spans="1:12" s="76" customFormat="1" ht="9.75" customHeight="1" thickBot="1" x14ac:dyDescent="0.25">
      <c r="C782" s="83"/>
      <c r="D782" s="83"/>
      <c r="E782" s="83"/>
      <c r="F782" s="83"/>
      <c r="G782" s="83"/>
      <c r="H782" s="83"/>
      <c r="I782" s="83"/>
      <c r="J782" s="83"/>
      <c r="K782" s="83"/>
      <c r="L782" s="83"/>
    </row>
    <row r="783" spans="1:12" s="76" customFormat="1" ht="24" customHeight="1" thickBot="1" x14ac:dyDescent="0.25">
      <c r="B783" s="82" t="s">
        <v>80</v>
      </c>
      <c r="C783" s="83" t="s">
        <v>83</v>
      </c>
      <c r="D783" s="99"/>
      <c r="E783" s="83" t="s">
        <v>46</v>
      </c>
      <c r="F783" s="99"/>
      <c r="G783" s="1482" t="s">
        <v>84</v>
      </c>
      <c r="H783" s="1482"/>
      <c r="I783" s="99"/>
      <c r="J783" s="1490" t="s">
        <v>85</v>
      </c>
      <c r="K783" s="1491"/>
      <c r="L783" s="1491"/>
    </row>
    <row r="784" spans="1:12" s="76" customFormat="1" ht="9.75" customHeight="1" thickBot="1" x14ac:dyDescent="0.25"/>
    <row r="785" spans="1:12" s="76" customFormat="1" ht="24" customHeight="1" thickBot="1" x14ac:dyDescent="0.25">
      <c r="B785" s="81"/>
      <c r="C785" s="1487" t="s">
        <v>86</v>
      </c>
      <c r="D785" s="1482"/>
      <c r="E785" s="1488"/>
      <c r="F785" s="81"/>
      <c r="G785" s="1487" t="s">
        <v>87</v>
      </c>
      <c r="H785" s="1482"/>
      <c r="I785" s="1482"/>
      <c r="J785" s="1482"/>
      <c r="K785" s="1482"/>
      <c r="L785" s="1482"/>
    </row>
    <row r="786" spans="1:12" s="76" customFormat="1" ht="20.25" x14ac:dyDescent="0.2">
      <c r="A786" s="1507" t="s">
        <v>88</v>
      </c>
      <c r="B786" s="1507"/>
      <c r="C786" s="1507"/>
      <c r="D786" s="1507"/>
      <c r="E786" s="1507"/>
      <c r="F786" s="1507"/>
      <c r="G786" s="1507"/>
      <c r="H786" s="1507"/>
      <c r="I786" s="1507"/>
      <c r="J786" s="1507"/>
      <c r="K786" s="1507"/>
      <c r="L786" s="1507"/>
    </row>
    <row r="787" spans="1:12" s="76" customFormat="1" ht="18" x14ac:dyDescent="0.2">
      <c r="A787" s="1482" t="s">
        <v>89</v>
      </c>
      <c r="B787" s="1482"/>
      <c r="C787" s="1482"/>
      <c r="D787" s="1482"/>
    </row>
    <row r="788" spans="1:12" s="76" customFormat="1" ht="18.75" customHeight="1" x14ac:dyDescent="0.2">
      <c r="A788" s="1522" t="s">
        <v>90</v>
      </c>
      <c r="B788" s="1522"/>
      <c r="C788" s="84">
        <v>239.77065682411194</v>
      </c>
      <c r="D788" s="85" t="s">
        <v>25</v>
      </c>
      <c r="E788" s="1492" t="s">
        <v>91</v>
      </c>
      <c r="F788" s="1492"/>
      <c r="G788" s="84">
        <v>5</v>
      </c>
      <c r="H788" s="86" t="s">
        <v>92</v>
      </c>
      <c r="I788" s="1492" t="s">
        <v>93</v>
      </c>
      <c r="J788" s="1492"/>
      <c r="K788" s="84">
        <v>1198.8532841205597</v>
      </c>
    </row>
    <row r="789" spans="1:12" s="76" customFormat="1" ht="18.75" thickBot="1" x14ac:dyDescent="0.25">
      <c r="A789" s="1482" t="s">
        <v>94</v>
      </c>
      <c r="B789" s="1482"/>
      <c r="C789" s="1482"/>
      <c r="D789" s="1482"/>
    </row>
    <row r="790" spans="1:12" s="76" customFormat="1" ht="30" customHeight="1" x14ac:dyDescent="0.2">
      <c r="A790" s="1525" t="s">
        <v>95</v>
      </c>
      <c r="B790" s="1526"/>
      <c r="C790" s="1526"/>
      <c r="D790" s="1526"/>
      <c r="E790" s="1526"/>
      <c r="F790" s="1526"/>
      <c r="G790" s="1526"/>
      <c r="H790" s="1501" t="s">
        <v>96</v>
      </c>
      <c r="I790" s="1505" t="s">
        <v>97</v>
      </c>
      <c r="J790" s="1505"/>
      <c r="K790" s="1501" t="s">
        <v>98</v>
      </c>
      <c r="L790" s="1502"/>
    </row>
    <row r="791" spans="1:12" s="76" customFormat="1" ht="30" customHeight="1" x14ac:dyDescent="0.2">
      <c r="A791" s="87" t="s">
        <v>99</v>
      </c>
      <c r="B791" s="1485" t="s">
        <v>100</v>
      </c>
      <c r="C791" s="1485"/>
      <c r="D791" s="1485" t="s">
        <v>101</v>
      </c>
      <c r="E791" s="1485"/>
      <c r="F791" s="1485" t="s">
        <v>100</v>
      </c>
      <c r="G791" s="1485"/>
      <c r="H791" s="1503"/>
      <c r="I791" s="1506"/>
      <c r="J791" s="1506"/>
      <c r="K791" s="1503"/>
      <c r="L791" s="1504"/>
    </row>
    <row r="792" spans="1:12" s="76" customFormat="1" ht="30" customHeight="1" x14ac:dyDescent="0.2">
      <c r="A792" s="1545" t="s">
        <v>50</v>
      </c>
      <c r="B792" s="1493">
        <v>43263</v>
      </c>
      <c r="C792" s="1494"/>
      <c r="D792" s="1495" t="s">
        <v>414</v>
      </c>
      <c r="E792" s="1496"/>
      <c r="F792" s="1493">
        <v>43271</v>
      </c>
      <c r="G792" s="1494"/>
      <c r="H792" s="1511">
        <v>5</v>
      </c>
      <c r="I792" s="1514">
        <v>16</v>
      </c>
      <c r="J792" s="1515"/>
      <c r="K792" s="1514">
        <v>80</v>
      </c>
      <c r="L792" s="1539"/>
    </row>
    <row r="793" spans="1:12" s="76" customFormat="1" ht="30" customHeight="1" x14ac:dyDescent="0.2">
      <c r="A793" s="1546"/>
      <c r="B793" s="1497"/>
      <c r="C793" s="1498"/>
      <c r="D793" s="1508"/>
      <c r="E793" s="1509"/>
      <c r="F793" s="1497"/>
      <c r="G793" s="1498"/>
      <c r="H793" s="1512"/>
      <c r="I793" s="1516"/>
      <c r="J793" s="1517"/>
      <c r="K793" s="1516"/>
      <c r="L793" s="1540"/>
    </row>
    <row r="794" spans="1:12" s="76" customFormat="1" ht="30" customHeight="1" x14ac:dyDescent="0.2">
      <c r="A794" s="1546"/>
      <c r="B794" s="1497"/>
      <c r="C794" s="1498"/>
      <c r="D794" s="1508"/>
      <c r="E794" s="1509"/>
      <c r="F794" s="1497"/>
      <c r="G794" s="1498"/>
      <c r="H794" s="1512"/>
      <c r="I794" s="1516"/>
      <c r="J794" s="1517"/>
      <c r="K794" s="1516"/>
      <c r="L794" s="1540"/>
    </row>
    <row r="795" spans="1:12" s="76" customFormat="1" ht="30" customHeight="1" thickBot="1" x14ac:dyDescent="0.25">
      <c r="A795" s="1547"/>
      <c r="B795" s="1499"/>
      <c r="C795" s="1500"/>
      <c r="D795" s="1520"/>
      <c r="E795" s="1521"/>
      <c r="F795" s="1499"/>
      <c r="G795" s="1500"/>
      <c r="H795" s="1513"/>
      <c r="I795" s="1518"/>
      <c r="J795" s="1519"/>
      <c r="K795" s="1518"/>
      <c r="L795" s="1541"/>
    </row>
    <row r="796" spans="1:12" s="76" customFormat="1" ht="25.15" customHeight="1" x14ac:dyDescent="0.2">
      <c r="A796" s="1548" t="s">
        <v>102</v>
      </c>
      <c r="B796" s="1548"/>
      <c r="C796" s="1548"/>
      <c r="D796" s="1548"/>
    </row>
    <row r="797" spans="1:12" s="76" customFormat="1" ht="25.15" customHeight="1" x14ac:dyDescent="0.2">
      <c r="A797" s="1492" t="s">
        <v>103</v>
      </c>
      <c r="B797" s="1492"/>
      <c r="C797" s="84">
        <v>1198.8532841205597</v>
      </c>
      <c r="D797" s="88" t="s">
        <v>104</v>
      </c>
      <c r="E797" s="1492" t="s">
        <v>105</v>
      </c>
      <c r="F797" s="1492"/>
      <c r="G797" s="84">
        <v>80</v>
      </c>
      <c r="H797" s="86" t="s">
        <v>92</v>
      </c>
      <c r="I797" s="1522" t="s">
        <v>106</v>
      </c>
      <c r="J797" s="1522"/>
      <c r="K797" s="84">
        <v>1278.8532841205597</v>
      </c>
    </row>
    <row r="798" spans="1:12" s="76" customFormat="1" ht="25.15" customHeight="1" x14ac:dyDescent="0.2">
      <c r="A798" s="1492" t="s">
        <v>107</v>
      </c>
      <c r="B798" s="1492"/>
      <c r="C798" s="1492"/>
      <c r="D798" s="1492"/>
    </row>
    <row r="799" spans="1:12" s="76" customFormat="1" ht="25.15" customHeight="1" x14ac:dyDescent="0.2">
      <c r="C799" s="1536" t="s">
        <v>119</v>
      </c>
      <c r="D799" s="1536"/>
      <c r="E799" s="1532">
        <v>43278</v>
      </c>
      <c r="F799" s="1532"/>
      <c r="G799" s="83"/>
      <c r="H799" s="76" t="s">
        <v>108</v>
      </c>
      <c r="I799" s="75"/>
      <c r="J799" s="75"/>
    </row>
    <row r="800" spans="1:12" s="76" customFormat="1" ht="5.25" customHeight="1" thickBot="1" x14ac:dyDescent="0.25">
      <c r="A800" s="89"/>
      <c r="B800" s="89"/>
      <c r="C800" s="89"/>
      <c r="D800" s="89"/>
      <c r="E800" s="89"/>
      <c r="F800" s="89"/>
      <c r="G800" s="89"/>
      <c r="H800" s="89"/>
      <c r="I800" s="89"/>
      <c r="J800" s="89"/>
      <c r="K800" s="89"/>
      <c r="L800" s="89"/>
    </row>
    <row r="801" spans="1:12" s="76" customFormat="1" ht="18" x14ac:dyDescent="0.2">
      <c r="A801" s="1530" t="s">
        <v>109</v>
      </c>
      <c r="B801" s="1530"/>
      <c r="C801" s="1530"/>
      <c r="D801" s="90" t="s">
        <v>110</v>
      </c>
      <c r="E801" s="90"/>
      <c r="G801" s="1550" t="s">
        <v>568</v>
      </c>
      <c r="H801" s="1550"/>
    </row>
    <row r="802" spans="1:12" s="76" customFormat="1" ht="18" x14ac:dyDescent="0.2"/>
    <row r="803" spans="1:12" s="76" customFormat="1" ht="18" x14ac:dyDescent="0.2">
      <c r="A803" s="76" t="s">
        <v>68</v>
      </c>
      <c r="B803" s="1549" t="s">
        <v>569</v>
      </c>
      <c r="C803" s="1549"/>
      <c r="D803" s="1549"/>
      <c r="E803" s="1549"/>
      <c r="F803" s="1538" t="s">
        <v>111</v>
      </c>
      <c r="G803" s="1538"/>
      <c r="H803" s="91"/>
      <c r="I803" s="1536" t="s">
        <v>112</v>
      </c>
      <c r="J803" s="1536"/>
      <c r="K803" s="1481">
        <v>43278</v>
      </c>
      <c r="L803" s="1482"/>
    </row>
    <row r="804" spans="1:12" s="76" customFormat="1" ht="18" x14ac:dyDescent="0.2"/>
    <row r="805" spans="1:12" s="76" customFormat="1" ht="18" x14ac:dyDescent="0.2">
      <c r="A805" s="1533" t="s">
        <v>113</v>
      </c>
      <c r="B805" s="1533"/>
      <c r="C805" s="1533"/>
      <c r="D805" s="1533"/>
      <c r="E805" s="1537"/>
      <c r="F805" s="1537"/>
      <c r="G805" s="1537"/>
      <c r="H805" s="74"/>
      <c r="I805" s="1533" t="s">
        <v>112</v>
      </c>
      <c r="J805" s="1533"/>
      <c r="K805" s="1534" t="s">
        <v>403</v>
      </c>
      <c r="L805" s="1535"/>
    </row>
    <row r="806" spans="1:12" s="76" customFormat="1" ht="18" x14ac:dyDescent="0.2">
      <c r="A806" s="92"/>
      <c r="B806" s="92"/>
      <c r="C806" s="92"/>
      <c r="D806" s="92"/>
      <c r="I806" s="92"/>
      <c r="J806" s="92"/>
      <c r="K806" s="93"/>
    </row>
    <row r="807" spans="1:12" s="76" customFormat="1" ht="30" customHeight="1" x14ac:dyDescent="0.2">
      <c r="A807" s="79" t="s">
        <v>68</v>
      </c>
      <c r="B807" s="1483" t="s">
        <v>466</v>
      </c>
      <c r="C807" s="1483"/>
      <c r="D807" s="1483"/>
      <c r="E807" s="1483"/>
      <c r="F807" s="1489" t="s">
        <v>116</v>
      </c>
      <c r="G807" s="1489"/>
      <c r="H807" s="95">
        <v>937289551</v>
      </c>
      <c r="I807" s="1542" t="s">
        <v>69</v>
      </c>
      <c r="J807" s="1542"/>
      <c r="K807" s="1483" t="s">
        <v>11</v>
      </c>
      <c r="L807" s="1484"/>
    </row>
    <row r="808" spans="1:12" s="76" customFormat="1" ht="30" customHeight="1" x14ac:dyDescent="0.2"/>
    <row r="809" spans="1:12" s="76" customFormat="1" ht="30" customHeight="1" x14ac:dyDescent="0.2">
      <c r="A809" s="79" t="s">
        <v>70</v>
      </c>
      <c r="B809" s="1483" t="s">
        <v>290</v>
      </c>
      <c r="C809" s="1483"/>
      <c r="D809" s="1483"/>
      <c r="E809" s="80" t="s">
        <v>71</v>
      </c>
      <c r="F809" s="1544"/>
      <c r="G809" s="1544"/>
      <c r="H809" s="80" t="s">
        <v>72</v>
      </c>
      <c r="I809" s="1483"/>
      <c r="J809" s="1483"/>
      <c r="K809" s="1483" t="s">
        <v>122</v>
      </c>
      <c r="L809" s="1484"/>
    </row>
    <row r="810" spans="1:12" s="76" customFormat="1" ht="9" customHeight="1" thickBot="1" x14ac:dyDescent="0.25"/>
    <row r="811" spans="1:12" s="76" customFormat="1" ht="24" customHeight="1" thickBot="1" x14ac:dyDescent="0.25">
      <c r="A811" s="76" t="s">
        <v>73</v>
      </c>
      <c r="B811" s="81"/>
      <c r="C811" s="83" t="s">
        <v>74</v>
      </c>
      <c r="D811" s="99"/>
      <c r="E811" s="83" t="s">
        <v>75</v>
      </c>
      <c r="F811" s="99"/>
      <c r="G811" s="1487" t="s">
        <v>76</v>
      </c>
      <c r="H811" s="1488"/>
      <c r="I811" s="99"/>
      <c r="J811" s="1490" t="s">
        <v>77</v>
      </c>
      <c r="K811" s="1491"/>
      <c r="L811" s="1491"/>
    </row>
    <row r="812" spans="1:12" s="76" customFormat="1" ht="9.75" customHeight="1" thickBot="1" x14ac:dyDescent="0.25">
      <c r="C812" s="83"/>
      <c r="D812" s="83"/>
      <c r="E812" s="83"/>
      <c r="F812" s="83"/>
      <c r="G812" s="83"/>
      <c r="H812" s="83"/>
      <c r="I812" s="83"/>
      <c r="J812" s="83"/>
      <c r="K812" s="83"/>
      <c r="L812" s="83"/>
    </row>
    <row r="813" spans="1:12" s="76" customFormat="1" ht="24" customHeight="1" thickBot="1" x14ac:dyDescent="0.25">
      <c r="B813" s="81"/>
      <c r="C813" s="83" t="s">
        <v>78</v>
      </c>
      <c r="D813" s="99"/>
      <c r="E813" s="83" t="s">
        <v>79</v>
      </c>
      <c r="F813" s="100" t="str">
        <f>IF(Menu!$C$7="رئيس",Menu!#REF!," ")</f>
        <v xml:space="preserve"> </v>
      </c>
      <c r="G813" s="1487" t="s">
        <v>81</v>
      </c>
      <c r="H813" s="1488"/>
      <c r="I813" s="99"/>
      <c r="J813" s="1490" t="s">
        <v>82</v>
      </c>
      <c r="K813" s="1491"/>
      <c r="L813" s="1491"/>
    </row>
    <row r="814" spans="1:12" s="76" customFormat="1" ht="9.75" customHeight="1" thickBot="1" x14ac:dyDescent="0.25">
      <c r="C814" s="83"/>
      <c r="D814" s="83"/>
      <c r="E814" s="83"/>
      <c r="F814" s="83"/>
      <c r="G814" s="83"/>
      <c r="H814" s="83"/>
      <c r="I814" s="83"/>
      <c r="J814" s="83"/>
      <c r="K814" s="83"/>
      <c r="L814" s="83"/>
    </row>
    <row r="815" spans="1:12" s="76" customFormat="1" ht="24" customHeight="1" thickBot="1" x14ac:dyDescent="0.25">
      <c r="B815" s="82" t="s">
        <v>80</v>
      </c>
      <c r="C815" s="83" t="s">
        <v>83</v>
      </c>
      <c r="D815" s="99"/>
      <c r="E815" s="83" t="s">
        <v>46</v>
      </c>
      <c r="F815" s="99"/>
      <c r="G815" s="1482" t="s">
        <v>84</v>
      </c>
      <c r="H815" s="1482"/>
      <c r="I815" s="99"/>
      <c r="J815" s="1490" t="s">
        <v>85</v>
      </c>
      <c r="K815" s="1491"/>
      <c r="L815" s="1491"/>
    </row>
    <row r="816" spans="1:12" s="76" customFormat="1" ht="9.75" customHeight="1" thickBot="1" x14ac:dyDescent="0.25"/>
    <row r="817" spans="1:12" s="76" customFormat="1" ht="24" customHeight="1" thickBot="1" x14ac:dyDescent="0.25">
      <c r="B817" s="81"/>
      <c r="C817" s="1487" t="s">
        <v>86</v>
      </c>
      <c r="D817" s="1482"/>
      <c r="E817" s="1488"/>
      <c r="F817" s="81"/>
      <c r="G817" s="1487" t="s">
        <v>87</v>
      </c>
      <c r="H817" s="1482"/>
      <c r="I817" s="1482"/>
      <c r="J817" s="1482"/>
      <c r="K817" s="1482"/>
      <c r="L817" s="1482"/>
    </row>
    <row r="818" spans="1:12" s="76" customFormat="1" ht="20.25" x14ac:dyDescent="0.2">
      <c r="A818" s="1507" t="s">
        <v>88</v>
      </c>
      <c r="B818" s="1507"/>
      <c r="C818" s="1507"/>
      <c r="D818" s="1507"/>
      <c r="E818" s="1507"/>
      <c r="F818" s="1507"/>
      <c r="G818" s="1507"/>
      <c r="H818" s="1507"/>
      <c r="I818" s="1507"/>
      <c r="J818" s="1507"/>
      <c r="K818" s="1507"/>
      <c r="L818" s="1507"/>
    </row>
    <row r="819" spans="1:12" s="76" customFormat="1" ht="18" x14ac:dyDescent="0.2">
      <c r="A819" s="1482" t="s">
        <v>89</v>
      </c>
      <c r="B819" s="1482"/>
      <c r="C819" s="1482"/>
      <c r="D819" s="1482"/>
    </row>
    <row r="820" spans="1:12" s="76" customFormat="1" ht="18.75" customHeight="1" x14ac:dyDescent="0.2">
      <c r="A820" s="1522" t="s">
        <v>90</v>
      </c>
      <c r="B820" s="1522"/>
      <c r="C820" s="84">
        <v>335.67891955375671</v>
      </c>
      <c r="D820" s="85" t="s">
        <v>25</v>
      </c>
      <c r="E820" s="1492" t="s">
        <v>91</v>
      </c>
      <c r="F820" s="1492"/>
      <c r="G820" s="84">
        <v>5</v>
      </c>
      <c r="H820" s="86" t="s">
        <v>92</v>
      </c>
      <c r="I820" s="1492" t="s">
        <v>93</v>
      </c>
      <c r="J820" s="1492"/>
      <c r="K820" s="84">
        <v>1678.3945977687836</v>
      </c>
    </row>
    <row r="821" spans="1:12" s="76" customFormat="1" ht="18.75" thickBot="1" x14ac:dyDescent="0.25">
      <c r="A821" s="1482" t="s">
        <v>94</v>
      </c>
      <c r="B821" s="1482"/>
      <c r="C821" s="1482"/>
      <c r="D821" s="1482"/>
    </row>
    <row r="822" spans="1:12" s="76" customFormat="1" ht="30" customHeight="1" x14ac:dyDescent="0.2">
      <c r="A822" s="1525" t="s">
        <v>95</v>
      </c>
      <c r="B822" s="1526"/>
      <c r="C822" s="1526"/>
      <c r="D822" s="1526"/>
      <c r="E822" s="1526"/>
      <c r="F822" s="1526"/>
      <c r="G822" s="1526"/>
      <c r="H822" s="1501" t="s">
        <v>96</v>
      </c>
      <c r="I822" s="1505" t="s">
        <v>97</v>
      </c>
      <c r="J822" s="1505"/>
      <c r="K822" s="1501" t="s">
        <v>98</v>
      </c>
      <c r="L822" s="1502"/>
    </row>
    <row r="823" spans="1:12" s="76" customFormat="1" ht="30" customHeight="1" x14ac:dyDescent="0.2">
      <c r="A823" s="87" t="s">
        <v>99</v>
      </c>
      <c r="B823" s="1485" t="s">
        <v>100</v>
      </c>
      <c r="C823" s="1485"/>
      <c r="D823" s="1485" t="s">
        <v>101</v>
      </c>
      <c r="E823" s="1485"/>
      <c r="F823" s="1485" t="s">
        <v>100</v>
      </c>
      <c r="G823" s="1485"/>
      <c r="H823" s="1503"/>
      <c r="I823" s="1506"/>
      <c r="J823" s="1506"/>
      <c r="K823" s="1503"/>
      <c r="L823" s="1504"/>
    </row>
    <row r="824" spans="1:12" s="76" customFormat="1" ht="30" customHeight="1" x14ac:dyDescent="0.2">
      <c r="A824" s="1545" t="s">
        <v>517</v>
      </c>
      <c r="B824" s="1493">
        <v>43261</v>
      </c>
      <c r="C824" s="1494"/>
      <c r="D824" s="1495" t="s">
        <v>414</v>
      </c>
      <c r="E824" s="1496"/>
      <c r="F824" s="1493">
        <v>43271</v>
      </c>
      <c r="G824" s="1494"/>
      <c r="H824" s="1511">
        <v>7</v>
      </c>
      <c r="I824" s="1514">
        <v>11</v>
      </c>
      <c r="J824" s="1515"/>
      <c r="K824" s="1514">
        <v>77</v>
      </c>
      <c r="L824" s="1539"/>
    </row>
    <row r="825" spans="1:12" s="76" customFormat="1" ht="30" customHeight="1" x14ac:dyDescent="0.2">
      <c r="A825" s="1546"/>
      <c r="B825" s="1497"/>
      <c r="C825" s="1498"/>
      <c r="D825" s="1508"/>
      <c r="E825" s="1509"/>
      <c r="F825" s="1497"/>
      <c r="G825" s="1498"/>
      <c r="H825" s="1512"/>
      <c r="I825" s="1516"/>
      <c r="J825" s="1517"/>
      <c r="K825" s="1516"/>
      <c r="L825" s="1540"/>
    </row>
    <row r="826" spans="1:12" s="76" customFormat="1" ht="30" customHeight="1" x14ac:dyDescent="0.2">
      <c r="A826" s="1546"/>
      <c r="B826" s="1497"/>
      <c r="C826" s="1498"/>
      <c r="D826" s="1508"/>
      <c r="E826" s="1509"/>
      <c r="F826" s="1497"/>
      <c r="G826" s="1498"/>
      <c r="H826" s="1512"/>
      <c r="I826" s="1516"/>
      <c r="J826" s="1517"/>
      <c r="K826" s="1516"/>
      <c r="L826" s="1540"/>
    </row>
    <row r="827" spans="1:12" s="76" customFormat="1" ht="30" customHeight="1" thickBot="1" x14ac:dyDescent="0.25">
      <c r="A827" s="1547"/>
      <c r="B827" s="1499"/>
      <c r="C827" s="1500"/>
      <c r="D827" s="1520"/>
      <c r="E827" s="1521"/>
      <c r="F827" s="1499"/>
      <c r="G827" s="1500"/>
      <c r="H827" s="1513"/>
      <c r="I827" s="1518"/>
      <c r="J827" s="1519"/>
      <c r="K827" s="1518"/>
      <c r="L827" s="1541"/>
    </row>
    <row r="828" spans="1:12" s="76" customFormat="1" ht="25.15" customHeight="1" x14ac:dyDescent="0.2">
      <c r="A828" s="1548" t="s">
        <v>102</v>
      </c>
      <c r="B828" s="1548"/>
      <c r="C828" s="1548"/>
      <c r="D828" s="1548"/>
    </row>
    <row r="829" spans="1:12" s="76" customFormat="1" ht="25.15" customHeight="1" x14ac:dyDescent="0.2">
      <c r="A829" s="1492" t="s">
        <v>103</v>
      </c>
      <c r="B829" s="1492"/>
      <c r="C829" s="84">
        <v>1678.3945977687836</v>
      </c>
      <c r="D829" s="88" t="s">
        <v>104</v>
      </c>
      <c r="E829" s="1492" t="s">
        <v>105</v>
      </c>
      <c r="F829" s="1492"/>
      <c r="G829" s="84">
        <v>77</v>
      </c>
      <c r="H829" s="86" t="s">
        <v>92</v>
      </c>
      <c r="I829" s="1522" t="s">
        <v>106</v>
      </c>
      <c r="J829" s="1522"/>
      <c r="K829" s="84">
        <v>1755.3945977687836</v>
      </c>
    </row>
    <row r="830" spans="1:12" s="76" customFormat="1" ht="25.15" customHeight="1" x14ac:dyDescent="0.2">
      <c r="A830" s="1492" t="s">
        <v>107</v>
      </c>
      <c r="B830" s="1492"/>
      <c r="C830" s="1492"/>
      <c r="D830" s="1492"/>
    </row>
    <row r="831" spans="1:12" s="76" customFormat="1" ht="25.15" customHeight="1" x14ac:dyDescent="0.2">
      <c r="C831" s="1536" t="s">
        <v>119</v>
      </c>
      <c r="D831" s="1536"/>
      <c r="E831" s="1532">
        <v>43278</v>
      </c>
      <c r="F831" s="1532"/>
      <c r="G831" s="83"/>
      <c r="H831" s="76" t="s">
        <v>108</v>
      </c>
      <c r="I831" s="75"/>
      <c r="J831" s="75"/>
    </row>
    <row r="832" spans="1:12" s="76" customFormat="1" ht="5.25" customHeight="1" thickBot="1" x14ac:dyDescent="0.25">
      <c r="A832" s="89"/>
      <c r="B832" s="89"/>
      <c r="C832" s="89"/>
      <c r="D832" s="89"/>
      <c r="E832" s="89"/>
      <c r="F832" s="89"/>
      <c r="G832" s="89"/>
      <c r="H832" s="89"/>
      <c r="I832" s="89"/>
      <c r="J832" s="89"/>
      <c r="K832" s="89"/>
      <c r="L832" s="89"/>
    </row>
    <row r="833" spans="1:12" s="76" customFormat="1" ht="18" x14ac:dyDescent="0.2">
      <c r="A833" s="1530" t="s">
        <v>109</v>
      </c>
      <c r="B833" s="1530"/>
      <c r="C833" s="1530"/>
      <c r="D833" s="90" t="s">
        <v>110</v>
      </c>
      <c r="E833" s="90"/>
      <c r="G833" s="1550" t="s">
        <v>568</v>
      </c>
      <c r="H833" s="1550"/>
    </row>
    <row r="834" spans="1:12" s="76" customFormat="1" ht="18" x14ac:dyDescent="0.2"/>
    <row r="835" spans="1:12" s="76" customFormat="1" ht="18" x14ac:dyDescent="0.2">
      <c r="A835" s="76" t="s">
        <v>68</v>
      </c>
      <c r="B835" s="1549" t="s">
        <v>569</v>
      </c>
      <c r="C835" s="1549"/>
      <c r="D835" s="1549"/>
      <c r="E835" s="1549"/>
      <c r="F835" s="1538" t="s">
        <v>111</v>
      </c>
      <c r="G835" s="1538"/>
      <c r="H835" s="91"/>
      <c r="I835" s="1536" t="s">
        <v>112</v>
      </c>
      <c r="J835" s="1536"/>
      <c r="K835" s="1481">
        <v>43278</v>
      </c>
      <c r="L835" s="1482"/>
    </row>
    <row r="836" spans="1:12" s="76" customFormat="1" ht="18" x14ac:dyDescent="0.2"/>
    <row r="837" spans="1:12" s="76" customFormat="1" ht="18" x14ac:dyDescent="0.2">
      <c r="A837" s="1533" t="s">
        <v>113</v>
      </c>
      <c r="B837" s="1533"/>
      <c r="C837" s="1533"/>
      <c r="D837" s="1533"/>
      <c r="E837" s="1537"/>
      <c r="F837" s="1537"/>
      <c r="G837" s="1537"/>
      <c r="H837" s="74"/>
      <c r="I837" s="1533" t="s">
        <v>112</v>
      </c>
      <c r="J837" s="1533"/>
      <c r="K837" s="1534" t="s">
        <v>403</v>
      </c>
      <c r="L837" s="1535"/>
    </row>
    <row r="838" spans="1:12" s="76" customFormat="1" ht="18" x14ac:dyDescent="0.2">
      <c r="A838" s="92"/>
      <c r="B838" s="92"/>
      <c r="C838" s="92"/>
      <c r="D838" s="92"/>
      <c r="I838" s="92"/>
      <c r="J838" s="92"/>
      <c r="K838" s="93"/>
    </row>
    <row r="839" spans="1:12" s="76" customFormat="1" ht="30" customHeight="1" x14ac:dyDescent="0.2">
      <c r="A839" s="79" t="s">
        <v>68</v>
      </c>
      <c r="B839" s="1483" t="s">
        <v>468</v>
      </c>
      <c r="C839" s="1483"/>
      <c r="D839" s="1483"/>
      <c r="E839" s="1483"/>
      <c r="F839" s="1489" t="s">
        <v>116</v>
      </c>
      <c r="G839" s="1489"/>
      <c r="H839" s="95">
        <v>904761202</v>
      </c>
      <c r="I839" s="1542" t="s">
        <v>69</v>
      </c>
      <c r="J839" s="1542"/>
      <c r="K839" s="1483" t="s">
        <v>11</v>
      </c>
      <c r="L839" s="1484"/>
    </row>
    <row r="840" spans="1:12" s="76" customFormat="1" ht="30" customHeight="1" x14ac:dyDescent="0.2"/>
    <row r="841" spans="1:12" s="76" customFormat="1" ht="30" customHeight="1" x14ac:dyDescent="0.2">
      <c r="A841" s="79" t="s">
        <v>70</v>
      </c>
      <c r="B841" s="1483" t="s">
        <v>290</v>
      </c>
      <c r="C841" s="1483"/>
      <c r="D841" s="1483"/>
      <c r="E841" s="80" t="s">
        <v>71</v>
      </c>
      <c r="F841" s="1544"/>
      <c r="G841" s="1544"/>
      <c r="H841" s="80" t="s">
        <v>72</v>
      </c>
      <c r="I841" s="1483"/>
      <c r="J841" s="1483"/>
      <c r="K841" s="1483" t="s">
        <v>122</v>
      </c>
      <c r="L841" s="1484"/>
    </row>
    <row r="842" spans="1:12" s="76" customFormat="1" ht="9" customHeight="1" thickBot="1" x14ac:dyDescent="0.25"/>
    <row r="843" spans="1:12" s="76" customFormat="1" ht="24" customHeight="1" thickBot="1" x14ac:dyDescent="0.25">
      <c r="A843" s="76" t="s">
        <v>73</v>
      </c>
      <c r="B843" s="81"/>
      <c r="C843" s="83" t="s">
        <v>74</v>
      </c>
      <c r="D843" s="99"/>
      <c r="E843" s="83" t="s">
        <v>75</v>
      </c>
      <c r="F843" s="99"/>
      <c r="G843" s="1487" t="s">
        <v>76</v>
      </c>
      <c r="H843" s="1488"/>
      <c r="I843" s="99"/>
      <c r="J843" s="1490" t="s">
        <v>77</v>
      </c>
      <c r="K843" s="1491"/>
      <c r="L843" s="1491"/>
    </row>
    <row r="844" spans="1:12" s="76" customFormat="1" ht="9.75" customHeight="1" thickBot="1" x14ac:dyDescent="0.25">
      <c r="C844" s="83"/>
      <c r="D844" s="83"/>
      <c r="E844" s="83"/>
      <c r="F844" s="83"/>
      <c r="G844" s="83"/>
      <c r="H844" s="83"/>
      <c r="I844" s="83"/>
      <c r="J844" s="83"/>
      <c r="K844" s="83"/>
      <c r="L844" s="83"/>
    </row>
    <row r="845" spans="1:12" s="76" customFormat="1" ht="24" customHeight="1" thickBot="1" x14ac:dyDescent="0.25">
      <c r="B845" s="81"/>
      <c r="C845" s="83" t="s">
        <v>78</v>
      </c>
      <c r="D845" s="99"/>
      <c r="E845" s="83" t="s">
        <v>79</v>
      </c>
      <c r="F845" s="100" t="str">
        <f>IF(Menu!$C$7="رئيس",Menu!#REF!," ")</f>
        <v xml:space="preserve"> </v>
      </c>
      <c r="G845" s="1487" t="s">
        <v>81</v>
      </c>
      <c r="H845" s="1488"/>
      <c r="I845" s="99"/>
      <c r="J845" s="1490" t="s">
        <v>82</v>
      </c>
      <c r="K845" s="1491"/>
      <c r="L845" s="1491"/>
    </row>
    <row r="846" spans="1:12" s="76" customFormat="1" ht="9.75" customHeight="1" thickBot="1" x14ac:dyDescent="0.25">
      <c r="C846" s="83"/>
      <c r="D846" s="83"/>
      <c r="E846" s="83"/>
      <c r="F846" s="83"/>
      <c r="G846" s="83"/>
      <c r="H846" s="83"/>
      <c r="I846" s="83"/>
      <c r="J846" s="83"/>
      <c r="K846" s="83"/>
      <c r="L846" s="83"/>
    </row>
    <row r="847" spans="1:12" s="76" customFormat="1" ht="24" customHeight="1" thickBot="1" x14ac:dyDescent="0.25">
      <c r="B847" s="82" t="s">
        <v>80</v>
      </c>
      <c r="C847" s="83" t="s">
        <v>83</v>
      </c>
      <c r="D847" s="99"/>
      <c r="E847" s="83" t="s">
        <v>46</v>
      </c>
      <c r="F847" s="99"/>
      <c r="G847" s="1482" t="s">
        <v>84</v>
      </c>
      <c r="H847" s="1482"/>
      <c r="I847" s="99"/>
      <c r="J847" s="1490" t="s">
        <v>85</v>
      </c>
      <c r="K847" s="1491"/>
      <c r="L847" s="1491"/>
    </row>
    <row r="848" spans="1:12" s="76" customFormat="1" ht="9.75" customHeight="1" thickBot="1" x14ac:dyDescent="0.25"/>
    <row r="849" spans="1:12" s="76" customFormat="1" ht="24" customHeight="1" thickBot="1" x14ac:dyDescent="0.25">
      <c r="B849" s="81"/>
      <c r="C849" s="1487" t="s">
        <v>86</v>
      </c>
      <c r="D849" s="1482"/>
      <c r="E849" s="1488"/>
      <c r="F849" s="81"/>
      <c r="G849" s="1487" t="s">
        <v>87</v>
      </c>
      <c r="H849" s="1482"/>
      <c r="I849" s="1482"/>
      <c r="J849" s="1482"/>
      <c r="K849" s="1482"/>
      <c r="L849" s="1482"/>
    </row>
    <row r="850" spans="1:12" s="76" customFormat="1" ht="20.25" x14ac:dyDescent="0.2">
      <c r="A850" s="1507" t="s">
        <v>88</v>
      </c>
      <c r="B850" s="1507"/>
      <c r="C850" s="1507"/>
      <c r="D850" s="1507"/>
      <c r="E850" s="1507"/>
      <c r="F850" s="1507"/>
      <c r="G850" s="1507"/>
      <c r="H850" s="1507"/>
      <c r="I850" s="1507"/>
      <c r="J850" s="1507"/>
      <c r="K850" s="1507"/>
      <c r="L850" s="1507"/>
    </row>
    <row r="851" spans="1:12" s="76" customFormat="1" ht="18" x14ac:dyDescent="0.2">
      <c r="A851" s="1482" t="s">
        <v>89</v>
      </c>
      <c r="B851" s="1482"/>
      <c r="C851" s="1482"/>
      <c r="D851" s="1482"/>
    </row>
    <row r="852" spans="1:12" s="76" customFormat="1" ht="18.75" customHeight="1" x14ac:dyDescent="0.2">
      <c r="A852" s="1522" t="s">
        <v>90</v>
      </c>
      <c r="B852" s="1522"/>
      <c r="C852" s="84">
        <v>278.13396191596985</v>
      </c>
      <c r="D852" s="85" t="s">
        <v>25</v>
      </c>
      <c r="E852" s="1492" t="s">
        <v>91</v>
      </c>
      <c r="F852" s="1492"/>
      <c r="G852" s="84">
        <v>5</v>
      </c>
      <c r="H852" s="86" t="s">
        <v>92</v>
      </c>
      <c r="I852" s="1492" t="s">
        <v>93</v>
      </c>
      <c r="J852" s="1492"/>
      <c r="K852" s="84">
        <v>1390.6698095798492</v>
      </c>
    </row>
    <row r="853" spans="1:12" s="76" customFormat="1" ht="18.75" thickBot="1" x14ac:dyDescent="0.25">
      <c r="A853" s="1482" t="s">
        <v>94</v>
      </c>
      <c r="B853" s="1482"/>
      <c r="C853" s="1482"/>
      <c r="D853" s="1482"/>
    </row>
    <row r="854" spans="1:12" s="76" customFormat="1" ht="30" customHeight="1" x14ac:dyDescent="0.2">
      <c r="A854" s="1525" t="s">
        <v>95</v>
      </c>
      <c r="B854" s="1526"/>
      <c r="C854" s="1526"/>
      <c r="D854" s="1526"/>
      <c r="E854" s="1526"/>
      <c r="F854" s="1526"/>
      <c r="G854" s="1526"/>
      <c r="H854" s="1501" t="s">
        <v>96</v>
      </c>
      <c r="I854" s="1505" t="s">
        <v>97</v>
      </c>
      <c r="J854" s="1505"/>
      <c r="K854" s="1501" t="s">
        <v>98</v>
      </c>
      <c r="L854" s="1502"/>
    </row>
    <row r="855" spans="1:12" s="76" customFormat="1" ht="30" customHeight="1" x14ac:dyDescent="0.2">
      <c r="A855" s="87" t="s">
        <v>99</v>
      </c>
      <c r="B855" s="1485" t="s">
        <v>100</v>
      </c>
      <c r="C855" s="1485"/>
      <c r="D855" s="1485" t="s">
        <v>101</v>
      </c>
      <c r="E855" s="1485"/>
      <c r="F855" s="1485" t="s">
        <v>100</v>
      </c>
      <c r="G855" s="1485"/>
      <c r="H855" s="1503"/>
      <c r="I855" s="1506"/>
      <c r="J855" s="1506"/>
      <c r="K855" s="1503"/>
      <c r="L855" s="1504"/>
    </row>
    <row r="856" spans="1:12" s="76" customFormat="1" ht="30" customHeight="1" x14ac:dyDescent="0.2">
      <c r="A856" s="1545" t="s">
        <v>518</v>
      </c>
      <c r="B856" s="1493">
        <v>43262</v>
      </c>
      <c r="C856" s="1494"/>
      <c r="D856" s="1495" t="s">
        <v>414</v>
      </c>
      <c r="E856" s="1496"/>
      <c r="F856" s="1493">
        <v>43271</v>
      </c>
      <c r="G856" s="1494"/>
      <c r="H856" s="1511">
        <v>6</v>
      </c>
      <c r="I856" s="1514">
        <v>5</v>
      </c>
      <c r="J856" s="1515"/>
      <c r="K856" s="1514">
        <v>30</v>
      </c>
      <c r="L856" s="1539"/>
    </row>
    <row r="857" spans="1:12" s="76" customFormat="1" ht="30" customHeight="1" x14ac:dyDescent="0.2">
      <c r="A857" s="1546"/>
      <c r="B857" s="1497"/>
      <c r="C857" s="1498"/>
      <c r="D857" s="1508"/>
      <c r="E857" s="1509"/>
      <c r="F857" s="1497"/>
      <c r="G857" s="1498"/>
      <c r="H857" s="1512"/>
      <c r="I857" s="1516"/>
      <c r="J857" s="1517"/>
      <c r="K857" s="1516"/>
      <c r="L857" s="1540"/>
    </row>
    <row r="858" spans="1:12" s="76" customFormat="1" ht="30" customHeight="1" x14ac:dyDescent="0.2">
      <c r="A858" s="1546"/>
      <c r="B858" s="1497"/>
      <c r="C858" s="1498"/>
      <c r="D858" s="1508"/>
      <c r="E858" s="1509"/>
      <c r="F858" s="1497"/>
      <c r="G858" s="1498"/>
      <c r="H858" s="1512"/>
      <c r="I858" s="1516"/>
      <c r="J858" s="1517"/>
      <c r="K858" s="1516"/>
      <c r="L858" s="1540"/>
    </row>
    <row r="859" spans="1:12" s="76" customFormat="1" ht="30" customHeight="1" thickBot="1" x14ac:dyDescent="0.25">
      <c r="A859" s="1547"/>
      <c r="B859" s="1499"/>
      <c r="C859" s="1500"/>
      <c r="D859" s="1520"/>
      <c r="E859" s="1521"/>
      <c r="F859" s="1499"/>
      <c r="G859" s="1500"/>
      <c r="H859" s="1513"/>
      <c r="I859" s="1518"/>
      <c r="J859" s="1519"/>
      <c r="K859" s="1518"/>
      <c r="L859" s="1541"/>
    </row>
    <row r="860" spans="1:12" s="76" customFormat="1" ht="25.15" customHeight="1" x14ac:dyDescent="0.2">
      <c r="A860" s="1548" t="s">
        <v>102</v>
      </c>
      <c r="B860" s="1548"/>
      <c r="C860" s="1548"/>
      <c r="D860" s="1548"/>
    </row>
    <row r="861" spans="1:12" s="76" customFormat="1" ht="25.15" customHeight="1" x14ac:dyDescent="0.2">
      <c r="A861" s="1492" t="s">
        <v>103</v>
      </c>
      <c r="B861" s="1492"/>
      <c r="C861" s="84">
        <v>1390.6698095798492</v>
      </c>
      <c r="D861" s="88" t="s">
        <v>104</v>
      </c>
      <c r="E861" s="1492" t="s">
        <v>105</v>
      </c>
      <c r="F861" s="1492"/>
      <c r="G861" s="84">
        <v>30</v>
      </c>
      <c r="H861" s="86" t="s">
        <v>92</v>
      </c>
      <c r="I861" s="1522" t="s">
        <v>106</v>
      </c>
      <c r="J861" s="1522"/>
      <c r="K861" s="84">
        <v>1420.6698095798492</v>
      </c>
    </row>
    <row r="862" spans="1:12" s="76" customFormat="1" ht="25.15" customHeight="1" x14ac:dyDescent="0.2">
      <c r="A862" s="1492" t="s">
        <v>107</v>
      </c>
      <c r="B862" s="1492"/>
      <c r="C862" s="1492"/>
      <c r="D862" s="1492"/>
    </row>
    <row r="863" spans="1:12" s="76" customFormat="1" ht="25.15" customHeight="1" x14ac:dyDescent="0.2">
      <c r="C863" s="1536" t="s">
        <v>119</v>
      </c>
      <c r="D863" s="1536"/>
      <c r="E863" s="1532">
        <v>43278</v>
      </c>
      <c r="F863" s="1532"/>
      <c r="G863" s="83"/>
      <c r="H863" s="76" t="s">
        <v>108</v>
      </c>
      <c r="I863" s="75"/>
      <c r="J863" s="75"/>
    </row>
    <row r="864" spans="1:12" s="76" customFormat="1" ht="5.25" customHeight="1" thickBot="1" x14ac:dyDescent="0.25">
      <c r="A864" s="89"/>
      <c r="B864" s="89"/>
      <c r="C864" s="89"/>
      <c r="D864" s="89"/>
      <c r="E864" s="89"/>
      <c r="F864" s="89"/>
      <c r="G864" s="89"/>
      <c r="H864" s="89"/>
      <c r="I864" s="89"/>
      <c r="J864" s="89"/>
      <c r="K864" s="89"/>
      <c r="L864" s="89"/>
    </row>
    <row r="865" spans="1:12" s="76" customFormat="1" ht="18" x14ac:dyDescent="0.2">
      <c r="A865" s="1530" t="s">
        <v>109</v>
      </c>
      <c r="B865" s="1530"/>
      <c r="C865" s="1530"/>
      <c r="D865" s="90" t="s">
        <v>110</v>
      </c>
      <c r="E865" s="90"/>
      <c r="G865" s="1550" t="s">
        <v>568</v>
      </c>
      <c r="H865" s="1550"/>
    </row>
    <row r="866" spans="1:12" s="76" customFormat="1" ht="18" x14ac:dyDescent="0.2"/>
    <row r="867" spans="1:12" s="76" customFormat="1" ht="18" x14ac:dyDescent="0.2">
      <c r="A867" s="76" t="s">
        <v>68</v>
      </c>
      <c r="B867" s="1549" t="s">
        <v>569</v>
      </c>
      <c r="C867" s="1549"/>
      <c r="D867" s="1549"/>
      <c r="E867" s="1549"/>
      <c r="F867" s="1538" t="s">
        <v>111</v>
      </c>
      <c r="G867" s="1538"/>
      <c r="H867" s="91"/>
      <c r="I867" s="1536" t="s">
        <v>112</v>
      </c>
      <c r="J867" s="1536"/>
      <c r="K867" s="1481">
        <v>43278</v>
      </c>
      <c r="L867" s="1482"/>
    </row>
    <row r="868" spans="1:12" s="76" customFormat="1" ht="18" x14ac:dyDescent="0.2"/>
    <row r="869" spans="1:12" s="76" customFormat="1" ht="18" x14ac:dyDescent="0.2">
      <c r="A869" s="1533" t="s">
        <v>113</v>
      </c>
      <c r="B869" s="1533"/>
      <c r="C869" s="1533"/>
      <c r="D869" s="1533"/>
      <c r="E869" s="1537"/>
      <c r="F869" s="1537"/>
      <c r="G869" s="1537"/>
      <c r="H869" s="74"/>
      <c r="I869" s="1533" t="s">
        <v>112</v>
      </c>
      <c r="J869" s="1533"/>
      <c r="K869" s="1534" t="s">
        <v>403</v>
      </c>
      <c r="L869" s="1535"/>
    </row>
    <row r="870" spans="1:12" s="76" customFormat="1" ht="18" x14ac:dyDescent="0.2">
      <c r="A870" s="92"/>
      <c r="B870" s="92"/>
      <c r="C870" s="92"/>
      <c r="D870" s="92"/>
      <c r="I870" s="92"/>
      <c r="J870" s="92"/>
      <c r="K870" s="93"/>
    </row>
    <row r="871" spans="1:12" s="76" customFormat="1" ht="30" customHeight="1" x14ac:dyDescent="0.2">
      <c r="A871" s="79" t="s">
        <v>68</v>
      </c>
      <c r="B871" s="1483" t="s">
        <v>469</v>
      </c>
      <c r="C871" s="1483"/>
      <c r="D871" s="1483"/>
      <c r="E871" s="1483"/>
      <c r="F871" s="1489" t="s">
        <v>116</v>
      </c>
      <c r="G871" s="1489"/>
      <c r="H871" s="95">
        <v>920273992</v>
      </c>
      <c r="I871" s="1542" t="s">
        <v>69</v>
      </c>
      <c r="J871" s="1542"/>
      <c r="K871" s="1483" t="s">
        <v>11</v>
      </c>
      <c r="L871" s="1484"/>
    </row>
    <row r="872" spans="1:12" s="76" customFormat="1" ht="30" customHeight="1" x14ac:dyDescent="0.2"/>
    <row r="873" spans="1:12" s="76" customFormat="1" ht="30" customHeight="1" x14ac:dyDescent="0.2">
      <c r="A873" s="79" t="s">
        <v>70</v>
      </c>
      <c r="B873" s="1483" t="s">
        <v>290</v>
      </c>
      <c r="C873" s="1483"/>
      <c r="D873" s="1483"/>
      <c r="E873" s="80" t="s">
        <v>71</v>
      </c>
      <c r="F873" s="1544"/>
      <c r="G873" s="1544"/>
      <c r="H873" s="80" t="s">
        <v>72</v>
      </c>
      <c r="I873" s="1483"/>
      <c r="J873" s="1483"/>
      <c r="K873" s="1483" t="s">
        <v>122</v>
      </c>
      <c r="L873" s="1484"/>
    </row>
    <row r="874" spans="1:12" s="76" customFormat="1" ht="9" customHeight="1" thickBot="1" x14ac:dyDescent="0.25"/>
    <row r="875" spans="1:12" s="76" customFormat="1" ht="24" customHeight="1" thickBot="1" x14ac:dyDescent="0.25">
      <c r="A875" s="76" t="s">
        <v>73</v>
      </c>
      <c r="B875" s="81"/>
      <c r="C875" s="83" t="s">
        <v>74</v>
      </c>
      <c r="D875" s="99"/>
      <c r="E875" s="83" t="s">
        <v>75</v>
      </c>
      <c r="F875" s="99"/>
      <c r="G875" s="1487" t="s">
        <v>76</v>
      </c>
      <c r="H875" s="1488"/>
      <c r="I875" s="99"/>
      <c r="J875" s="1490" t="s">
        <v>77</v>
      </c>
      <c r="K875" s="1491"/>
      <c r="L875" s="1491"/>
    </row>
    <row r="876" spans="1:12" s="76" customFormat="1" ht="9.75" customHeight="1" thickBot="1" x14ac:dyDescent="0.25">
      <c r="C876" s="83"/>
      <c r="D876" s="83"/>
      <c r="E876" s="83"/>
      <c r="F876" s="83"/>
      <c r="G876" s="83"/>
      <c r="H876" s="83"/>
      <c r="I876" s="83"/>
      <c r="J876" s="83"/>
      <c r="K876" s="83"/>
      <c r="L876" s="83"/>
    </row>
    <row r="877" spans="1:12" s="76" customFormat="1" ht="24" customHeight="1" thickBot="1" x14ac:dyDescent="0.25">
      <c r="B877" s="81"/>
      <c r="C877" s="83" t="s">
        <v>78</v>
      </c>
      <c r="D877" s="99"/>
      <c r="E877" s="83" t="s">
        <v>79</v>
      </c>
      <c r="F877" s="100" t="str">
        <f>IF(Menu!$C$7="رئيس",Menu!#REF!," ")</f>
        <v xml:space="preserve"> </v>
      </c>
      <c r="G877" s="1487" t="s">
        <v>81</v>
      </c>
      <c r="H877" s="1488"/>
      <c r="I877" s="99"/>
      <c r="J877" s="1490" t="s">
        <v>82</v>
      </c>
      <c r="K877" s="1491"/>
      <c r="L877" s="1491"/>
    </row>
    <row r="878" spans="1:12" s="76" customFormat="1" ht="9.75" customHeight="1" thickBot="1" x14ac:dyDescent="0.25">
      <c r="C878" s="83"/>
      <c r="D878" s="83"/>
      <c r="E878" s="83"/>
      <c r="F878" s="83"/>
      <c r="G878" s="83"/>
      <c r="H878" s="83"/>
      <c r="I878" s="83"/>
      <c r="J878" s="83"/>
      <c r="K878" s="83"/>
      <c r="L878" s="83"/>
    </row>
    <row r="879" spans="1:12" s="76" customFormat="1" ht="24" customHeight="1" thickBot="1" x14ac:dyDescent="0.25">
      <c r="B879" s="82" t="s">
        <v>80</v>
      </c>
      <c r="C879" s="83" t="s">
        <v>83</v>
      </c>
      <c r="D879" s="99"/>
      <c r="E879" s="83" t="s">
        <v>46</v>
      </c>
      <c r="F879" s="99"/>
      <c r="G879" s="1482" t="s">
        <v>84</v>
      </c>
      <c r="H879" s="1482"/>
      <c r="I879" s="99"/>
      <c r="J879" s="1490" t="s">
        <v>85</v>
      </c>
      <c r="K879" s="1491"/>
      <c r="L879" s="1491"/>
    </row>
    <row r="880" spans="1:12" s="76" customFormat="1" ht="9.75" customHeight="1" thickBot="1" x14ac:dyDescent="0.25"/>
    <row r="881" spans="1:12" s="76" customFormat="1" ht="24" customHeight="1" thickBot="1" x14ac:dyDescent="0.25">
      <c r="B881" s="81"/>
      <c r="C881" s="1487" t="s">
        <v>86</v>
      </c>
      <c r="D881" s="1482"/>
      <c r="E881" s="1488"/>
      <c r="F881" s="81"/>
      <c r="G881" s="1487" t="s">
        <v>87</v>
      </c>
      <c r="H881" s="1482"/>
      <c r="I881" s="1482"/>
      <c r="J881" s="1482"/>
      <c r="K881" s="1482"/>
      <c r="L881" s="1482"/>
    </row>
    <row r="882" spans="1:12" s="76" customFormat="1" ht="20.25" x14ac:dyDescent="0.2">
      <c r="A882" s="1507" t="s">
        <v>88</v>
      </c>
      <c r="B882" s="1507"/>
      <c r="C882" s="1507"/>
      <c r="D882" s="1507"/>
      <c r="E882" s="1507"/>
      <c r="F882" s="1507"/>
      <c r="G882" s="1507"/>
      <c r="H882" s="1507"/>
      <c r="I882" s="1507"/>
      <c r="J882" s="1507"/>
      <c r="K882" s="1507"/>
      <c r="L882" s="1507"/>
    </row>
    <row r="883" spans="1:12" s="76" customFormat="1" ht="18" x14ac:dyDescent="0.2">
      <c r="A883" s="1482" t="s">
        <v>89</v>
      </c>
      <c r="B883" s="1482"/>
      <c r="C883" s="1482"/>
      <c r="D883" s="1482"/>
    </row>
    <row r="884" spans="1:12" s="76" customFormat="1" ht="18.75" customHeight="1" x14ac:dyDescent="0.2">
      <c r="A884" s="1522" t="s">
        <v>90</v>
      </c>
      <c r="B884" s="1522"/>
      <c r="C884" s="84">
        <v>239.77065682411194</v>
      </c>
      <c r="D884" s="85" t="s">
        <v>25</v>
      </c>
      <c r="E884" s="1492" t="s">
        <v>91</v>
      </c>
      <c r="F884" s="1492"/>
      <c r="G884" s="84">
        <v>5</v>
      </c>
      <c r="H884" s="86" t="s">
        <v>92</v>
      </c>
      <c r="I884" s="1492" t="s">
        <v>93</v>
      </c>
      <c r="J884" s="1492"/>
      <c r="K884" s="84">
        <v>1198.8532841205597</v>
      </c>
    </row>
    <row r="885" spans="1:12" s="76" customFormat="1" ht="18.75" thickBot="1" x14ac:dyDescent="0.25">
      <c r="A885" s="1482" t="s">
        <v>94</v>
      </c>
      <c r="B885" s="1482"/>
      <c r="C885" s="1482"/>
      <c r="D885" s="1482"/>
    </row>
    <row r="886" spans="1:12" s="76" customFormat="1" ht="30" customHeight="1" x14ac:dyDescent="0.2">
      <c r="A886" s="1525" t="s">
        <v>95</v>
      </c>
      <c r="B886" s="1526"/>
      <c r="C886" s="1526"/>
      <c r="D886" s="1526"/>
      <c r="E886" s="1526"/>
      <c r="F886" s="1526"/>
      <c r="G886" s="1526"/>
      <c r="H886" s="1501" t="s">
        <v>96</v>
      </c>
      <c r="I886" s="1505" t="s">
        <v>97</v>
      </c>
      <c r="J886" s="1505"/>
      <c r="K886" s="1501" t="s">
        <v>98</v>
      </c>
      <c r="L886" s="1502"/>
    </row>
    <row r="887" spans="1:12" s="76" customFormat="1" ht="30" customHeight="1" x14ac:dyDescent="0.2">
      <c r="A887" s="87" t="s">
        <v>99</v>
      </c>
      <c r="B887" s="1485" t="s">
        <v>100</v>
      </c>
      <c r="C887" s="1485"/>
      <c r="D887" s="1485" t="s">
        <v>101</v>
      </c>
      <c r="E887" s="1485"/>
      <c r="F887" s="1485" t="s">
        <v>100</v>
      </c>
      <c r="G887" s="1485"/>
      <c r="H887" s="1503"/>
      <c r="I887" s="1506"/>
      <c r="J887" s="1506"/>
      <c r="K887" s="1503"/>
      <c r="L887" s="1504"/>
    </row>
    <row r="888" spans="1:12" s="76" customFormat="1" ht="30" customHeight="1" x14ac:dyDescent="0.2">
      <c r="A888" s="1545" t="s">
        <v>519</v>
      </c>
      <c r="B888" s="1493">
        <v>43263</v>
      </c>
      <c r="C888" s="1494"/>
      <c r="D888" s="1495" t="s">
        <v>414</v>
      </c>
      <c r="E888" s="1496"/>
      <c r="F888" s="1493">
        <v>43271</v>
      </c>
      <c r="G888" s="1494"/>
      <c r="H888" s="1511">
        <v>5</v>
      </c>
      <c r="I888" s="1514">
        <v>13</v>
      </c>
      <c r="J888" s="1515"/>
      <c r="K888" s="1514">
        <v>65</v>
      </c>
      <c r="L888" s="1539"/>
    </row>
    <row r="889" spans="1:12" s="76" customFormat="1" ht="30" customHeight="1" x14ac:dyDescent="0.2">
      <c r="A889" s="1546"/>
      <c r="B889" s="1497"/>
      <c r="C889" s="1498"/>
      <c r="D889" s="1508"/>
      <c r="E889" s="1509"/>
      <c r="F889" s="1497"/>
      <c r="G889" s="1498"/>
      <c r="H889" s="1512"/>
      <c r="I889" s="1516"/>
      <c r="J889" s="1517"/>
      <c r="K889" s="1516"/>
      <c r="L889" s="1540"/>
    </row>
    <row r="890" spans="1:12" s="76" customFormat="1" ht="30" customHeight="1" x14ac:dyDescent="0.2">
      <c r="A890" s="1546"/>
      <c r="B890" s="1497"/>
      <c r="C890" s="1498"/>
      <c r="D890" s="1508"/>
      <c r="E890" s="1509"/>
      <c r="F890" s="1497"/>
      <c r="G890" s="1498"/>
      <c r="H890" s="1512"/>
      <c r="I890" s="1516"/>
      <c r="J890" s="1517"/>
      <c r="K890" s="1516"/>
      <c r="L890" s="1540"/>
    </row>
    <row r="891" spans="1:12" s="76" customFormat="1" ht="30" customHeight="1" thickBot="1" x14ac:dyDescent="0.25">
      <c r="A891" s="1547"/>
      <c r="B891" s="1499"/>
      <c r="C891" s="1500"/>
      <c r="D891" s="1520"/>
      <c r="E891" s="1521"/>
      <c r="F891" s="1499"/>
      <c r="G891" s="1500"/>
      <c r="H891" s="1513"/>
      <c r="I891" s="1518"/>
      <c r="J891" s="1519"/>
      <c r="K891" s="1518"/>
      <c r="L891" s="1541"/>
    </row>
    <row r="892" spans="1:12" s="76" customFormat="1" ht="25.15" customHeight="1" x14ac:dyDescent="0.2">
      <c r="A892" s="1548" t="s">
        <v>102</v>
      </c>
      <c r="B892" s="1548"/>
      <c r="C892" s="1548"/>
      <c r="D892" s="1548"/>
    </row>
    <row r="893" spans="1:12" s="76" customFormat="1" ht="25.15" customHeight="1" x14ac:dyDescent="0.2">
      <c r="A893" s="1492" t="s">
        <v>103</v>
      </c>
      <c r="B893" s="1492"/>
      <c r="C893" s="84">
        <v>1198.8532841205597</v>
      </c>
      <c r="D893" s="88" t="s">
        <v>104</v>
      </c>
      <c r="E893" s="1492" t="s">
        <v>105</v>
      </c>
      <c r="F893" s="1492"/>
      <c r="G893" s="84">
        <v>65</v>
      </c>
      <c r="H893" s="86" t="s">
        <v>92</v>
      </c>
      <c r="I893" s="1522" t="s">
        <v>106</v>
      </c>
      <c r="J893" s="1522"/>
      <c r="K893" s="84">
        <v>1263.8532841205597</v>
      </c>
    </row>
    <row r="894" spans="1:12" s="76" customFormat="1" ht="25.15" customHeight="1" x14ac:dyDescent="0.2">
      <c r="A894" s="1492" t="s">
        <v>107</v>
      </c>
      <c r="B894" s="1492"/>
      <c r="C894" s="1492"/>
      <c r="D894" s="1492"/>
    </row>
    <row r="895" spans="1:12" s="76" customFormat="1" ht="25.15" customHeight="1" x14ac:dyDescent="0.2">
      <c r="C895" s="1536" t="s">
        <v>119</v>
      </c>
      <c r="D895" s="1536"/>
      <c r="E895" s="1532">
        <v>43278</v>
      </c>
      <c r="F895" s="1532"/>
      <c r="G895" s="83"/>
      <c r="H895" s="76" t="s">
        <v>108</v>
      </c>
      <c r="I895" s="75"/>
      <c r="J895" s="75"/>
    </row>
    <row r="896" spans="1:12" s="76" customFormat="1" ht="5.25" customHeight="1" thickBot="1" x14ac:dyDescent="0.25">
      <c r="A896" s="89"/>
      <c r="B896" s="89"/>
      <c r="C896" s="89"/>
      <c r="D896" s="89"/>
      <c r="E896" s="89"/>
      <c r="F896" s="89"/>
      <c r="G896" s="89"/>
      <c r="H896" s="89"/>
      <c r="I896" s="89"/>
      <c r="J896" s="89"/>
      <c r="K896" s="89"/>
      <c r="L896" s="89"/>
    </row>
    <row r="897" spans="1:12" s="76" customFormat="1" ht="18" x14ac:dyDescent="0.2">
      <c r="A897" s="1530" t="s">
        <v>109</v>
      </c>
      <c r="B897" s="1530"/>
      <c r="C897" s="1530"/>
      <c r="D897" s="90" t="s">
        <v>110</v>
      </c>
      <c r="E897" s="90"/>
      <c r="G897" s="1550" t="s">
        <v>568</v>
      </c>
      <c r="H897" s="1550"/>
    </row>
    <row r="898" spans="1:12" s="76" customFormat="1" ht="18" x14ac:dyDescent="0.2"/>
    <row r="899" spans="1:12" s="76" customFormat="1" ht="18" x14ac:dyDescent="0.2">
      <c r="A899" s="76" t="s">
        <v>68</v>
      </c>
      <c r="B899" s="1549" t="s">
        <v>569</v>
      </c>
      <c r="C899" s="1549"/>
      <c r="D899" s="1549"/>
      <c r="E899" s="1549"/>
      <c r="F899" s="1538" t="s">
        <v>111</v>
      </c>
      <c r="G899" s="1538"/>
      <c r="H899" s="91"/>
      <c r="I899" s="1536" t="s">
        <v>112</v>
      </c>
      <c r="J899" s="1536"/>
      <c r="K899" s="1481">
        <v>43278</v>
      </c>
      <c r="L899" s="1482"/>
    </row>
    <row r="900" spans="1:12" s="76" customFormat="1" ht="18" x14ac:dyDescent="0.2"/>
    <row r="901" spans="1:12" s="76" customFormat="1" ht="18" x14ac:dyDescent="0.2">
      <c r="A901" s="1533" t="s">
        <v>113</v>
      </c>
      <c r="B901" s="1533"/>
      <c r="C901" s="1533"/>
      <c r="D901" s="1533"/>
      <c r="E901" s="1537"/>
      <c r="F901" s="1537"/>
      <c r="G901" s="1537"/>
      <c r="H901" s="74"/>
      <c r="I901" s="1533" t="s">
        <v>112</v>
      </c>
      <c r="J901" s="1533"/>
      <c r="K901" s="1534" t="s">
        <v>403</v>
      </c>
      <c r="L901" s="1535"/>
    </row>
    <row r="902" spans="1:12" s="76" customFormat="1" ht="18" x14ac:dyDescent="0.2">
      <c r="A902" s="92"/>
      <c r="B902" s="92"/>
      <c r="C902" s="92"/>
      <c r="D902" s="92"/>
      <c r="I902" s="92"/>
      <c r="J902" s="92"/>
      <c r="K902" s="93"/>
    </row>
    <row r="903" spans="1:12" s="76" customFormat="1" ht="30" customHeight="1" x14ac:dyDescent="0.2">
      <c r="A903" s="79" t="s">
        <v>68</v>
      </c>
      <c r="B903" s="1483" t="s">
        <v>471</v>
      </c>
      <c r="C903" s="1483"/>
      <c r="D903" s="1483"/>
      <c r="E903" s="1483"/>
      <c r="F903" s="1489" t="s">
        <v>116</v>
      </c>
      <c r="G903" s="1489"/>
      <c r="H903" s="95">
        <v>902293380</v>
      </c>
      <c r="I903" s="1542" t="s">
        <v>69</v>
      </c>
      <c r="J903" s="1542"/>
      <c r="K903" s="1483" t="s">
        <v>11</v>
      </c>
      <c r="L903" s="1484"/>
    </row>
    <row r="904" spans="1:12" s="76" customFormat="1" ht="30" customHeight="1" x14ac:dyDescent="0.2"/>
    <row r="905" spans="1:12" s="76" customFormat="1" ht="30" customHeight="1" x14ac:dyDescent="0.2">
      <c r="A905" s="79" t="s">
        <v>70</v>
      </c>
      <c r="B905" s="1483" t="s">
        <v>290</v>
      </c>
      <c r="C905" s="1483"/>
      <c r="D905" s="1483"/>
      <c r="E905" s="80" t="s">
        <v>71</v>
      </c>
      <c r="F905" s="1544"/>
      <c r="G905" s="1544"/>
      <c r="H905" s="80" t="s">
        <v>72</v>
      </c>
      <c r="I905" s="1483"/>
      <c r="J905" s="1483"/>
      <c r="K905" s="1483" t="s">
        <v>122</v>
      </c>
      <c r="L905" s="1484"/>
    </row>
    <row r="906" spans="1:12" s="76" customFormat="1" ht="9" customHeight="1" thickBot="1" x14ac:dyDescent="0.25"/>
    <row r="907" spans="1:12" s="76" customFormat="1" ht="24" customHeight="1" thickBot="1" x14ac:dyDescent="0.25">
      <c r="A907" s="76" t="s">
        <v>73</v>
      </c>
      <c r="B907" s="81"/>
      <c r="C907" s="83" t="s">
        <v>74</v>
      </c>
      <c r="D907" s="99"/>
      <c r="E907" s="83" t="s">
        <v>75</v>
      </c>
      <c r="F907" s="99"/>
      <c r="G907" s="1487" t="s">
        <v>76</v>
      </c>
      <c r="H907" s="1488"/>
      <c r="I907" s="99"/>
      <c r="J907" s="1490" t="s">
        <v>77</v>
      </c>
      <c r="K907" s="1491"/>
      <c r="L907" s="1491"/>
    </row>
    <row r="908" spans="1:12" s="76" customFormat="1" ht="9.75" customHeight="1" thickBot="1" x14ac:dyDescent="0.25">
      <c r="C908" s="83"/>
      <c r="D908" s="83"/>
      <c r="E908" s="83"/>
      <c r="F908" s="83"/>
      <c r="G908" s="83"/>
      <c r="H908" s="83"/>
      <c r="I908" s="83"/>
      <c r="J908" s="83"/>
      <c r="K908" s="83"/>
      <c r="L908" s="83"/>
    </row>
    <row r="909" spans="1:12" s="76" customFormat="1" ht="24" customHeight="1" thickBot="1" x14ac:dyDescent="0.25">
      <c r="B909" s="81"/>
      <c r="C909" s="83" t="s">
        <v>78</v>
      </c>
      <c r="D909" s="99"/>
      <c r="E909" s="83" t="s">
        <v>79</v>
      </c>
      <c r="F909" s="100" t="str">
        <f>IF(Menu!$C$7="رئيس",Menu!#REF!," ")</f>
        <v xml:space="preserve"> </v>
      </c>
      <c r="G909" s="1487" t="s">
        <v>81</v>
      </c>
      <c r="H909" s="1488"/>
      <c r="I909" s="99"/>
      <c r="J909" s="1490" t="s">
        <v>82</v>
      </c>
      <c r="K909" s="1491"/>
      <c r="L909" s="1491"/>
    </row>
    <row r="910" spans="1:12" s="76" customFormat="1" ht="9.75" customHeight="1" thickBot="1" x14ac:dyDescent="0.25">
      <c r="C910" s="83"/>
      <c r="D910" s="83"/>
      <c r="E910" s="83"/>
      <c r="F910" s="83"/>
      <c r="G910" s="83"/>
      <c r="H910" s="83"/>
      <c r="I910" s="83"/>
      <c r="J910" s="83"/>
      <c r="K910" s="83"/>
      <c r="L910" s="83"/>
    </row>
    <row r="911" spans="1:12" s="76" customFormat="1" ht="24" customHeight="1" thickBot="1" x14ac:dyDescent="0.25">
      <c r="B911" s="82" t="s">
        <v>80</v>
      </c>
      <c r="C911" s="83" t="s">
        <v>83</v>
      </c>
      <c r="D911" s="99"/>
      <c r="E911" s="83" t="s">
        <v>46</v>
      </c>
      <c r="F911" s="99"/>
      <c r="G911" s="1482" t="s">
        <v>84</v>
      </c>
      <c r="H911" s="1482"/>
      <c r="I911" s="99"/>
      <c r="J911" s="1490" t="s">
        <v>85</v>
      </c>
      <c r="K911" s="1491"/>
      <c r="L911" s="1491"/>
    </row>
    <row r="912" spans="1:12" s="76" customFormat="1" ht="9.75" customHeight="1" thickBot="1" x14ac:dyDescent="0.25"/>
    <row r="913" spans="1:12" s="76" customFormat="1" ht="24" customHeight="1" thickBot="1" x14ac:dyDescent="0.25">
      <c r="B913" s="81"/>
      <c r="C913" s="1487" t="s">
        <v>86</v>
      </c>
      <c r="D913" s="1482"/>
      <c r="E913" s="1488"/>
      <c r="F913" s="81"/>
      <c r="G913" s="1487" t="s">
        <v>87</v>
      </c>
      <c r="H913" s="1482"/>
      <c r="I913" s="1482"/>
      <c r="J913" s="1482"/>
      <c r="K913" s="1482"/>
      <c r="L913" s="1482"/>
    </row>
    <row r="914" spans="1:12" s="76" customFormat="1" ht="20.25" x14ac:dyDescent="0.2">
      <c r="A914" s="1507" t="s">
        <v>88</v>
      </c>
      <c r="B914" s="1507"/>
      <c r="C914" s="1507"/>
      <c r="D914" s="1507"/>
      <c r="E914" s="1507"/>
      <c r="F914" s="1507"/>
      <c r="G914" s="1507"/>
      <c r="H914" s="1507"/>
      <c r="I914" s="1507"/>
      <c r="J914" s="1507"/>
      <c r="K914" s="1507"/>
      <c r="L914" s="1507"/>
    </row>
    <row r="915" spans="1:12" s="76" customFormat="1" ht="18" x14ac:dyDescent="0.2">
      <c r="A915" s="1482" t="s">
        <v>89</v>
      </c>
      <c r="B915" s="1482"/>
      <c r="C915" s="1482"/>
      <c r="D915" s="1482"/>
    </row>
    <row r="916" spans="1:12" s="76" customFormat="1" ht="18.75" customHeight="1" x14ac:dyDescent="0.2">
      <c r="A916" s="1522" t="s">
        <v>90</v>
      </c>
      <c r="B916" s="1522"/>
      <c r="C916" s="84">
        <v>159.84710454940796</v>
      </c>
      <c r="D916" s="85" t="s">
        <v>25</v>
      </c>
      <c r="E916" s="1492" t="s">
        <v>91</v>
      </c>
      <c r="F916" s="1492"/>
      <c r="G916" s="84">
        <v>5</v>
      </c>
      <c r="H916" s="86" t="s">
        <v>92</v>
      </c>
      <c r="I916" s="1492" t="s">
        <v>93</v>
      </c>
      <c r="J916" s="1492"/>
      <c r="K916" s="84">
        <v>799.23552274703979</v>
      </c>
    </row>
    <row r="917" spans="1:12" s="76" customFormat="1" ht="18.75" thickBot="1" x14ac:dyDescent="0.25">
      <c r="A917" s="1482" t="s">
        <v>94</v>
      </c>
      <c r="B917" s="1482"/>
      <c r="C917" s="1482"/>
      <c r="D917" s="1482"/>
    </row>
    <row r="918" spans="1:12" s="76" customFormat="1" ht="30" customHeight="1" x14ac:dyDescent="0.2">
      <c r="A918" s="1525" t="s">
        <v>95</v>
      </c>
      <c r="B918" s="1526"/>
      <c r="C918" s="1526"/>
      <c r="D918" s="1526"/>
      <c r="E918" s="1526"/>
      <c r="F918" s="1526"/>
      <c r="G918" s="1526"/>
      <c r="H918" s="1501" t="s">
        <v>96</v>
      </c>
      <c r="I918" s="1505" t="s">
        <v>97</v>
      </c>
      <c r="J918" s="1505"/>
      <c r="K918" s="1501" t="s">
        <v>98</v>
      </c>
      <c r="L918" s="1502"/>
    </row>
    <row r="919" spans="1:12" s="76" customFormat="1" ht="30" customHeight="1" x14ac:dyDescent="0.2">
      <c r="A919" s="87" t="s">
        <v>99</v>
      </c>
      <c r="B919" s="1485" t="s">
        <v>100</v>
      </c>
      <c r="C919" s="1485"/>
      <c r="D919" s="1485" t="s">
        <v>101</v>
      </c>
      <c r="E919" s="1485"/>
      <c r="F919" s="1485" t="s">
        <v>100</v>
      </c>
      <c r="G919" s="1485"/>
      <c r="H919" s="1503"/>
      <c r="I919" s="1506"/>
      <c r="J919" s="1506"/>
      <c r="K919" s="1503"/>
      <c r="L919" s="1504"/>
    </row>
    <row r="920" spans="1:12" s="76" customFormat="1" ht="30" customHeight="1" x14ac:dyDescent="0.2">
      <c r="A920" s="1545" t="s">
        <v>11</v>
      </c>
      <c r="B920" s="1493">
        <v>43261</v>
      </c>
      <c r="C920" s="1494"/>
      <c r="D920" s="1495" t="s">
        <v>414</v>
      </c>
      <c r="E920" s="1496"/>
      <c r="F920" s="1493">
        <v>43264</v>
      </c>
      <c r="G920" s="1494"/>
      <c r="H920" s="1511">
        <v>4</v>
      </c>
      <c r="I920" s="1514">
        <v>5</v>
      </c>
      <c r="J920" s="1515"/>
      <c r="K920" s="1514">
        <v>20</v>
      </c>
      <c r="L920" s="1539"/>
    </row>
    <row r="921" spans="1:12" s="76" customFormat="1" ht="30" customHeight="1" x14ac:dyDescent="0.2">
      <c r="A921" s="1546"/>
      <c r="B921" s="1497"/>
      <c r="C921" s="1498"/>
      <c r="D921" s="1508"/>
      <c r="E921" s="1509"/>
      <c r="F921" s="1497"/>
      <c r="G921" s="1498"/>
      <c r="H921" s="1512"/>
      <c r="I921" s="1516"/>
      <c r="J921" s="1517"/>
      <c r="K921" s="1516"/>
      <c r="L921" s="1540"/>
    </row>
    <row r="922" spans="1:12" s="76" customFormat="1" ht="30" customHeight="1" x14ac:dyDescent="0.2">
      <c r="A922" s="1546"/>
      <c r="B922" s="1497"/>
      <c r="C922" s="1498"/>
      <c r="D922" s="1508"/>
      <c r="E922" s="1509"/>
      <c r="F922" s="1497"/>
      <c r="G922" s="1498"/>
      <c r="H922" s="1512"/>
      <c r="I922" s="1516"/>
      <c r="J922" s="1517"/>
      <c r="K922" s="1516"/>
      <c r="L922" s="1540"/>
    </row>
    <row r="923" spans="1:12" s="76" customFormat="1" ht="30" customHeight="1" thickBot="1" x14ac:dyDescent="0.25">
      <c r="A923" s="1547"/>
      <c r="B923" s="1499"/>
      <c r="C923" s="1500"/>
      <c r="D923" s="1520"/>
      <c r="E923" s="1521"/>
      <c r="F923" s="1499"/>
      <c r="G923" s="1500"/>
      <c r="H923" s="1513"/>
      <c r="I923" s="1518"/>
      <c r="J923" s="1519"/>
      <c r="K923" s="1518"/>
      <c r="L923" s="1541"/>
    </row>
    <row r="924" spans="1:12" s="76" customFormat="1" ht="25.15" customHeight="1" x14ac:dyDescent="0.2">
      <c r="A924" s="1548" t="s">
        <v>102</v>
      </c>
      <c r="B924" s="1548"/>
      <c r="C924" s="1548"/>
      <c r="D924" s="1548"/>
    </row>
    <row r="925" spans="1:12" s="76" customFormat="1" ht="25.15" customHeight="1" x14ac:dyDescent="0.2">
      <c r="A925" s="1492" t="s">
        <v>103</v>
      </c>
      <c r="B925" s="1492"/>
      <c r="C925" s="84">
        <v>799.23552274703979</v>
      </c>
      <c r="D925" s="88" t="s">
        <v>104</v>
      </c>
      <c r="E925" s="1492" t="s">
        <v>105</v>
      </c>
      <c r="F925" s="1492"/>
      <c r="G925" s="84">
        <v>20</v>
      </c>
      <c r="H925" s="86" t="s">
        <v>92</v>
      </c>
      <c r="I925" s="1522" t="s">
        <v>106</v>
      </c>
      <c r="J925" s="1522"/>
      <c r="K925" s="84">
        <v>819.23552274703979</v>
      </c>
    </row>
    <row r="926" spans="1:12" s="76" customFormat="1" ht="25.15" customHeight="1" x14ac:dyDescent="0.2">
      <c r="A926" s="1492" t="s">
        <v>107</v>
      </c>
      <c r="B926" s="1492"/>
      <c r="C926" s="1492"/>
      <c r="D926" s="1492"/>
    </row>
    <row r="927" spans="1:12" s="76" customFormat="1" ht="25.15" customHeight="1" x14ac:dyDescent="0.2">
      <c r="C927" s="1536" t="s">
        <v>119</v>
      </c>
      <c r="D927" s="1536"/>
      <c r="E927" s="1532">
        <v>43278</v>
      </c>
      <c r="F927" s="1532"/>
      <c r="G927" s="83"/>
      <c r="H927" s="76" t="s">
        <v>108</v>
      </c>
      <c r="I927" s="75"/>
      <c r="J927" s="75"/>
    </row>
    <row r="928" spans="1:12" s="76" customFormat="1" ht="5.25" customHeight="1" thickBot="1" x14ac:dyDescent="0.25">
      <c r="A928" s="89"/>
      <c r="B928" s="89"/>
      <c r="C928" s="89"/>
      <c r="D928" s="89"/>
      <c r="E928" s="89"/>
      <c r="F928" s="89"/>
      <c r="G928" s="89"/>
      <c r="H928" s="89"/>
      <c r="I928" s="89"/>
      <c r="J928" s="89"/>
      <c r="K928" s="89"/>
      <c r="L928" s="89"/>
    </row>
    <row r="929" spans="1:12" s="76" customFormat="1" ht="18" x14ac:dyDescent="0.2">
      <c r="A929" s="1530" t="s">
        <v>109</v>
      </c>
      <c r="B929" s="1530"/>
      <c r="C929" s="1530"/>
      <c r="D929" s="90" t="s">
        <v>110</v>
      </c>
      <c r="E929" s="90"/>
      <c r="G929" s="1550" t="s">
        <v>568</v>
      </c>
      <c r="H929" s="1550"/>
    </row>
    <row r="930" spans="1:12" s="76" customFormat="1" ht="18" x14ac:dyDescent="0.2"/>
    <row r="931" spans="1:12" s="76" customFormat="1" ht="18" x14ac:dyDescent="0.2">
      <c r="A931" s="76" t="s">
        <v>68</v>
      </c>
      <c r="B931" s="1549" t="s">
        <v>569</v>
      </c>
      <c r="C931" s="1549"/>
      <c r="D931" s="1549"/>
      <c r="E931" s="1549"/>
      <c r="F931" s="1538" t="s">
        <v>111</v>
      </c>
      <c r="G931" s="1538"/>
      <c r="H931" s="91"/>
      <c r="I931" s="1536" t="s">
        <v>112</v>
      </c>
      <c r="J931" s="1536"/>
      <c r="K931" s="1481">
        <v>43278</v>
      </c>
      <c r="L931" s="1482"/>
    </row>
    <row r="932" spans="1:12" s="76" customFormat="1" ht="18" x14ac:dyDescent="0.2"/>
    <row r="933" spans="1:12" s="76" customFormat="1" ht="18" x14ac:dyDescent="0.2">
      <c r="A933" s="1533" t="s">
        <v>113</v>
      </c>
      <c r="B933" s="1533"/>
      <c r="C933" s="1533"/>
      <c r="D933" s="1533"/>
      <c r="E933" s="1537"/>
      <c r="F933" s="1537"/>
      <c r="G933" s="1537"/>
      <c r="H933" s="74"/>
      <c r="I933" s="1533" t="s">
        <v>112</v>
      </c>
      <c r="J933" s="1533"/>
      <c r="K933" s="1534" t="s">
        <v>403</v>
      </c>
      <c r="L933" s="1535"/>
    </row>
    <row r="934" spans="1:12" s="76" customFormat="1" ht="18" x14ac:dyDescent="0.2">
      <c r="A934" s="92"/>
      <c r="B934" s="92"/>
      <c r="C934" s="92"/>
      <c r="D934" s="92"/>
      <c r="I934" s="92"/>
      <c r="J934" s="92"/>
      <c r="K934" s="93"/>
    </row>
    <row r="935" spans="1:12" s="76" customFormat="1" ht="30" customHeight="1" x14ac:dyDescent="0.2">
      <c r="A935" s="79" t="s">
        <v>68</v>
      </c>
      <c r="B935" s="1483" t="s">
        <v>473</v>
      </c>
      <c r="C935" s="1483"/>
      <c r="D935" s="1483"/>
      <c r="E935" s="1483"/>
      <c r="F935" s="1489" t="s">
        <v>116</v>
      </c>
      <c r="G935" s="1489"/>
      <c r="H935" s="95">
        <v>853058642</v>
      </c>
      <c r="I935" s="1542" t="s">
        <v>69</v>
      </c>
      <c r="J935" s="1542"/>
      <c r="K935" s="1483" t="s">
        <v>11</v>
      </c>
      <c r="L935" s="1484"/>
    </row>
    <row r="936" spans="1:12" s="76" customFormat="1" ht="30" customHeight="1" x14ac:dyDescent="0.2"/>
    <row r="937" spans="1:12" s="76" customFormat="1" ht="30" customHeight="1" x14ac:dyDescent="0.2">
      <c r="A937" s="79" t="s">
        <v>70</v>
      </c>
      <c r="B937" s="1483" t="s">
        <v>290</v>
      </c>
      <c r="C937" s="1483"/>
      <c r="D937" s="1483"/>
      <c r="E937" s="80" t="s">
        <v>71</v>
      </c>
      <c r="F937" s="1544"/>
      <c r="G937" s="1544"/>
      <c r="H937" s="80" t="s">
        <v>72</v>
      </c>
      <c r="I937" s="1483"/>
      <c r="J937" s="1483"/>
      <c r="K937" s="1483" t="s">
        <v>122</v>
      </c>
      <c r="L937" s="1484"/>
    </row>
    <row r="938" spans="1:12" s="76" customFormat="1" ht="9" customHeight="1" thickBot="1" x14ac:dyDescent="0.25"/>
    <row r="939" spans="1:12" s="76" customFormat="1" ht="24" customHeight="1" thickBot="1" x14ac:dyDescent="0.25">
      <c r="A939" s="76" t="s">
        <v>73</v>
      </c>
      <c r="B939" s="81"/>
      <c r="C939" s="83" t="s">
        <v>74</v>
      </c>
      <c r="D939" s="99"/>
      <c r="E939" s="83" t="s">
        <v>75</v>
      </c>
      <c r="F939" s="99"/>
      <c r="G939" s="1487" t="s">
        <v>76</v>
      </c>
      <c r="H939" s="1488"/>
      <c r="I939" s="99"/>
      <c r="J939" s="1490" t="s">
        <v>77</v>
      </c>
      <c r="K939" s="1491"/>
      <c r="L939" s="1491"/>
    </row>
    <row r="940" spans="1:12" s="76" customFormat="1" ht="9.75" customHeight="1" thickBot="1" x14ac:dyDescent="0.25">
      <c r="C940" s="83"/>
      <c r="D940" s="83"/>
      <c r="E940" s="83"/>
      <c r="F940" s="83"/>
      <c r="G940" s="83"/>
      <c r="H940" s="83"/>
      <c r="I940" s="83"/>
      <c r="J940" s="83"/>
      <c r="K940" s="83"/>
      <c r="L940" s="83"/>
    </row>
    <row r="941" spans="1:12" s="76" customFormat="1" ht="24" customHeight="1" thickBot="1" x14ac:dyDescent="0.25">
      <c r="B941" s="81"/>
      <c r="C941" s="83" t="s">
        <v>78</v>
      </c>
      <c r="D941" s="99"/>
      <c r="E941" s="83" t="s">
        <v>79</v>
      </c>
      <c r="F941" s="100" t="str">
        <f>IF(Menu!$C$7="رئيس",Menu!#REF!," ")</f>
        <v xml:space="preserve"> </v>
      </c>
      <c r="G941" s="1487" t="s">
        <v>81</v>
      </c>
      <c r="H941" s="1488"/>
      <c r="I941" s="99"/>
      <c r="J941" s="1490" t="s">
        <v>82</v>
      </c>
      <c r="K941" s="1491"/>
      <c r="L941" s="1491"/>
    </row>
    <row r="942" spans="1:12" s="76" customFormat="1" ht="9.75" customHeight="1" thickBot="1" x14ac:dyDescent="0.25">
      <c r="C942" s="83"/>
      <c r="D942" s="83"/>
      <c r="E942" s="83"/>
      <c r="F942" s="83"/>
      <c r="G942" s="83"/>
      <c r="H942" s="83"/>
      <c r="I942" s="83"/>
      <c r="J942" s="83"/>
      <c r="K942" s="83"/>
      <c r="L942" s="83"/>
    </row>
    <row r="943" spans="1:12" s="76" customFormat="1" ht="24" customHeight="1" thickBot="1" x14ac:dyDescent="0.25">
      <c r="B943" s="82" t="s">
        <v>80</v>
      </c>
      <c r="C943" s="83" t="s">
        <v>83</v>
      </c>
      <c r="D943" s="99"/>
      <c r="E943" s="83" t="s">
        <v>46</v>
      </c>
      <c r="F943" s="99"/>
      <c r="G943" s="1482" t="s">
        <v>84</v>
      </c>
      <c r="H943" s="1482"/>
      <c r="I943" s="99"/>
      <c r="J943" s="1490" t="s">
        <v>85</v>
      </c>
      <c r="K943" s="1491"/>
      <c r="L943" s="1491"/>
    </row>
    <row r="944" spans="1:12" s="76" customFormat="1" ht="9.75" customHeight="1" thickBot="1" x14ac:dyDescent="0.25"/>
    <row r="945" spans="1:12" s="76" customFormat="1" ht="24" customHeight="1" thickBot="1" x14ac:dyDescent="0.25">
      <c r="B945" s="81"/>
      <c r="C945" s="1487" t="s">
        <v>86</v>
      </c>
      <c r="D945" s="1482"/>
      <c r="E945" s="1488"/>
      <c r="F945" s="81"/>
      <c r="G945" s="1487" t="s">
        <v>87</v>
      </c>
      <c r="H945" s="1482"/>
      <c r="I945" s="1482"/>
      <c r="J945" s="1482"/>
      <c r="K945" s="1482"/>
      <c r="L945" s="1482"/>
    </row>
    <row r="946" spans="1:12" s="76" customFormat="1" ht="20.25" x14ac:dyDescent="0.2">
      <c r="A946" s="1507" t="s">
        <v>88</v>
      </c>
      <c r="B946" s="1507"/>
      <c r="C946" s="1507"/>
      <c r="D946" s="1507"/>
      <c r="E946" s="1507"/>
      <c r="F946" s="1507"/>
      <c r="G946" s="1507"/>
      <c r="H946" s="1507"/>
      <c r="I946" s="1507"/>
      <c r="J946" s="1507"/>
      <c r="K946" s="1507"/>
      <c r="L946" s="1507"/>
    </row>
    <row r="947" spans="1:12" s="76" customFormat="1" ht="18" x14ac:dyDescent="0.2">
      <c r="A947" s="1482" t="s">
        <v>89</v>
      </c>
      <c r="B947" s="1482"/>
      <c r="C947" s="1482"/>
      <c r="D947" s="1482"/>
    </row>
    <row r="948" spans="1:12" s="76" customFormat="1" ht="18.75" customHeight="1" x14ac:dyDescent="0.2">
      <c r="A948" s="1522" t="s">
        <v>90</v>
      </c>
      <c r="B948" s="1522"/>
      <c r="C948" s="84">
        <v>281.33090400695801</v>
      </c>
      <c r="D948" s="85" t="s">
        <v>25</v>
      </c>
      <c r="E948" s="1492" t="s">
        <v>91</v>
      </c>
      <c r="F948" s="1492"/>
      <c r="G948" s="84">
        <v>5</v>
      </c>
      <c r="H948" s="86" t="s">
        <v>92</v>
      </c>
      <c r="I948" s="1492" t="s">
        <v>93</v>
      </c>
      <c r="J948" s="1492"/>
      <c r="K948" s="84">
        <v>1406.65452003479</v>
      </c>
    </row>
    <row r="949" spans="1:12" s="76" customFormat="1" ht="18.75" thickBot="1" x14ac:dyDescent="0.25">
      <c r="A949" s="1482" t="s">
        <v>94</v>
      </c>
      <c r="B949" s="1482"/>
      <c r="C949" s="1482"/>
      <c r="D949" s="1482"/>
    </row>
    <row r="950" spans="1:12" s="76" customFormat="1" ht="30" customHeight="1" x14ac:dyDescent="0.2">
      <c r="A950" s="1525" t="s">
        <v>95</v>
      </c>
      <c r="B950" s="1526"/>
      <c r="C950" s="1526"/>
      <c r="D950" s="1526"/>
      <c r="E950" s="1526"/>
      <c r="F950" s="1526"/>
      <c r="G950" s="1526"/>
      <c r="H950" s="1501" t="s">
        <v>96</v>
      </c>
      <c r="I950" s="1505" t="s">
        <v>97</v>
      </c>
      <c r="J950" s="1505"/>
      <c r="K950" s="1501" t="s">
        <v>98</v>
      </c>
      <c r="L950" s="1502"/>
    </row>
    <row r="951" spans="1:12" s="76" customFormat="1" ht="30" customHeight="1" x14ac:dyDescent="0.2">
      <c r="A951" s="87" t="s">
        <v>99</v>
      </c>
      <c r="B951" s="1485" t="s">
        <v>100</v>
      </c>
      <c r="C951" s="1485"/>
      <c r="D951" s="1485" t="s">
        <v>101</v>
      </c>
      <c r="E951" s="1485"/>
      <c r="F951" s="1485" t="s">
        <v>100</v>
      </c>
      <c r="G951" s="1485"/>
      <c r="H951" s="1503"/>
      <c r="I951" s="1506"/>
      <c r="J951" s="1506"/>
      <c r="K951" s="1503"/>
      <c r="L951" s="1504"/>
    </row>
    <row r="952" spans="1:12" s="76" customFormat="1" ht="30" customHeight="1" x14ac:dyDescent="0.2">
      <c r="A952" s="1545" t="s">
        <v>520</v>
      </c>
      <c r="B952" s="1493">
        <v>43261</v>
      </c>
      <c r="C952" s="1494"/>
      <c r="D952" s="1495" t="s">
        <v>414</v>
      </c>
      <c r="E952" s="1496"/>
      <c r="F952" s="1493">
        <v>43271</v>
      </c>
      <c r="G952" s="1494"/>
      <c r="H952" s="1511">
        <v>6</v>
      </c>
      <c r="I952" s="1514">
        <v>11</v>
      </c>
      <c r="J952" s="1515"/>
      <c r="K952" s="1514">
        <v>66</v>
      </c>
      <c r="L952" s="1539"/>
    </row>
    <row r="953" spans="1:12" s="76" customFormat="1" ht="30" customHeight="1" x14ac:dyDescent="0.2">
      <c r="A953" s="1546"/>
      <c r="B953" s="1497"/>
      <c r="C953" s="1498"/>
      <c r="D953" s="1508"/>
      <c r="E953" s="1509"/>
      <c r="F953" s="1497"/>
      <c r="G953" s="1498"/>
      <c r="H953" s="1512"/>
      <c r="I953" s="1516"/>
      <c r="J953" s="1517"/>
      <c r="K953" s="1516"/>
      <c r="L953" s="1540"/>
    </row>
    <row r="954" spans="1:12" s="76" customFormat="1" ht="30" customHeight="1" x14ac:dyDescent="0.2">
      <c r="A954" s="1546"/>
      <c r="B954" s="1497"/>
      <c r="C954" s="1498"/>
      <c r="D954" s="1508"/>
      <c r="E954" s="1509"/>
      <c r="F954" s="1497"/>
      <c r="G954" s="1498"/>
      <c r="H954" s="1512"/>
      <c r="I954" s="1516"/>
      <c r="J954" s="1517"/>
      <c r="K954" s="1516"/>
      <c r="L954" s="1540"/>
    </row>
    <row r="955" spans="1:12" s="76" customFormat="1" ht="30" customHeight="1" thickBot="1" x14ac:dyDescent="0.25">
      <c r="A955" s="1547"/>
      <c r="B955" s="1499"/>
      <c r="C955" s="1500"/>
      <c r="D955" s="1520"/>
      <c r="E955" s="1521"/>
      <c r="F955" s="1499"/>
      <c r="G955" s="1500"/>
      <c r="H955" s="1513"/>
      <c r="I955" s="1518"/>
      <c r="J955" s="1519"/>
      <c r="K955" s="1518"/>
      <c r="L955" s="1541"/>
    </row>
    <row r="956" spans="1:12" s="76" customFormat="1" ht="25.15" customHeight="1" x14ac:dyDescent="0.2">
      <c r="A956" s="1548" t="s">
        <v>102</v>
      </c>
      <c r="B956" s="1548"/>
      <c r="C956" s="1548"/>
      <c r="D956" s="1548"/>
    </row>
    <row r="957" spans="1:12" s="76" customFormat="1" ht="25.15" customHeight="1" x14ac:dyDescent="0.2">
      <c r="A957" s="1492" t="s">
        <v>103</v>
      </c>
      <c r="B957" s="1492"/>
      <c r="C957" s="84">
        <v>1406.65452003479</v>
      </c>
      <c r="D957" s="88" t="s">
        <v>104</v>
      </c>
      <c r="E957" s="1492" t="s">
        <v>105</v>
      </c>
      <c r="F957" s="1492"/>
      <c r="G957" s="84">
        <v>66</v>
      </c>
      <c r="H957" s="86" t="s">
        <v>92</v>
      </c>
      <c r="I957" s="1522" t="s">
        <v>106</v>
      </c>
      <c r="J957" s="1522"/>
      <c r="K957" s="84">
        <v>1472.65452003479</v>
      </c>
    </row>
    <row r="958" spans="1:12" s="76" customFormat="1" ht="25.15" customHeight="1" x14ac:dyDescent="0.2">
      <c r="A958" s="1492" t="s">
        <v>107</v>
      </c>
      <c r="B958" s="1492"/>
      <c r="C958" s="1492"/>
      <c r="D958" s="1492"/>
    </row>
    <row r="959" spans="1:12" s="76" customFormat="1" ht="25.15" customHeight="1" x14ac:dyDescent="0.2">
      <c r="C959" s="1536" t="s">
        <v>119</v>
      </c>
      <c r="D959" s="1536"/>
      <c r="E959" s="1532">
        <v>43278</v>
      </c>
      <c r="F959" s="1532"/>
      <c r="G959" s="83"/>
      <c r="H959" s="76" t="s">
        <v>108</v>
      </c>
      <c r="I959" s="75"/>
      <c r="J959" s="75"/>
    </row>
    <row r="960" spans="1:12" s="76" customFormat="1" ht="5.25" customHeight="1" thickBot="1" x14ac:dyDescent="0.25">
      <c r="A960" s="89"/>
      <c r="B960" s="89"/>
      <c r="C960" s="89"/>
      <c r="D960" s="89"/>
      <c r="E960" s="89"/>
      <c r="F960" s="89"/>
      <c r="G960" s="89"/>
      <c r="H960" s="89"/>
      <c r="I960" s="89"/>
      <c r="J960" s="89"/>
      <c r="K960" s="89"/>
      <c r="L960" s="89"/>
    </row>
    <row r="961" spans="1:12" s="76" customFormat="1" ht="18" x14ac:dyDescent="0.2">
      <c r="A961" s="1530" t="s">
        <v>109</v>
      </c>
      <c r="B961" s="1530"/>
      <c r="C961" s="1530"/>
      <c r="D961" s="90" t="s">
        <v>110</v>
      </c>
      <c r="E961" s="90"/>
      <c r="G961" s="1550" t="s">
        <v>568</v>
      </c>
      <c r="H961" s="1550"/>
    </row>
    <row r="962" spans="1:12" s="76" customFormat="1" ht="18" x14ac:dyDescent="0.2"/>
    <row r="963" spans="1:12" s="76" customFormat="1" ht="18" x14ac:dyDescent="0.2">
      <c r="A963" s="76" t="s">
        <v>68</v>
      </c>
      <c r="B963" s="1549" t="s">
        <v>569</v>
      </c>
      <c r="C963" s="1549"/>
      <c r="D963" s="1549"/>
      <c r="E963" s="1549"/>
      <c r="F963" s="1538" t="s">
        <v>111</v>
      </c>
      <c r="G963" s="1538"/>
      <c r="H963" s="91"/>
      <c r="I963" s="1536" t="s">
        <v>112</v>
      </c>
      <c r="J963" s="1536"/>
      <c r="K963" s="1481">
        <v>43278</v>
      </c>
      <c r="L963" s="1482"/>
    </row>
    <row r="964" spans="1:12" s="76" customFormat="1" ht="18" x14ac:dyDescent="0.2"/>
    <row r="965" spans="1:12" s="76" customFormat="1" ht="18" x14ac:dyDescent="0.2">
      <c r="A965" s="1533" t="s">
        <v>113</v>
      </c>
      <c r="B965" s="1533"/>
      <c r="C965" s="1533"/>
      <c r="D965" s="1533"/>
      <c r="E965" s="1537"/>
      <c r="F965" s="1537"/>
      <c r="G965" s="1537"/>
      <c r="H965" s="74"/>
      <c r="I965" s="1533" t="s">
        <v>112</v>
      </c>
      <c r="J965" s="1533"/>
      <c r="K965" s="1534" t="s">
        <v>403</v>
      </c>
      <c r="L965" s="1535"/>
    </row>
    <row r="966" spans="1:12" s="76" customFormat="1" ht="18" x14ac:dyDescent="0.2">
      <c r="A966" s="92"/>
      <c r="B966" s="92"/>
      <c r="C966" s="92"/>
      <c r="D966" s="92"/>
      <c r="I966" s="92"/>
      <c r="J966" s="92"/>
      <c r="K966" s="93"/>
    </row>
    <row r="967" spans="1:12" s="76" customFormat="1" ht="30" customHeight="1" x14ac:dyDescent="0.2">
      <c r="A967" s="79" t="s">
        <v>68</v>
      </c>
      <c r="B967" s="1483" t="s">
        <v>474</v>
      </c>
      <c r="C967" s="1483"/>
      <c r="D967" s="1483"/>
      <c r="E967" s="1483"/>
      <c r="F967" s="1489" t="s">
        <v>116</v>
      </c>
      <c r="G967" s="1489"/>
      <c r="H967" s="95">
        <v>900469560</v>
      </c>
      <c r="I967" s="1542" t="s">
        <v>69</v>
      </c>
      <c r="J967" s="1542"/>
      <c r="K967" s="1483" t="s">
        <v>11</v>
      </c>
      <c r="L967" s="1484"/>
    </row>
    <row r="968" spans="1:12" s="76" customFormat="1" ht="30" customHeight="1" x14ac:dyDescent="0.2"/>
    <row r="969" spans="1:12" s="76" customFormat="1" ht="30" customHeight="1" x14ac:dyDescent="0.2">
      <c r="A969" s="79" t="s">
        <v>70</v>
      </c>
      <c r="B969" s="1483" t="s">
        <v>290</v>
      </c>
      <c r="C969" s="1483"/>
      <c r="D969" s="1483"/>
      <c r="E969" s="80" t="s">
        <v>71</v>
      </c>
      <c r="F969" s="1544"/>
      <c r="G969" s="1544"/>
      <c r="H969" s="80" t="s">
        <v>72</v>
      </c>
      <c r="I969" s="1483"/>
      <c r="J969" s="1483"/>
      <c r="K969" s="1483" t="s">
        <v>122</v>
      </c>
      <c r="L969" s="1484"/>
    </row>
    <row r="970" spans="1:12" s="76" customFormat="1" ht="9" customHeight="1" thickBot="1" x14ac:dyDescent="0.25"/>
    <row r="971" spans="1:12" s="76" customFormat="1" ht="24" customHeight="1" thickBot="1" x14ac:dyDescent="0.25">
      <c r="A971" s="76" t="s">
        <v>73</v>
      </c>
      <c r="B971" s="81"/>
      <c r="C971" s="83" t="s">
        <v>74</v>
      </c>
      <c r="D971" s="99"/>
      <c r="E971" s="83" t="s">
        <v>75</v>
      </c>
      <c r="F971" s="99"/>
      <c r="G971" s="1487" t="s">
        <v>76</v>
      </c>
      <c r="H971" s="1488"/>
      <c r="I971" s="99"/>
      <c r="J971" s="1490" t="s">
        <v>77</v>
      </c>
      <c r="K971" s="1491"/>
      <c r="L971" s="1491"/>
    </row>
    <row r="972" spans="1:12" s="76" customFormat="1" ht="9.75" customHeight="1" thickBot="1" x14ac:dyDescent="0.25">
      <c r="C972" s="83"/>
      <c r="D972" s="83"/>
      <c r="E972" s="83"/>
      <c r="F972" s="83"/>
      <c r="G972" s="83"/>
      <c r="H972" s="83"/>
      <c r="I972" s="83"/>
      <c r="J972" s="83"/>
      <c r="K972" s="83"/>
      <c r="L972" s="83"/>
    </row>
    <row r="973" spans="1:12" s="76" customFormat="1" ht="24" customHeight="1" thickBot="1" x14ac:dyDescent="0.25">
      <c r="B973" s="81"/>
      <c r="C973" s="83" t="s">
        <v>78</v>
      </c>
      <c r="D973" s="99"/>
      <c r="E973" s="83" t="s">
        <v>79</v>
      </c>
      <c r="F973" s="100" t="str">
        <f>IF(Menu!$C$7="رئيس",Menu!#REF!," ")</f>
        <v xml:space="preserve"> </v>
      </c>
      <c r="G973" s="1487" t="s">
        <v>81</v>
      </c>
      <c r="H973" s="1488"/>
      <c r="I973" s="99"/>
      <c r="J973" s="1490" t="s">
        <v>82</v>
      </c>
      <c r="K973" s="1491"/>
      <c r="L973" s="1491"/>
    </row>
    <row r="974" spans="1:12" s="76" customFormat="1" ht="9.75" customHeight="1" thickBot="1" x14ac:dyDescent="0.25">
      <c r="C974" s="83"/>
      <c r="D974" s="83"/>
      <c r="E974" s="83"/>
      <c r="F974" s="83"/>
      <c r="G974" s="83"/>
      <c r="H974" s="83"/>
      <c r="I974" s="83"/>
      <c r="J974" s="83"/>
      <c r="K974" s="83"/>
      <c r="L974" s="83"/>
    </row>
    <row r="975" spans="1:12" s="76" customFormat="1" ht="24" customHeight="1" thickBot="1" x14ac:dyDescent="0.25">
      <c r="B975" s="82" t="s">
        <v>80</v>
      </c>
      <c r="C975" s="83" t="s">
        <v>83</v>
      </c>
      <c r="D975" s="99"/>
      <c r="E975" s="83" t="s">
        <v>46</v>
      </c>
      <c r="F975" s="99"/>
      <c r="G975" s="1482" t="s">
        <v>84</v>
      </c>
      <c r="H975" s="1482"/>
      <c r="I975" s="99"/>
      <c r="J975" s="1490" t="s">
        <v>85</v>
      </c>
      <c r="K975" s="1491"/>
      <c r="L975" s="1491"/>
    </row>
    <row r="976" spans="1:12" s="76" customFormat="1" ht="9.75" customHeight="1" thickBot="1" x14ac:dyDescent="0.25"/>
    <row r="977" spans="1:12" s="76" customFormat="1" ht="24" customHeight="1" thickBot="1" x14ac:dyDescent="0.25">
      <c r="B977" s="81"/>
      <c r="C977" s="1487" t="s">
        <v>86</v>
      </c>
      <c r="D977" s="1482"/>
      <c r="E977" s="1488"/>
      <c r="F977" s="81"/>
      <c r="G977" s="1487" t="s">
        <v>87</v>
      </c>
      <c r="H977" s="1482"/>
      <c r="I977" s="1482"/>
      <c r="J977" s="1482"/>
      <c r="K977" s="1482"/>
      <c r="L977" s="1482"/>
    </row>
    <row r="978" spans="1:12" s="76" customFormat="1" ht="20.25" x14ac:dyDescent="0.2">
      <c r="A978" s="1507" t="s">
        <v>88</v>
      </c>
      <c r="B978" s="1507"/>
      <c r="C978" s="1507"/>
      <c r="D978" s="1507"/>
      <c r="E978" s="1507"/>
      <c r="F978" s="1507"/>
      <c r="G978" s="1507"/>
      <c r="H978" s="1507"/>
      <c r="I978" s="1507"/>
      <c r="J978" s="1507"/>
      <c r="K978" s="1507"/>
      <c r="L978" s="1507"/>
    </row>
    <row r="979" spans="1:12" s="76" customFormat="1" ht="18" x14ac:dyDescent="0.2">
      <c r="A979" s="1482" t="s">
        <v>89</v>
      </c>
      <c r="B979" s="1482"/>
      <c r="C979" s="1482"/>
      <c r="D979" s="1482"/>
    </row>
    <row r="980" spans="1:12" s="76" customFormat="1" ht="18.75" customHeight="1" x14ac:dyDescent="0.2">
      <c r="A980" s="1522" t="s">
        <v>90</v>
      </c>
      <c r="B980" s="1522"/>
      <c r="C980" s="84">
        <v>239.77065682411194</v>
      </c>
      <c r="D980" s="85" t="s">
        <v>25</v>
      </c>
      <c r="E980" s="1492" t="s">
        <v>91</v>
      </c>
      <c r="F980" s="1492"/>
      <c r="G980" s="84">
        <v>5</v>
      </c>
      <c r="H980" s="86" t="s">
        <v>92</v>
      </c>
      <c r="I980" s="1492" t="s">
        <v>93</v>
      </c>
      <c r="J980" s="1492"/>
      <c r="K980" s="84">
        <v>1198.8532841205597</v>
      </c>
    </row>
    <row r="981" spans="1:12" s="76" customFormat="1" ht="18.75" thickBot="1" x14ac:dyDescent="0.25">
      <c r="A981" s="1482" t="s">
        <v>94</v>
      </c>
      <c r="B981" s="1482"/>
      <c r="C981" s="1482"/>
      <c r="D981" s="1482"/>
    </row>
    <row r="982" spans="1:12" s="76" customFormat="1" ht="30" customHeight="1" x14ac:dyDescent="0.2">
      <c r="A982" s="1525" t="s">
        <v>95</v>
      </c>
      <c r="B982" s="1526"/>
      <c r="C982" s="1526"/>
      <c r="D982" s="1526"/>
      <c r="E982" s="1526"/>
      <c r="F982" s="1526"/>
      <c r="G982" s="1526"/>
      <c r="H982" s="1501" t="s">
        <v>96</v>
      </c>
      <c r="I982" s="1505" t="s">
        <v>97</v>
      </c>
      <c r="J982" s="1505"/>
      <c r="K982" s="1501" t="s">
        <v>98</v>
      </c>
      <c r="L982" s="1502"/>
    </row>
    <row r="983" spans="1:12" s="76" customFormat="1" ht="30" customHeight="1" x14ac:dyDescent="0.2">
      <c r="A983" s="87" t="s">
        <v>99</v>
      </c>
      <c r="B983" s="1485" t="s">
        <v>100</v>
      </c>
      <c r="C983" s="1485"/>
      <c r="D983" s="1485" t="s">
        <v>101</v>
      </c>
      <c r="E983" s="1485"/>
      <c r="F983" s="1485" t="s">
        <v>100</v>
      </c>
      <c r="G983" s="1485"/>
      <c r="H983" s="1503"/>
      <c r="I983" s="1506"/>
      <c r="J983" s="1506"/>
      <c r="K983" s="1503"/>
      <c r="L983" s="1504"/>
    </row>
    <row r="984" spans="1:12" s="76" customFormat="1" ht="30" customHeight="1" x14ac:dyDescent="0.2">
      <c r="A984" s="1545" t="s">
        <v>521</v>
      </c>
      <c r="B984" s="1493">
        <v>43263</v>
      </c>
      <c r="C984" s="1494"/>
      <c r="D984" s="1495" t="s">
        <v>414</v>
      </c>
      <c r="E984" s="1496"/>
      <c r="F984" s="1493">
        <v>43271</v>
      </c>
      <c r="G984" s="1494"/>
      <c r="H984" s="1511">
        <v>5</v>
      </c>
      <c r="I984" s="1514">
        <v>11</v>
      </c>
      <c r="J984" s="1515"/>
      <c r="K984" s="1514">
        <v>55</v>
      </c>
      <c r="L984" s="1539"/>
    </row>
    <row r="985" spans="1:12" s="76" customFormat="1" ht="30" customHeight="1" x14ac:dyDescent="0.2">
      <c r="A985" s="1546"/>
      <c r="B985" s="1497"/>
      <c r="C985" s="1498"/>
      <c r="D985" s="1508"/>
      <c r="E985" s="1509"/>
      <c r="F985" s="1497"/>
      <c r="G985" s="1498"/>
      <c r="H985" s="1512"/>
      <c r="I985" s="1516"/>
      <c r="J985" s="1517"/>
      <c r="K985" s="1516"/>
      <c r="L985" s="1540"/>
    </row>
    <row r="986" spans="1:12" s="76" customFormat="1" ht="30" customHeight="1" x14ac:dyDescent="0.2">
      <c r="A986" s="1546"/>
      <c r="B986" s="1497"/>
      <c r="C986" s="1498"/>
      <c r="D986" s="1508"/>
      <c r="E986" s="1509"/>
      <c r="F986" s="1497"/>
      <c r="G986" s="1498"/>
      <c r="H986" s="1512"/>
      <c r="I986" s="1516"/>
      <c r="J986" s="1517"/>
      <c r="K986" s="1516"/>
      <c r="L986" s="1540"/>
    </row>
    <row r="987" spans="1:12" s="76" customFormat="1" ht="30" customHeight="1" thickBot="1" x14ac:dyDescent="0.25">
      <c r="A987" s="1547"/>
      <c r="B987" s="1499"/>
      <c r="C987" s="1500"/>
      <c r="D987" s="1520"/>
      <c r="E987" s="1521"/>
      <c r="F987" s="1499"/>
      <c r="G987" s="1500"/>
      <c r="H987" s="1513"/>
      <c r="I987" s="1518"/>
      <c r="J987" s="1519"/>
      <c r="K987" s="1518"/>
      <c r="L987" s="1541"/>
    </row>
    <row r="988" spans="1:12" s="76" customFormat="1" ht="25.15" customHeight="1" x14ac:dyDescent="0.2">
      <c r="A988" s="1548" t="s">
        <v>102</v>
      </c>
      <c r="B988" s="1548"/>
      <c r="C988" s="1548"/>
      <c r="D988" s="1548"/>
    </row>
    <row r="989" spans="1:12" s="76" customFormat="1" ht="25.15" customHeight="1" x14ac:dyDescent="0.2">
      <c r="A989" s="1492" t="s">
        <v>103</v>
      </c>
      <c r="B989" s="1492"/>
      <c r="C989" s="84">
        <v>1198.8532841205597</v>
      </c>
      <c r="D989" s="88" t="s">
        <v>104</v>
      </c>
      <c r="E989" s="1492" t="s">
        <v>105</v>
      </c>
      <c r="F989" s="1492"/>
      <c r="G989" s="84">
        <v>55</v>
      </c>
      <c r="H989" s="86" t="s">
        <v>92</v>
      </c>
      <c r="I989" s="1522" t="s">
        <v>106</v>
      </c>
      <c r="J989" s="1522"/>
      <c r="K989" s="84">
        <v>1253.8532841205597</v>
      </c>
    </row>
    <row r="990" spans="1:12" s="76" customFormat="1" ht="25.15" customHeight="1" x14ac:dyDescent="0.2">
      <c r="A990" s="1492" t="s">
        <v>107</v>
      </c>
      <c r="B990" s="1492"/>
      <c r="C990" s="1492"/>
      <c r="D990" s="1492"/>
    </row>
    <row r="991" spans="1:12" s="76" customFormat="1" ht="25.15" customHeight="1" x14ac:dyDescent="0.2">
      <c r="C991" s="1536" t="s">
        <v>119</v>
      </c>
      <c r="D991" s="1536"/>
      <c r="E991" s="1532">
        <v>43278</v>
      </c>
      <c r="F991" s="1532"/>
      <c r="G991" s="83"/>
      <c r="H991" s="76" t="s">
        <v>108</v>
      </c>
      <c r="I991" s="75"/>
      <c r="J991" s="75"/>
    </row>
    <row r="992" spans="1:12" s="76" customFormat="1" ht="5.25" customHeight="1" thickBot="1" x14ac:dyDescent="0.25">
      <c r="A992" s="89"/>
      <c r="B992" s="89"/>
      <c r="C992" s="89"/>
      <c r="D992" s="89"/>
      <c r="E992" s="89"/>
      <c r="F992" s="89"/>
      <c r="G992" s="89"/>
      <c r="H992" s="89"/>
      <c r="I992" s="89"/>
      <c r="J992" s="89"/>
      <c r="K992" s="89"/>
      <c r="L992" s="89"/>
    </row>
    <row r="993" spans="1:12" s="76" customFormat="1" ht="18" x14ac:dyDescent="0.2">
      <c r="A993" s="1530" t="s">
        <v>109</v>
      </c>
      <c r="B993" s="1530"/>
      <c r="C993" s="1530"/>
      <c r="D993" s="90" t="s">
        <v>110</v>
      </c>
      <c r="E993" s="90"/>
      <c r="G993" s="1550" t="s">
        <v>568</v>
      </c>
      <c r="H993" s="1550"/>
    </row>
    <row r="994" spans="1:12" s="76" customFormat="1" ht="18" x14ac:dyDescent="0.2"/>
    <row r="995" spans="1:12" s="76" customFormat="1" ht="18" x14ac:dyDescent="0.2">
      <c r="A995" s="76" t="s">
        <v>68</v>
      </c>
      <c r="B995" s="1549" t="s">
        <v>569</v>
      </c>
      <c r="C995" s="1549"/>
      <c r="D995" s="1549"/>
      <c r="E995" s="1549"/>
      <c r="F995" s="1538" t="s">
        <v>111</v>
      </c>
      <c r="G995" s="1538"/>
      <c r="H995" s="91"/>
      <c r="I995" s="1536" t="s">
        <v>112</v>
      </c>
      <c r="J995" s="1536"/>
      <c r="K995" s="1481">
        <v>43278</v>
      </c>
      <c r="L995" s="1482"/>
    </row>
    <row r="996" spans="1:12" s="76" customFormat="1" ht="18" x14ac:dyDescent="0.2"/>
    <row r="997" spans="1:12" s="76" customFormat="1" ht="18" x14ac:dyDescent="0.2">
      <c r="A997" s="1533" t="s">
        <v>113</v>
      </c>
      <c r="B997" s="1533"/>
      <c r="C997" s="1533"/>
      <c r="D997" s="1533"/>
      <c r="E997" s="1537"/>
      <c r="F997" s="1537"/>
      <c r="G997" s="1537"/>
      <c r="H997" s="74"/>
      <c r="I997" s="1533" t="s">
        <v>112</v>
      </c>
      <c r="J997" s="1533"/>
      <c r="K997" s="1534" t="s">
        <v>403</v>
      </c>
      <c r="L997" s="1535"/>
    </row>
    <row r="998" spans="1:12" s="76" customFormat="1" ht="18" x14ac:dyDescent="0.2">
      <c r="A998" s="92"/>
      <c r="B998" s="92"/>
      <c r="C998" s="92"/>
      <c r="D998" s="92"/>
      <c r="I998" s="92"/>
      <c r="J998" s="92"/>
      <c r="K998" s="93"/>
    </row>
    <row r="999" spans="1:12" s="76" customFormat="1" ht="30" customHeight="1" x14ac:dyDescent="0.2">
      <c r="A999" s="79" t="s">
        <v>68</v>
      </c>
      <c r="B999" s="1483" t="s">
        <v>475</v>
      </c>
      <c r="C999" s="1483"/>
      <c r="D999" s="1483"/>
      <c r="E999" s="1483"/>
      <c r="F999" s="1489" t="s">
        <v>116</v>
      </c>
      <c r="G999" s="1489"/>
      <c r="H999" s="95">
        <v>909511644</v>
      </c>
      <c r="I999" s="1542" t="s">
        <v>69</v>
      </c>
      <c r="J999" s="1542"/>
      <c r="K999" s="1483" t="s">
        <v>11</v>
      </c>
      <c r="L999" s="1484"/>
    </row>
    <row r="1000" spans="1:12" s="76" customFormat="1" ht="30" customHeight="1" x14ac:dyDescent="0.2"/>
    <row r="1001" spans="1:12" s="76" customFormat="1" ht="30" customHeight="1" x14ac:dyDescent="0.2">
      <c r="A1001" s="79" t="s">
        <v>70</v>
      </c>
      <c r="B1001" s="1483" t="s">
        <v>290</v>
      </c>
      <c r="C1001" s="1483"/>
      <c r="D1001" s="1483"/>
      <c r="E1001" s="80" t="s">
        <v>71</v>
      </c>
      <c r="F1001" s="1544"/>
      <c r="G1001" s="1544"/>
      <c r="H1001" s="80" t="s">
        <v>72</v>
      </c>
      <c r="I1001" s="1483"/>
      <c r="J1001" s="1483"/>
      <c r="K1001" s="1483" t="s">
        <v>122</v>
      </c>
      <c r="L1001" s="1484"/>
    </row>
    <row r="1002" spans="1:12" s="76" customFormat="1" ht="9" customHeight="1" thickBot="1" x14ac:dyDescent="0.25"/>
    <row r="1003" spans="1:12" s="76" customFormat="1" ht="24" customHeight="1" thickBot="1" x14ac:dyDescent="0.25">
      <c r="A1003" s="76" t="s">
        <v>73</v>
      </c>
      <c r="B1003" s="81"/>
      <c r="C1003" s="83" t="s">
        <v>74</v>
      </c>
      <c r="D1003" s="99"/>
      <c r="E1003" s="83" t="s">
        <v>75</v>
      </c>
      <c r="F1003" s="99"/>
      <c r="G1003" s="1487" t="s">
        <v>76</v>
      </c>
      <c r="H1003" s="1488"/>
      <c r="I1003" s="99"/>
      <c r="J1003" s="1490" t="s">
        <v>77</v>
      </c>
      <c r="K1003" s="1491"/>
      <c r="L1003" s="1491"/>
    </row>
    <row r="1004" spans="1:12" s="76" customFormat="1" ht="9.75" customHeight="1" thickBot="1" x14ac:dyDescent="0.25">
      <c r="C1004" s="83"/>
      <c r="D1004" s="83"/>
      <c r="E1004" s="83"/>
      <c r="F1004" s="83"/>
      <c r="G1004" s="83"/>
      <c r="H1004" s="83"/>
      <c r="I1004" s="83"/>
      <c r="J1004" s="83"/>
      <c r="K1004" s="83"/>
      <c r="L1004" s="83"/>
    </row>
    <row r="1005" spans="1:12" s="76" customFormat="1" ht="24" customHeight="1" thickBot="1" x14ac:dyDescent="0.25">
      <c r="B1005" s="81"/>
      <c r="C1005" s="83" t="s">
        <v>78</v>
      </c>
      <c r="D1005" s="99"/>
      <c r="E1005" s="83" t="s">
        <v>79</v>
      </c>
      <c r="F1005" s="100" t="str">
        <f>IF(Menu!$C$7="رئيس",Menu!#REF!," ")</f>
        <v xml:space="preserve"> </v>
      </c>
      <c r="G1005" s="1487" t="s">
        <v>81</v>
      </c>
      <c r="H1005" s="1488"/>
      <c r="I1005" s="99"/>
      <c r="J1005" s="1490" t="s">
        <v>82</v>
      </c>
      <c r="K1005" s="1491"/>
      <c r="L1005" s="1491"/>
    </row>
    <row r="1006" spans="1:12" s="76" customFormat="1" ht="9.75" customHeight="1" thickBot="1" x14ac:dyDescent="0.25">
      <c r="C1006" s="83"/>
      <c r="D1006" s="83"/>
      <c r="E1006" s="83"/>
      <c r="F1006" s="83"/>
      <c r="G1006" s="83"/>
      <c r="H1006" s="83"/>
      <c r="I1006" s="83"/>
      <c r="J1006" s="83"/>
      <c r="K1006" s="83"/>
      <c r="L1006" s="83"/>
    </row>
    <row r="1007" spans="1:12" s="76" customFormat="1" ht="24" customHeight="1" thickBot="1" x14ac:dyDescent="0.25">
      <c r="B1007" s="82" t="s">
        <v>80</v>
      </c>
      <c r="C1007" s="83" t="s">
        <v>83</v>
      </c>
      <c r="D1007" s="99"/>
      <c r="E1007" s="83" t="s">
        <v>46</v>
      </c>
      <c r="F1007" s="99"/>
      <c r="G1007" s="1482" t="s">
        <v>84</v>
      </c>
      <c r="H1007" s="1482"/>
      <c r="I1007" s="99"/>
      <c r="J1007" s="1490" t="s">
        <v>85</v>
      </c>
      <c r="K1007" s="1491"/>
      <c r="L1007" s="1491"/>
    </row>
    <row r="1008" spans="1:12" s="76" customFormat="1" ht="9.75" customHeight="1" thickBot="1" x14ac:dyDescent="0.25"/>
    <row r="1009" spans="1:12" s="76" customFormat="1" ht="24" customHeight="1" thickBot="1" x14ac:dyDescent="0.25">
      <c r="B1009" s="81"/>
      <c r="C1009" s="1487" t="s">
        <v>86</v>
      </c>
      <c r="D1009" s="1482"/>
      <c r="E1009" s="1488"/>
      <c r="F1009" s="81"/>
      <c r="G1009" s="1487" t="s">
        <v>87</v>
      </c>
      <c r="H1009" s="1482"/>
      <c r="I1009" s="1482"/>
      <c r="J1009" s="1482"/>
      <c r="K1009" s="1482"/>
      <c r="L1009" s="1482"/>
    </row>
    <row r="1010" spans="1:12" s="76" customFormat="1" ht="20.25" x14ac:dyDescent="0.2">
      <c r="A1010" s="1507" t="s">
        <v>88</v>
      </c>
      <c r="B1010" s="1507"/>
      <c r="C1010" s="1507"/>
      <c r="D1010" s="1507"/>
      <c r="E1010" s="1507"/>
      <c r="F1010" s="1507"/>
      <c r="G1010" s="1507"/>
      <c r="H1010" s="1507"/>
      <c r="I1010" s="1507"/>
      <c r="J1010" s="1507"/>
      <c r="K1010" s="1507"/>
      <c r="L1010" s="1507"/>
    </row>
    <row r="1011" spans="1:12" s="76" customFormat="1" ht="18" x14ac:dyDescent="0.2">
      <c r="A1011" s="1482" t="s">
        <v>89</v>
      </c>
      <c r="B1011" s="1482"/>
      <c r="C1011" s="1482"/>
      <c r="D1011" s="1482"/>
    </row>
    <row r="1012" spans="1:12" s="76" customFormat="1" ht="18.75" customHeight="1" x14ac:dyDescent="0.2">
      <c r="A1012" s="1522" t="s">
        <v>90</v>
      </c>
      <c r="B1012" s="1522"/>
      <c r="C1012" s="84">
        <v>239.77065682411194</v>
      </c>
      <c r="D1012" s="85" t="s">
        <v>25</v>
      </c>
      <c r="E1012" s="1492" t="s">
        <v>91</v>
      </c>
      <c r="F1012" s="1492"/>
      <c r="G1012" s="84">
        <v>5</v>
      </c>
      <c r="H1012" s="86" t="s">
        <v>92</v>
      </c>
      <c r="I1012" s="1492" t="s">
        <v>93</v>
      </c>
      <c r="J1012" s="1492"/>
      <c r="K1012" s="84">
        <v>1198.8532841205597</v>
      </c>
    </row>
    <row r="1013" spans="1:12" s="76" customFormat="1" ht="18.75" thickBot="1" x14ac:dyDescent="0.25">
      <c r="A1013" s="1482" t="s">
        <v>94</v>
      </c>
      <c r="B1013" s="1482"/>
      <c r="C1013" s="1482"/>
      <c r="D1013" s="1482"/>
    </row>
    <row r="1014" spans="1:12" s="76" customFormat="1" ht="30" customHeight="1" x14ac:dyDescent="0.2">
      <c r="A1014" s="1525" t="s">
        <v>95</v>
      </c>
      <c r="B1014" s="1526"/>
      <c r="C1014" s="1526"/>
      <c r="D1014" s="1526"/>
      <c r="E1014" s="1526"/>
      <c r="F1014" s="1526"/>
      <c r="G1014" s="1526"/>
      <c r="H1014" s="1501" t="s">
        <v>96</v>
      </c>
      <c r="I1014" s="1505" t="s">
        <v>97</v>
      </c>
      <c r="J1014" s="1505"/>
      <c r="K1014" s="1501" t="s">
        <v>98</v>
      </c>
      <c r="L1014" s="1502"/>
    </row>
    <row r="1015" spans="1:12" s="76" customFormat="1" ht="30" customHeight="1" x14ac:dyDescent="0.2">
      <c r="A1015" s="87" t="s">
        <v>99</v>
      </c>
      <c r="B1015" s="1485" t="s">
        <v>100</v>
      </c>
      <c r="C1015" s="1485"/>
      <c r="D1015" s="1485" t="s">
        <v>101</v>
      </c>
      <c r="E1015" s="1485"/>
      <c r="F1015" s="1485" t="s">
        <v>100</v>
      </c>
      <c r="G1015" s="1485"/>
      <c r="H1015" s="1503"/>
      <c r="I1015" s="1506"/>
      <c r="J1015" s="1506"/>
      <c r="K1015" s="1503"/>
      <c r="L1015" s="1504"/>
    </row>
    <row r="1016" spans="1:12" s="76" customFormat="1" ht="30" customHeight="1" x14ac:dyDescent="0.2">
      <c r="A1016" s="1545" t="s">
        <v>519</v>
      </c>
      <c r="B1016" s="1493">
        <v>43263</v>
      </c>
      <c r="C1016" s="1494"/>
      <c r="D1016" s="1495" t="s">
        <v>414</v>
      </c>
      <c r="E1016" s="1496"/>
      <c r="F1016" s="1493">
        <v>43271</v>
      </c>
      <c r="G1016" s="1494"/>
      <c r="H1016" s="1511">
        <v>5</v>
      </c>
      <c r="I1016" s="1514">
        <v>13</v>
      </c>
      <c r="J1016" s="1515"/>
      <c r="K1016" s="1514">
        <v>65</v>
      </c>
      <c r="L1016" s="1539"/>
    </row>
    <row r="1017" spans="1:12" s="76" customFormat="1" ht="30" customHeight="1" x14ac:dyDescent="0.2">
      <c r="A1017" s="1546"/>
      <c r="B1017" s="1497"/>
      <c r="C1017" s="1498"/>
      <c r="D1017" s="1508"/>
      <c r="E1017" s="1509"/>
      <c r="F1017" s="1497"/>
      <c r="G1017" s="1498"/>
      <c r="H1017" s="1512"/>
      <c r="I1017" s="1516"/>
      <c r="J1017" s="1517"/>
      <c r="K1017" s="1516"/>
      <c r="L1017" s="1540"/>
    </row>
    <row r="1018" spans="1:12" s="76" customFormat="1" ht="30" customHeight="1" x14ac:dyDescent="0.2">
      <c r="A1018" s="1546"/>
      <c r="B1018" s="1497"/>
      <c r="C1018" s="1498"/>
      <c r="D1018" s="1508"/>
      <c r="E1018" s="1509"/>
      <c r="F1018" s="1497"/>
      <c r="G1018" s="1498"/>
      <c r="H1018" s="1512"/>
      <c r="I1018" s="1516"/>
      <c r="J1018" s="1517"/>
      <c r="K1018" s="1516"/>
      <c r="L1018" s="1540"/>
    </row>
    <row r="1019" spans="1:12" s="76" customFormat="1" ht="30" customHeight="1" thickBot="1" x14ac:dyDescent="0.25">
      <c r="A1019" s="1547"/>
      <c r="B1019" s="1499"/>
      <c r="C1019" s="1500"/>
      <c r="D1019" s="1520"/>
      <c r="E1019" s="1521"/>
      <c r="F1019" s="1499"/>
      <c r="G1019" s="1500"/>
      <c r="H1019" s="1513"/>
      <c r="I1019" s="1518"/>
      <c r="J1019" s="1519"/>
      <c r="K1019" s="1518"/>
      <c r="L1019" s="1541"/>
    </row>
    <row r="1020" spans="1:12" s="76" customFormat="1" ht="25.15" customHeight="1" x14ac:dyDescent="0.2">
      <c r="A1020" s="1548" t="s">
        <v>102</v>
      </c>
      <c r="B1020" s="1548"/>
      <c r="C1020" s="1548"/>
      <c r="D1020" s="1548"/>
    </row>
    <row r="1021" spans="1:12" s="76" customFormat="1" ht="25.15" customHeight="1" x14ac:dyDescent="0.2">
      <c r="A1021" s="1492" t="s">
        <v>103</v>
      </c>
      <c r="B1021" s="1492"/>
      <c r="C1021" s="84">
        <v>1198.8532841205597</v>
      </c>
      <c r="D1021" s="88" t="s">
        <v>104</v>
      </c>
      <c r="E1021" s="1492" t="s">
        <v>105</v>
      </c>
      <c r="F1021" s="1492"/>
      <c r="G1021" s="84">
        <v>65</v>
      </c>
      <c r="H1021" s="86" t="s">
        <v>92</v>
      </c>
      <c r="I1021" s="1522" t="s">
        <v>106</v>
      </c>
      <c r="J1021" s="1522"/>
      <c r="K1021" s="84">
        <v>1263.8532841205597</v>
      </c>
    </row>
    <row r="1022" spans="1:12" s="76" customFormat="1" ht="25.15" customHeight="1" x14ac:dyDescent="0.2">
      <c r="A1022" s="1492" t="s">
        <v>107</v>
      </c>
      <c r="B1022" s="1492"/>
      <c r="C1022" s="1492"/>
      <c r="D1022" s="1492"/>
    </row>
    <row r="1023" spans="1:12" s="76" customFormat="1" ht="25.15" customHeight="1" x14ac:dyDescent="0.2">
      <c r="C1023" s="1536" t="s">
        <v>119</v>
      </c>
      <c r="D1023" s="1536"/>
      <c r="E1023" s="1532">
        <v>43278</v>
      </c>
      <c r="F1023" s="1532"/>
      <c r="G1023" s="83"/>
      <c r="H1023" s="76" t="s">
        <v>108</v>
      </c>
      <c r="I1023" s="75"/>
      <c r="J1023" s="75"/>
    </row>
    <row r="1024" spans="1:12" s="76" customFormat="1" ht="5.25" customHeight="1" thickBot="1" x14ac:dyDescent="0.25">
      <c r="A1024" s="89"/>
      <c r="B1024" s="89"/>
      <c r="C1024" s="89"/>
      <c r="D1024" s="89"/>
      <c r="E1024" s="89"/>
      <c r="F1024" s="89"/>
      <c r="G1024" s="89"/>
      <c r="H1024" s="89"/>
      <c r="I1024" s="89"/>
      <c r="J1024" s="89"/>
      <c r="K1024" s="89"/>
      <c r="L1024" s="89"/>
    </row>
    <row r="1025" spans="1:12" s="76" customFormat="1" ht="18" x14ac:dyDescent="0.2">
      <c r="A1025" s="1530" t="s">
        <v>109</v>
      </c>
      <c r="B1025" s="1530"/>
      <c r="C1025" s="1530"/>
      <c r="D1025" s="90" t="s">
        <v>110</v>
      </c>
      <c r="E1025" s="90"/>
      <c r="G1025" s="1550" t="s">
        <v>568</v>
      </c>
      <c r="H1025" s="1550"/>
    </row>
    <row r="1026" spans="1:12" s="76" customFormat="1" ht="18" x14ac:dyDescent="0.2"/>
    <row r="1027" spans="1:12" s="76" customFormat="1" ht="18" x14ac:dyDescent="0.2">
      <c r="A1027" s="76" t="s">
        <v>68</v>
      </c>
      <c r="B1027" s="1549" t="s">
        <v>569</v>
      </c>
      <c r="C1027" s="1549"/>
      <c r="D1027" s="1549"/>
      <c r="E1027" s="1549"/>
      <c r="F1027" s="1538" t="s">
        <v>111</v>
      </c>
      <c r="G1027" s="1538"/>
      <c r="H1027" s="91"/>
      <c r="I1027" s="1536" t="s">
        <v>112</v>
      </c>
      <c r="J1027" s="1536"/>
      <c r="K1027" s="1481">
        <v>43278</v>
      </c>
      <c r="L1027" s="1482"/>
    </row>
    <row r="1028" spans="1:12" s="76" customFormat="1" ht="18" x14ac:dyDescent="0.2"/>
    <row r="1029" spans="1:12" s="76" customFormat="1" ht="18" x14ac:dyDescent="0.2">
      <c r="A1029" s="1533" t="s">
        <v>113</v>
      </c>
      <c r="B1029" s="1533"/>
      <c r="C1029" s="1533"/>
      <c r="D1029" s="1533"/>
      <c r="E1029" s="1537"/>
      <c r="F1029" s="1537"/>
      <c r="G1029" s="1537"/>
      <c r="H1029" s="74"/>
      <c r="I1029" s="1533" t="s">
        <v>112</v>
      </c>
      <c r="J1029" s="1533"/>
      <c r="K1029" s="1534" t="s">
        <v>403</v>
      </c>
      <c r="L1029" s="1535"/>
    </row>
    <row r="1030" spans="1:12" s="76" customFormat="1" ht="18" x14ac:dyDescent="0.2">
      <c r="A1030" s="92"/>
      <c r="B1030" s="92"/>
      <c r="C1030" s="92"/>
      <c r="D1030" s="92"/>
      <c r="I1030" s="92"/>
      <c r="J1030" s="92"/>
      <c r="K1030" s="93"/>
    </row>
    <row r="1031" spans="1:12" s="76" customFormat="1" ht="30" customHeight="1" x14ac:dyDescent="0.2">
      <c r="A1031" s="79" t="s">
        <v>68</v>
      </c>
      <c r="B1031" s="1483" t="s">
        <v>477</v>
      </c>
      <c r="C1031" s="1483"/>
      <c r="D1031" s="1483"/>
      <c r="E1031" s="1483"/>
      <c r="F1031" s="1489" t="s">
        <v>116</v>
      </c>
      <c r="G1031" s="1489"/>
      <c r="H1031" s="95">
        <v>908018229</v>
      </c>
      <c r="I1031" s="1542" t="s">
        <v>69</v>
      </c>
      <c r="J1031" s="1542"/>
      <c r="K1031" s="1483" t="s">
        <v>11</v>
      </c>
      <c r="L1031" s="1484"/>
    </row>
    <row r="1032" spans="1:12" s="76" customFormat="1" ht="30" customHeight="1" x14ac:dyDescent="0.2"/>
    <row r="1033" spans="1:12" s="76" customFormat="1" ht="30" customHeight="1" x14ac:dyDescent="0.2">
      <c r="A1033" s="79" t="s">
        <v>70</v>
      </c>
      <c r="B1033" s="1483" t="s">
        <v>290</v>
      </c>
      <c r="C1033" s="1483"/>
      <c r="D1033" s="1483"/>
      <c r="E1033" s="80" t="s">
        <v>71</v>
      </c>
      <c r="F1033" s="1544"/>
      <c r="G1033" s="1544"/>
      <c r="H1033" s="80" t="s">
        <v>72</v>
      </c>
      <c r="I1033" s="1483"/>
      <c r="J1033" s="1483"/>
      <c r="K1033" s="1483" t="s">
        <v>122</v>
      </c>
      <c r="L1033" s="1484"/>
    </row>
    <row r="1034" spans="1:12" s="76" customFormat="1" ht="9" customHeight="1" thickBot="1" x14ac:dyDescent="0.25"/>
    <row r="1035" spans="1:12" s="76" customFormat="1" ht="24" customHeight="1" thickBot="1" x14ac:dyDescent="0.25">
      <c r="A1035" s="76" t="s">
        <v>73</v>
      </c>
      <c r="B1035" s="81"/>
      <c r="C1035" s="83" t="s">
        <v>74</v>
      </c>
      <c r="D1035" s="99"/>
      <c r="E1035" s="83" t="s">
        <v>75</v>
      </c>
      <c r="F1035" s="99"/>
      <c r="G1035" s="1487" t="s">
        <v>76</v>
      </c>
      <c r="H1035" s="1488"/>
      <c r="I1035" s="99"/>
      <c r="J1035" s="1490" t="s">
        <v>77</v>
      </c>
      <c r="K1035" s="1491"/>
      <c r="L1035" s="1491"/>
    </row>
    <row r="1036" spans="1:12" s="76" customFormat="1" ht="9.75" customHeight="1" thickBot="1" x14ac:dyDescent="0.25">
      <c r="C1036" s="83"/>
      <c r="D1036" s="83"/>
      <c r="E1036" s="83"/>
      <c r="F1036" s="83"/>
      <c r="G1036" s="83"/>
      <c r="H1036" s="83"/>
      <c r="I1036" s="83"/>
      <c r="J1036" s="83"/>
      <c r="K1036" s="83"/>
      <c r="L1036" s="83"/>
    </row>
    <row r="1037" spans="1:12" s="76" customFormat="1" ht="24" customHeight="1" thickBot="1" x14ac:dyDescent="0.25">
      <c r="B1037" s="81"/>
      <c r="C1037" s="83" t="s">
        <v>78</v>
      </c>
      <c r="D1037" s="99"/>
      <c r="E1037" s="83" t="s">
        <v>79</v>
      </c>
      <c r="F1037" s="100" t="str">
        <f>IF(Menu!$C$7="رئيس",Menu!#REF!," ")</f>
        <v xml:space="preserve"> </v>
      </c>
      <c r="G1037" s="1487" t="s">
        <v>81</v>
      </c>
      <c r="H1037" s="1488"/>
      <c r="I1037" s="99"/>
      <c r="J1037" s="1490" t="s">
        <v>82</v>
      </c>
      <c r="K1037" s="1491"/>
      <c r="L1037" s="1491"/>
    </row>
    <row r="1038" spans="1:12" s="76" customFormat="1" ht="9.75" customHeight="1" thickBot="1" x14ac:dyDescent="0.25">
      <c r="C1038" s="83"/>
      <c r="D1038" s="83"/>
      <c r="E1038" s="83"/>
      <c r="F1038" s="83"/>
      <c r="G1038" s="83"/>
      <c r="H1038" s="83"/>
      <c r="I1038" s="83"/>
      <c r="J1038" s="83"/>
      <c r="K1038" s="83"/>
      <c r="L1038" s="83"/>
    </row>
    <row r="1039" spans="1:12" s="76" customFormat="1" ht="24" customHeight="1" thickBot="1" x14ac:dyDescent="0.25">
      <c r="B1039" s="82" t="s">
        <v>80</v>
      </c>
      <c r="C1039" s="83" t="s">
        <v>83</v>
      </c>
      <c r="D1039" s="99"/>
      <c r="E1039" s="83" t="s">
        <v>46</v>
      </c>
      <c r="F1039" s="99"/>
      <c r="G1039" s="1482" t="s">
        <v>84</v>
      </c>
      <c r="H1039" s="1482"/>
      <c r="I1039" s="99"/>
      <c r="J1039" s="1490" t="s">
        <v>85</v>
      </c>
      <c r="K1039" s="1491"/>
      <c r="L1039" s="1491"/>
    </row>
    <row r="1040" spans="1:12" s="76" customFormat="1" ht="9.75" customHeight="1" thickBot="1" x14ac:dyDescent="0.25"/>
    <row r="1041" spans="1:12" s="76" customFormat="1" ht="24" customHeight="1" thickBot="1" x14ac:dyDescent="0.25">
      <c r="B1041" s="81"/>
      <c r="C1041" s="1487" t="s">
        <v>86</v>
      </c>
      <c r="D1041" s="1482"/>
      <c r="E1041" s="1488"/>
      <c r="F1041" s="81"/>
      <c r="G1041" s="1487" t="s">
        <v>87</v>
      </c>
      <c r="H1041" s="1482"/>
      <c r="I1041" s="1482"/>
      <c r="J1041" s="1482"/>
      <c r="K1041" s="1482"/>
      <c r="L1041" s="1482"/>
    </row>
    <row r="1042" spans="1:12" s="76" customFormat="1" ht="20.25" x14ac:dyDescent="0.2">
      <c r="A1042" s="1507" t="s">
        <v>88</v>
      </c>
      <c r="B1042" s="1507"/>
      <c r="C1042" s="1507"/>
      <c r="D1042" s="1507"/>
      <c r="E1042" s="1507"/>
      <c r="F1042" s="1507"/>
      <c r="G1042" s="1507"/>
      <c r="H1042" s="1507"/>
      <c r="I1042" s="1507"/>
      <c r="J1042" s="1507"/>
      <c r="K1042" s="1507"/>
      <c r="L1042" s="1507"/>
    </row>
    <row r="1043" spans="1:12" s="76" customFormat="1" ht="18" x14ac:dyDescent="0.2">
      <c r="A1043" s="1482" t="s">
        <v>89</v>
      </c>
      <c r="B1043" s="1482"/>
      <c r="C1043" s="1482"/>
      <c r="D1043" s="1482"/>
    </row>
    <row r="1044" spans="1:12" s="76" customFormat="1" ht="18.75" customHeight="1" x14ac:dyDescent="0.2">
      <c r="A1044" s="1522" t="s">
        <v>90</v>
      </c>
      <c r="B1044" s="1522"/>
      <c r="C1044" s="84">
        <v>316.49726700782776</v>
      </c>
      <c r="D1044" s="85" t="s">
        <v>25</v>
      </c>
      <c r="E1044" s="1492" t="s">
        <v>91</v>
      </c>
      <c r="F1044" s="1492"/>
      <c r="G1044" s="84">
        <v>5</v>
      </c>
      <c r="H1044" s="86" t="s">
        <v>92</v>
      </c>
      <c r="I1044" s="1492" t="s">
        <v>93</v>
      </c>
      <c r="J1044" s="1492"/>
      <c r="K1044" s="84">
        <v>1582.4863350391388</v>
      </c>
    </row>
    <row r="1045" spans="1:12" s="76" customFormat="1" ht="18.75" thickBot="1" x14ac:dyDescent="0.25">
      <c r="A1045" s="1482" t="s">
        <v>94</v>
      </c>
      <c r="B1045" s="1482"/>
      <c r="C1045" s="1482"/>
      <c r="D1045" s="1482"/>
    </row>
    <row r="1046" spans="1:12" s="76" customFormat="1" ht="30" customHeight="1" x14ac:dyDescent="0.2">
      <c r="A1046" s="1525" t="s">
        <v>95</v>
      </c>
      <c r="B1046" s="1526"/>
      <c r="C1046" s="1526"/>
      <c r="D1046" s="1526"/>
      <c r="E1046" s="1526"/>
      <c r="F1046" s="1526"/>
      <c r="G1046" s="1526"/>
      <c r="H1046" s="1501" t="s">
        <v>96</v>
      </c>
      <c r="I1046" s="1505" t="s">
        <v>97</v>
      </c>
      <c r="J1046" s="1505"/>
      <c r="K1046" s="1501" t="s">
        <v>98</v>
      </c>
      <c r="L1046" s="1502"/>
    </row>
    <row r="1047" spans="1:12" s="76" customFormat="1" ht="30" customHeight="1" x14ac:dyDescent="0.2">
      <c r="A1047" s="87" t="s">
        <v>99</v>
      </c>
      <c r="B1047" s="1485" t="s">
        <v>100</v>
      </c>
      <c r="C1047" s="1485"/>
      <c r="D1047" s="1485" t="s">
        <v>101</v>
      </c>
      <c r="E1047" s="1485"/>
      <c r="F1047" s="1485" t="s">
        <v>100</v>
      </c>
      <c r="G1047" s="1485"/>
      <c r="H1047" s="1503"/>
      <c r="I1047" s="1506"/>
      <c r="J1047" s="1506"/>
      <c r="K1047" s="1503"/>
      <c r="L1047" s="1504"/>
    </row>
    <row r="1048" spans="1:12" s="76" customFormat="1" ht="30" customHeight="1" x14ac:dyDescent="0.2">
      <c r="A1048" s="1545" t="s">
        <v>50</v>
      </c>
      <c r="B1048" s="1493">
        <v>43261</v>
      </c>
      <c r="C1048" s="1494"/>
      <c r="D1048" s="1495" t="s">
        <v>414</v>
      </c>
      <c r="E1048" s="1496"/>
      <c r="F1048" s="1493">
        <v>43271</v>
      </c>
      <c r="G1048" s="1494"/>
      <c r="H1048" s="1511">
        <v>7</v>
      </c>
      <c r="I1048" s="1514">
        <v>16</v>
      </c>
      <c r="J1048" s="1515"/>
      <c r="K1048" s="1514">
        <v>112</v>
      </c>
      <c r="L1048" s="1539"/>
    </row>
    <row r="1049" spans="1:12" s="76" customFormat="1" ht="30" customHeight="1" x14ac:dyDescent="0.2">
      <c r="A1049" s="1546"/>
      <c r="B1049" s="1497"/>
      <c r="C1049" s="1498"/>
      <c r="D1049" s="1508"/>
      <c r="E1049" s="1509"/>
      <c r="F1049" s="1497"/>
      <c r="G1049" s="1498"/>
      <c r="H1049" s="1512"/>
      <c r="I1049" s="1516"/>
      <c r="J1049" s="1517"/>
      <c r="K1049" s="1516"/>
      <c r="L1049" s="1540"/>
    </row>
    <row r="1050" spans="1:12" s="76" customFormat="1" ht="30" customHeight="1" x14ac:dyDescent="0.2">
      <c r="A1050" s="1546"/>
      <c r="B1050" s="1497"/>
      <c r="C1050" s="1498"/>
      <c r="D1050" s="1508"/>
      <c r="E1050" s="1509"/>
      <c r="F1050" s="1497"/>
      <c r="G1050" s="1498"/>
      <c r="H1050" s="1512"/>
      <c r="I1050" s="1516"/>
      <c r="J1050" s="1517"/>
      <c r="K1050" s="1516"/>
      <c r="L1050" s="1540"/>
    </row>
    <row r="1051" spans="1:12" s="76" customFormat="1" ht="30" customHeight="1" thickBot="1" x14ac:dyDescent="0.25">
      <c r="A1051" s="1547"/>
      <c r="B1051" s="1499"/>
      <c r="C1051" s="1500"/>
      <c r="D1051" s="1520"/>
      <c r="E1051" s="1521"/>
      <c r="F1051" s="1499"/>
      <c r="G1051" s="1500"/>
      <c r="H1051" s="1513"/>
      <c r="I1051" s="1518"/>
      <c r="J1051" s="1519"/>
      <c r="K1051" s="1518"/>
      <c r="L1051" s="1541"/>
    </row>
    <row r="1052" spans="1:12" s="76" customFormat="1" ht="25.15" customHeight="1" x14ac:dyDescent="0.2">
      <c r="A1052" s="1548" t="s">
        <v>102</v>
      </c>
      <c r="B1052" s="1548"/>
      <c r="C1052" s="1548"/>
      <c r="D1052" s="1548"/>
    </row>
    <row r="1053" spans="1:12" s="76" customFormat="1" ht="25.15" customHeight="1" x14ac:dyDescent="0.2">
      <c r="A1053" s="1492" t="s">
        <v>103</v>
      </c>
      <c r="B1053" s="1492"/>
      <c r="C1053" s="84">
        <v>1582.4863350391388</v>
      </c>
      <c r="D1053" s="88" t="s">
        <v>104</v>
      </c>
      <c r="E1053" s="1492" t="s">
        <v>105</v>
      </c>
      <c r="F1053" s="1492"/>
      <c r="G1053" s="84">
        <v>112</v>
      </c>
      <c r="H1053" s="86" t="s">
        <v>92</v>
      </c>
      <c r="I1053" s="1522" t="s">
        <v>106</v>
      </c>
      <c r="J1053" s="1522"/>
      <c r="K1053" s="84">
        <v>1694.4863350391388</v>
      </c>
    </row>
    <row r="1054" spans="1:12" s="76" customFormat="1" ht="25.15" customHeight="1" x14ac:dyDescent="0.2">
      <c r="A1054" s="1492" t="s">
        <v>107</v>
      </c>
      <c r="B1054" s="1492"/>
      <c r="C1054" s="1492"/>
      <c r="D1054" s="1492"/>
    </row>
    <row r="1055" spans="1:12" s="76" customFormat="1" ht="25.15" customHeight="1" x14ac:dyDescent="0.2">
      <c r="C1055" s="1536" t="s">
        <v>119</v>
      </c>
      <c r="D1055" s="1536"/>
      <c r="E1055" s="1532">
        <v>43278</v>
      </c>
      <c r="F1055" s="1532"/>
      <c r="G1055" s="83"/>
      <c r="H1055" s="76" t="s">
        <v>108</v>
      </c>
      <c r="I1055" s="75"/>
      <c r="J1055" s="75"/>
    </row>
    <row r="1056" spans="1:12" s="76" customFormat="1" ht="5.25" customHeight="1" thickBot="1" x14ac:dyDescent="0.25">
      <c r="A1056" s="89"/>
      <c r="B1056" s="89"/>
      <c r="C1056" s="89"/>
      <c r="D1056" s="89"/>
      <c r="E1056" s="89"/>
      <c r="F1056" s="89"/>
      <c r="G1056" s="89"/>
      <c r="H1056" s="89"/>
      <c r="I1056" s="89"/>
      <c r="J1056" s="89"/>
      <c r="K1056" s="89"/>
      <c r="L1056" s="89"/>
    </row>
    <row r="1057" spans="1:12" s="76" customFormat="1" ht="18" x14ac:dyDescent="0.2">
      <c r="A1057" s="1530" t="s">
        <v>109</v>
      </c>
      <c r="B1057" s="1530"/>
      <c r="C1057" s="1530"/>
      <c r="D1057" s="90" t="s">
        <v>110</v>
      </c>
      <c r="E1057" s="90"/>
      <c r="G1057" s="1550" t="s">
        <v>568</v>
      </c>
      <c r="H1057" s="1550"/>
    </row>
    <row r="1058" spans="1:12" s="76" customFormat="1" ht="18" x14ac:dyDescent="0.2"/>
    <row r="1059" spans="1:12" s="76" customFormat="1" ht="18" x14ac:dyDescent="0.2">
      <c r="A1059" s="76" t="s">
        <v>68</v>
      </c>
      <c r="B1059" s="1549" t="s">
        <v>569</v>
      </c>
      <c r="C1059" s="1549"/>
      <c r="D1059" s="1549"/>
      <c r="E1059" s="1549"/>
      <c r="F1059" s="1538" t="s">
        <v>111</v>
      </c>
      <c r="G1059" s="1538"/>
      <c r="H1059" s="91"/>
      <c r="I1059" s="1536" t="s">
        <v>112</v>
      </c>
      <c r="J1059" s="1536"/>
      <c r="K1059" s="1481">
        <v>43278</v>
      </c>
      <c r="L1059" s="1482"/>
    </row>
    <row r="1060" spans="1:12" s="76" customFormat="1" ht="18" x14ac:dyDescent="0.2"/>
    <row r="1061" spans="1:12" s="76" customFormat="1" ht="18" x14ac:dyDescent="0.2">
      <c r="A1061" s="1533" t="s">
        <v>113</v>
      </c>
      <c r="B1061" s="1533"/>
      <c r="C1061" s="1533"/>
      <c r="D1061" s="1533"/>
      <c r="E1061" s="1537"/>
      <c r="F1061" s="1537"/>
      <c r="G1061" s="1537"/>
      <c r="H1061" s="74"/>
      <c r="I1061" s="1533" t="s">
        <v>112</v>
      </c>
      <c r="J1061" s="1533"/>
      <c r="K1061" s="1534" t="s">
        <v>403</v>
      </c>
      <c r="L1061" s="1535"/>
    </row>
    <row r="1062" spans="1:12" s="76" customFormat="1" ht="18" x14ac:dyDescent="0.2">
      <c r="A1062" s="92"/>
      <c r="B1062" s="92"/>
      <c r="C1062" s="92"/>
      <c r="D1062" s="92"/>
      <c r="I1062" s="92"/>
      <c r="J1062" s="92"/>
      <c r="K1062" s="93"/>
    </row>
    <row r="1063" spans="1:12" s="76" customFormat="1" ht="30" customHeight="1" x14ac:dyDescent="0.2">
      <c r="A1063" s="79" t="s">
        <v>68</v>
      </c>
      <c r="B1063" s="1483" t="s">
        <v>478</v>
      </c>
      <c r="C1063" s="1483"/>
      <c r="D1063" s="1483"/>
      <c r="E1063" s="1483"/>
      <c r="F1063" s="1489" t="s">
        <v>116</v>
      </c>
      <c r="G1063" s="1489"/>
      <c r="H1063" s="95">
        <v>906797618</v>
      </c>
      <c r="I1063" s="1542" t="s">
        <v>69</v>
      </c>
      <c r="J1063" s="1542"/>
      <c r="K1063" s="1483" t="s">
        <v>11</v>
      </c>
      <c r="L1063" s="1484"/>
    </row>
    <row r="1064" spans="1:12" s="76" customFormat="1" ht="30" customHeight="1" x14ac:dyDescent="0.2"/>
    <row r="1065" spans="1:12" s="76" customFormat="1" ht="30" customHeight="1" x14ac:dyDescent="0.2">
      <c r="A1065" s="79" t="s">
        <v>70</v>
      </c>
      <c r="B1065" s="1483" t="s">
        <v>290</v>
      </c>
      <c r="C1065" s="1483"/>
      <c r="D1065" s="1483"/>
      <c r="E1065" s="80" t="s">
        <v>71</v>
      </c>
      <c r="F1065" s="1544"/>
      <c r="G1065" s="1544"/>
      <c r="H1065" s="80" t="s">
        <v>72</v>
      </c>
      <c r="I1065" s="1483"/>
      <c r="J1065" s="1483"/>
      <c r="K1065" s="1483" t="s">
        <v>122</v>
      </c>
      <c r="L1065" s="1484"/>
    </row>
    <row r="1066" spans="1:12" s="76" customFormat="1" ht="9" customHeight="1" thickBot="1" x14ac:dyDescent="0.25"/>
    <row r="1067" spans="1:12" s="76" customFormat="1" ht="24" customHeight="1" thickBot="1" x14ac:dyDescent="0.25">
      <c r="A1067" s="76" t="s">
        <v>73</v>
      </c>
      <c r="B1067" s="81"/>
      <c r="C1067" s="83" t="s">
        <v>74</v>
      </c>
      <c r="D1067" s="99"/>
      <c r="E1067" s="83" t="s">
        <v>75</v>
      </c>
      <c r="F1067" s="99"/>
      <c r="G1067" s="1487" t="s">
        <v>76</v>
      </c>
      <c r="H1067" s="1488"/>
      <c r="I1067" s="99"/>
      <c r="J1067" s="1490" t="s">
        <v>77</v>
      </c>
      <c r="K1067" s="1491"/>
      <c r="L1067" s="1491"/>
    </row>
    <row r="1068" spans="1:12" s="76" customFormat="1" ht="9.75" customHeight="1" thickBot="1" x14ac:dyDescent="0.25">
      <c r="C1068" s="83"/>
      <c r="D1068" s="83"/>
      <c r="E1068" s="83"/>
      <c r="F1068" s="83"/>
      <c r="G1068" s="83"/>
      <c r="H1068" s="83"/>
      <c r="I1068" s="83"/>
      <c r="J1068" s="83"/>
      <c r="K1068" s="83"/>
      <c r="L1068" s="83"/>
    </row>
    <row r="1069" spans="1:12" s="76" customFormat="1" ht="24" customHeight="1" thickBot="1" x14ac:dyDescent="0.25">
      <c r="B1069" s="81"/>
      <c r="C1069" s="83" t="s">
        <v>78</v>
      </c>
      <c r="D1069" s="99"/>
      <c r="E1069" s="83" t="s">
        <v>79</v>
      </c>
      <c r="F1069" s="100" t="str">
        <f>IF(Menu!$C$7="رئيس",Menu!#REF!," ")</f>
        <v xml:space="preserve"> </v>
      </c>
      <c r="G1069" s="1487" t="s">
        <v>81</v>
      </c>
      <c r="H1069" s="1488"/>
      <c r="I1069" s="99"/>
      <c r="J1069" s="1490" t="s">
        <v>82</v>
      </c>
      <c r="K1069" s="1491"/>
      <c r="L1069" s="1491"/>
    </row>
    <row r="1070" spans="1:12" s="76" customFormat="1" ht="9.75" customHeight="1" thickBot="1" x14ac:dyDescent="0.25">
      <c r="C1070" s="83"/>
      <c r="D1070" s="83"/>
      <c r="E1070" s="83"/>
      <c r="F1070" s="83"/>
      <c r="G1070" s="83"/>
      <c r="H1070" s="83"/>
      <c r="I1070" s="83"/>
      <c r="J1070" s="83"/>
      <c r="K1070" s="83"/>
      <c r="L1070" s="83"/>
    </row>
    <row r="1071" spans="1:12" s="76" customFormat="1" ht="24" customHeight="1" thickBot="1" x14ac:dyDescent="0.25">
      <c r="B1071" s="82" t="s">
        <v>80</v>
      </c>
      <c r="C1071" s="83" t="s">
        <v>83</v>
      </c>
      <c r="D1071" s="99"/>
      <c r="E1071" s="83" t="s">
        <v>46</v>
      </c>
      <c r="F1071" s="99"/>
      <c r="G1071" s="1482" t="s">
        <v>84</v>
      </c>
      <c r="H1071" s="1482"/>
      <c r="I1071" s="99"/>
      <c r="J1071" s="1490" t="s">
        <v>85</v>
      </c>
      <c r="K1071" s="1491"/>
      <c r="L1071" s="1491"/>
    </row>
    <row r="1072" spans="1:12" s="76" customFormat="1" ht="9.75" customHeight="1" thickBot="1" x14ac:dyDescent="0.25"/>
    <row r="1073" spans="1:12" s="76" customFormat="1" ht="24" customHeight="1" thickBot="1" x14ac:dyDescent="0.25">
      <c r="B1073" s="81"/>
      <c r="C1073" s="1487" t="s">
        <v>86</v>
      </c>
      <c r="D1073" s="1482"/>
      <c r="E1073" s="1488"/>
      <c r="F1073" s="81"/>
      <c r="G1073" s="1487" t="s">
        <v>87</v>
      </c>
      <c r="H1073" s="1482"/>
      <c r="I1073" s="1482"/>
      <c r="J1073" s="1482"/>
      <c r="K1073" s="1482"/>
      <c r="L1073" s="1482"/>
    </row>
    <row r="1074" spans="1:12" s="76" customFormat="1" ht="20.25" x14ac:dyDescent="0.2">
      <c r="A1074" s="1507" t="s">
        <v>88</v>
      </c>
      <c r="B1074" s="1507"/>
      <c r="C1074" s="1507"/>
      <c r="D1074" s="1507"/>
      <c r="E1074" s="1507"/>
      <c r="F1074" s="1507"/>
      <c r="G1074" s="1507"/>
      <c r="H1074" s="1507"/>
      <c r="I1074" s="1507"/>
      <c r="J1074" s="1507"/>
      <c r="K1074" s="1507"/>
      <c r="L1074" s="1507"/>
    </row>
    <row r="1075" spans="1:12" s="76" customFormat="1" ht="18" x14ac:dyDescent="0.2">
      <c r="A1075" s="1482" t="s">
        <v>89</v>
      </c>
      <c r="B1075" s="1482"/>
      <c r="C1075" s="1482"/>
      <c r="D1075" s="1482"/>
    </row>
    <row r="1076" spans="1:12" s="76" customFormat="1" ht="18.75" customHeight="1" x14ac:dyDescent="0.2">
      <c r="A1076" s="1522" t="s">
        <v>90</v>
      </c>
      <c r="B1076" s="1522"/>
      <c r="C1076" s="84">
        <v>239.77065682411194</v>
      </c>
      <c r="D1076" s="85" t="s">
        <v>25</v>
      </c>
      <c r="E1076" s="1492" t="s">
        <v>91</v>
      </c>
      <c r="F1076" s="1492"/>
      <c r="G1076" s="84">
        <v>5</v>
      </c>
      <c r="H1076" s="86" t="s">
        <v>92</v>
      </c>
      <c r="I1076" s="1492" t="s">
        <v>93</v>
      </c>
      <c r="J1076" s="1492"/>
      <c r="K1076" s="84">
        <v>1198.8532841205597</v>
      </c>
    </row>
    <row r="1077" spans="1:12" s="76" customFormat="1" ht="18.75" thickBot="1" x14ac:dyDescent="0.25">
      <c r="A1077" s="1482" t="s">
        <v>94</v>
      </c>
      <c r="B1077" s="1482"/>
      <c r="C1077" s="1482"/>
      <c r="D1077" s="1482"/>
    </row>
    <row r="1078" spans="1:12" s="76" customFormat="1" ht="30" customHeight="1" x14ac:dyDescent="0.2">
      <c r="A1078" s="1525" t="s">
        <v>95</v>
      </c>
      <c r="B1078" s="1526"/>
      <c r="C1078" s="1526"/>
      <c r="D1078" s="1526"/>
      <c r="E1078" s="1526"/>
      <c r="F1078" s="1526"/>
      <c r="G1078" s="1526"/>
      <c r="H1078" s="1501" t="s">
        <v>96</v>
      </c>
      <c r="I1078" s="1505" t="s">
        <v>97</v>
      </c>
      <c r="J1078" s="1505"/>
      <c r="K1078" s="1501" t="s">
        <v>98</v>
      </c>
      <c r="L1078" s="1502"/>
    </row>
    <row r="1079" spans="1:12" s="76" customFormat="1" ht="30" customHeight="1" x14ac:dyDescent="0.2">
      <c r="A1079" s="87" t="s">
        <v>99</v>
      </c>
      <c r="B1079" s="1485" t="s">
        <v>100</v>
      </c>
      <c r="C1079" s="1485"/>
      <c r="D1079" s="1485" t="s">
        <v>101</v>
      </c>
      <c r="E1079" s="1485"/>
      <c r="F1079" s="1485" t="s">
        <v>100</v>
      </c>
      <c r="G1079" s="1485"/>
      <c r="H1079" s="1503"/>
      <c r="I1079" s="1506"/>
      <c r="J1079" s="1506"/>
      <c r="K1079" s="1503"/>
      <c r="L1079" s="1504"/>
    </row>
    <row r="1080" spans="1:12" s="76" customFormat="1" ht="30" customHeight="1" x14ac:dyDescent="0.2">
      <c r="A1080" s="1545" t="s">
        <v>508</v>
      </c>
      <c r="B1080" s="1493">
        <v>43263</v>
      </c>
      <c r="C1080" s="1494"/>
      <c r="D1080" s="1495" t="s">
        <v>414</v>
      </c>
      <c r="E1080" s="1496"/>
      <c r="F1080" s="1493">
        <v>43271</v>
      </c>
      <c r="G1080" s="1494"/>
      <c r="H1080" s="1511">
        <v>5</v>
      </c>
      <c r="I1080" s="1514">
        <v>10</v>
      </c>
      <c r="J1080" s="1515"/>
      <c r="K1080" s="1514">
        <v>50</v>
      </c>
      <c r="L1080" s="1539"/>
    </row>
    <row r="1081" spans="1:12" s="76" customFormat="1" ht="30" customHeight="1" x14ac:dyDescent="0.2">
      <c r="A1081" s="1546"/>
      <c r="B1081" s="1497"/>
      <c r="C1081" s="1498"/>
      <c r="D1081" s="1508"/>
      <c r="E1081" s="1509"/>
      <c r="F1081" s="1497"/>
      <c r="G1081" s="1498"/>
      <c r="H1081" s="1512"/>
      <c r="I1081" s="1516"/>
      <c r="J1081" s="1517"/>
      <c r="K1081" s="1516"/>
      <c r="L1081" s="1540"/>
    </row>
    <row r="1082" spans="1:12" s="76" customFormat="1" ht="30" customHeight="1" x14ac:dyDescent="0.2">
      <c r="A1082" s="1546"/>
      <c r="B1082" s="1497"/>
      <c r="C1082" s="1498"/>
      <c r="D1082" s="1508"/>
      <c r="E1082" s="1509"/>
      <c r="F1082" s="1497"/>
      <c r="G1082" s="1498"/>
      <c r="H1082" s="1512"/>
      <c r="I1082" s="1516"/>
      <c r="J1082" s="1517"/>
      <c r="K1082" s="1516"/>
      <c r="L1082" s="1540"/>
    </row>
    <row r="1083" spans="1:12" s="76" customFormat="1" ht="30" customHeight="1" thickBot="1" x14ac:dyDescent="0.25">
      <c r="A1083" s="1547"/>
      <c r="B1083" s="1499"/>
      <c r="C1083" s="1500"/>
      <c r="D1083" s="1520"/>
      <c r="E1083" s="1521"/>
      <c r="F1083" s="1499"/>
      <c r="G1083" s="1500"/>
      <c r="H1083" s="1513"/>
      <c r="I1083" s="1518"/>
      <c r="J1083" s="1519"/>
      <c r="K1083" s="1518"/>
      <c r="L1083" s="1541"/>
    </row>
    <row r="1084" spans="1:12" s="76" customFormat="1" ht="25.15" customHeight="1" x14ac:dyDescent="0.2">
      <c r="A1084" s="1548" t="s">
        <v>102</v>
      </c>
      <c r="B1084" s="1548"/>
      <c r="C1084" s="1548"/>
      <c r="D1084" s="1548"/>
    </row>
    <row r="1085" spans="1:12" s="76" customFormat="1" ht="25.15" customHeight="1" x14ac:dyDescent="0.2">
      <c r="A1085" s="1492" t="s">
        <v>103</v>
      </c>
      <c r="B1085" s="1492"/>
      <c r="C1085" s="84">
        <v>1198.8532841205597</v>
      </c>
      <c r="D1085" s="88" t="s">
        <v>104</v>
      </c>
      <c r="E1085" s="1492" t="s">
        <v>105</v>
      </c>
      <c r="F1085" s="1492"/>
      <c r="G1085" s="84">
        <v>50</v>
      </c>
      <c r="H1085" s="86" t="s">
        <v>92</v>
      </c>
      <c r="I1085" s="1522" t="s">
        <v>106</v>
      </c>
      <c r="J1085" s="1522"/>
      <c r="K1085" s="84">
        <v>1248.8532841205597</v>
      </c>
    </row>
    <row r="1086" spans="1:12" s="76" customFormat="1" ht="25.15" customHeight="1" x14ac:dyDescent="0.2">
      <c r="A1086" s="1492" t="s">
        <v>107</v>
      </c>
      <c r="B1086" s="1492"/>
      <c r="C1086" s="1492"/>
      <c r="D1086" s="1492"/>
    </row>
    <row r="1087" spans="1:12" s="76" customFormat="1" ht="25.15" customHeight="1" x14ac:dyDescent="0.2">
      <c r="C1087" s="1536" t="s">
        <v>119</v>
      </c>
      <c r="D1087" s="1536"/>
      <c r="E1087" s="1532">
        <v>43278</v>
      </c>
      <c r="F1087" s="1532"/>
      <c r="G1087" s="83"/>
      <c r="H1087" s="76" t="s">
        <v>108</v>
      </c>
      <c r="I1087" s="75"/>
      <c r="J1087" s="75"/>
    </row>
    <row r="1088" spans="1:12" s="76" customFormat="1" ht="5.25" customHeight="1" thickBot="1" x14ac:dyDescent="0.25">
      <c r="A1088" s="89"/>
      <c r="B1088" s="89"/>
      <c r="C1088" s="89"/>
      <c r="D1088" s="89"/>
      <c r="E1088" s="89"/>
      <c r="F1088" s="89"/>
      <c r="G1088" s="89"/>
      <c r="H1088" s="89"/>
      <c r="I1088" s="89"/>
      <c r="J1088" s="89"/>
      <c r="K1088" s="89"/>
      <c r="L1088" s="89"/>
    </row>
    <row r="1089" spans="1:12" s="76" customFormat="1" ht="18" x14ac:dyDescent="0.2">
      <c r="A1089" s="1530" t="s">
        <v>109</v>
      </c>
      <c r="B1089" s="1530"/>
      <c r="C1089" s="1530"/>
      <c r="D1089" s="90" t="s">
        <v>110</v>
      </c>
      <c r="E1089" s="90"/>
      <c r="G1089" s="1550" t="s">
        <v>568</v>
      </c>
      <c r="H1089" s="1550"/>
    </row>
    <row r="1090" spans="1:12" s="76" customFormat="1" ht="18" x14ac:dyDescent="0.2"/>
    <row r="1091" spans="1:12" s="76" customFormat="1" ht="18" x14ac:dyDescent="0.2">
      <c r="A1091" s="76" t="s">
        <v>68</v>
      </c>
      <c r="B1091" s="1549" t="s">
        <v>569</v>
      </c>
      <c r="C1091" s="1549"/>
      <c r="D1091" s="1549"/>
      <c r="E1091" s="1549"/>
      <c r="F1091" s="1538" t="s">
        <v>111</v>
      </c>
      <c r="G1091" s="1538"/>
      <c r="H1091" s="91"/>
      <c r="I1091" s="1536" t="s">
        <v>112</v>
      </c>
      <c r="J1091" s="1536"/>
      <c r="K1091" s="1481">
        <v>43278</v>
      </c>
      <c r="L1091" s="1482"/>
    </row>
    <row r="1092" spans="1:12" s="76" customFormat="1" ht="18" x14ac:dyDescent="0.2"/>
    <row r="1093" spans="1:12" s="76" customFormat="1" ht="18" x14ac:dyDescent="0.2">
      <c r="A1093" s="1533" t="s">
        <v>113</v>
      </c>
      <c r="B1093" s="1533"/>
      <c r="C1093" s="1533"/>
      <c r="D1093" s="1533"/>
      <c r="E1093" s="1537"/>
      <c r="F1093" s="1537"/>
      <c r="G1093" s="1537"/>
      <c r="H1093" s="74"/>
      <c r="I1093" s="1533" t="s">
        <v>112</v>
      </c>
      <c r="J1093" s="1533"/>
      <c r="K1093" s="1534" t="s">
        <v>403</v>
      </c>
      <c r="L1093" s="1535"/>
    </row>
    <row r="1094" spans="1:12" s="76" customFormat="1" ht="18" x14ac:dyDescent="0.2">
      <c r="A1094" s="92"/>
      <c r="B1094" s="92"/>
      <c r="C1094" s="92"/>
      <c r="D1094" s="92"/>
      <c r="I1094" s="92"/>
      <c r="J1094" s="92"/>
      <c r="K1094" s="93"/>
    </row>
    <row r="1095" spans="1:12" s="76" customFormat="1" ht="30" customHeight="1" x14ac:dyDescent="0.2">
      <c r="A1095" s="79" t="s">
        <v>68</v>
      </c>
      <c r="B1095" s="1483" t="s">
        <v>479</v>
      </c>
      <c r="C1095" s="1483"/>
      <c r="D1095" s="1483"/>
      <c r="E1095" s="1483"/>
      <c r="F1095" s="1489" t="s">
        <v>116</v>
      </c>
      <c r="G1095" s="1489"/>
      <c r="H1095" s="95">
        <v>910253970</v>
      </c>
      <c r="I1095" s="1542" t="s">
        <v>69</v>
      </c>
      <c r="J1095" s="1542"/>
      <c r="K1095" s="1483" t="s">
        <v>11</v>
      </c>
      <c r="L1095" s="1484"/>
    </row>
    <row r="1096" spans="1:12" s="76" customFormat="1" ht="30" customHeight="1" x14ac:dyDescent="0.2"/>
    <row r="1097" spans="1:12" s="76" customFormat="1" ht="30" customHeight="1" x14ac:dyDescent="0.2">
      <c r="A1097" s="79" t="s">
        <v>70</v>
      </c>
      <c r="B1097" s="1483" t="s">
        <v>290</v>
      </c>
      <c r="C1097" s="1483"/>
      <c r="D1097" s="1483"/>
      <c r="E1097" s="80" t="s">
        <v>71</v>
      </c>
      <c r="F1097" s="1544"/>
      <c r="G1097" s="1544"/>
      <c r="H1097" s="80" t="s">
        <v>72</v>
      </c>
      <c r="I1097" s="1483"/>
      <c r="J1097" s="1483"/>
      <c r="K1097" s="1483" t="s">
        <v>122</v>
      </c>
      <c r="L1097" s="1484"/>
    </row>
    <row r="1098" spans="1:12" s="76" customFormat="1" ht="9" customHeight="1" thickBot="1" x14ac:dyDescent="0.25"/>
    <row r="1099" spans="1:12" s="76" customFormat="1" ht="24" customHeight="1" thickBot="1" x14ac:dyDescent="0.25">
      <c r="A1099" s="76" t="s">
        <v>73</v>
      </c>
      <c r="B1099" s="81"/>
      <c r="C1099" s="83" t="s">
        <v>74</v>
      </c>
      <c r="D1099" s="99"/>
      <c r="E1099" s="83" t="s">
        <v>75</v>
      </c>
      <c r="F1099" s="99"/>
      <c r="G1099" s="1487" t="s">
        <v>76</v>
      </c>
      <c r="H1099" s="1488"/>
      <c r="I1099" s="99"/>
      <c r="J1099" s="1490" t="s">
        <v>77</v>
      </c>
      <c r="K1099" s="1491"/>
      <c r="L1099" s="1491"/>
    </row>
    <row r="1100" spans="1:12" s="76" customFormat="1" ht="9.75" customHeight="1" thickBot="1" x14ac:dyDescent="0.25">
      <c r="C1100" s="83"/>
      <c r="D1100" s="83"/>
      <c r="E1100" s="83"/>
      <c r="F1100" s="83"/>
      <c r="G1100" s="83"/>
      <c r="H1100" s="83"/>
      <c r="I1100" s="83"/>
      <c r="J1100" s="83"/>
      <c r="K1100" s="83"/>
      <c r="L1100" s="83"/>
    </row>
    <row r="1101" spans="1:12" s="76" customFormat="1" ht="24" customHeight="1" thickBot="1" x14ac:dyDescent="0.25">
      <c r="B1101" s="81"/>
      <c r="C1101" s="83" t="s">
        <v>78</v>
      </c>
      <c r="D1101" s="99"/>
      <c r="E1101" s="83" t="s">
        <v>79</v>
      </c>
      <c r="F1101" s="100" t="str">
        <f>IF(Menu!$C$7="رئيس",Menu!#REF!," ")</f>
        <v xml:space="preserve"> </v>
      </c>
      <c r="G1101" s="1487" t="s">
        <v>81</v>
      </c>
      <c r="H1101" s="1488"/>
      <c r="I1101" s="99"/>
      <c r="J1101" s="1490" t="s">
        <v>82</v>
      </c>
      <c r="K1101" s="1491"/>
      <c r="L1101" s="1491"/>
    </row>
    <row r="1102" spans="1:12" s="76" customFormat="1" ht="9.75" customHeight="1" thickBot="1" x14ac:dyDescent="0.25">
      <c r="C1102" s="83"/>
      <c r="D1102" s="83"/>
      <c r="E1102" s="83"/>
      <c r="F1102" s="83"/>
      <c r="G1102" s="83"/>
      <c r="H1102" s="83"/>
      <c r="I1102" s="83"/>
      <c r="J1102" s="83"/>
      <c r="K1102" s="83"/>
      <c r="L1102" s="83"/>
    </row>
    <row r="1103" spans="1:12" s="76" customFormat="1" ht="24" customHeight="1" thickBot="1" x14ac:dyDescent="0.25">
      <c r="B1103" s="82" t="s">
        <v>80</v>
      </c>
      <c r="C1103" s="83" t="s">
        <v>83</v>
      </c>
      <c r="D1103" s="99"/>
      <c r="E1103" s="83" t="s">
        <v>46</v>
      </c>
      <c r="F1103" s="99"/>
      <c r="G1103" s="1482" t="s">
        <v>84</v>
      </c>
      <c r="H1103" s="1482"/>
      <c r="I1103" s="99"/>
      <c r="J1103" s="1490" t="s">
        <v>85</v>
      </c>
      <c r="K1103" s="1491"/>
      <c r="L1103" s="1491"/>
    </row>
    <row r="1104" spans="1:12" s="76" customFormat="1" ht="9.75" customHeight="1" thickBot="1" x14ac:dyDescent="0.25"/>
    <row r="1105" spans="1:12" s="76" customFormat="1" ht="24" customHeight="1" thickBot="1" x14ac:dyDescent="0.25">
      <c r="B1105" s="81"/>
      <c r="C1105" s="1487" t="s">
        <v>86</v>
      </c>
      <c r="D1105" s="1482"/>
      <c r="E1105" s="1488"/>
      <c r="F1105" s="81"/>
      <c r="G1105" s="1487" t="s">
        <v>87</v>
      </c>
      <c r="H1105" s="1482"/>
      <c r="I1105" s="1482"/>
      <c r="J1105" s="1482"/>
      <c r="K1105" s="1482"/>
      <c r="L1105" s="1482"/>
    </row>
    <row r="1106" spans="1:12" s="76" customFormat="1" ht="20.25" x14ac:dyDescent="0.2">
      <c r="A1106" s="1507" t="s">
        <v>88</v>
      </c>
      <c r="B1106" s="1507"/>
      <c r="C1106" s="1507"/>
      <c r="D1106" s="1507"/>
      <c r="E1106" s="1507"/>
      <c r="F1106" s="1507"/>
      <c r="G1106" s="1507"/>
      <c r="H1106" s="1507"/>
      <c r="I1106" s="1507"/>
      <c r="J1106" s="1507"/>
      <c r="K1106" s="1507"/>
      <c r="L1106" s="1507"/>
    </row>
    <row r="1107" spans="1:12" s="76" customFormat="1" ht="18" x14ac:dyDescent="0.2">
      <c r="A1107" s="1482" t="s">
        <v>89</v>
      </c>
      <c r="B1107" s="1482"/>
      <c r="C1107" s="1482"/>
      <c r="D1107" s="1482"/>
    </row>
    <row r="1108" spans="1:12" s="76" customFormat="1" ht="18.75" customHeight="1" x14ac:dyDescent="0.2">
      <c r="A1108" s="1522" t="s">
        <v>90</v>
      </c>
      <c r="B1108" s="1522"/>
      <c r="C1108" s="84">
        <v>214.19512009620667</v>
      </c>
      <c r="D1108" s="85" t="s">
        <v>25</v>
      </c>
      <c r="E1108" s="1492" t="s">
        <v>91</v>
      </c>
      <c r="F1108" s="1492"/>
      <c r="G1108" s="84">
        <v>5</v>
      </c>
      <c r="H1108" s="86" t="s">
        <v>92</v>
      </c>
      <c r="I1108" s="1492" t="s">
        <v>93</v>
      </c>
      <c r="J1108" s="1492"/>
      <c r="K1108" s="84">
        <v>1070.9756004810333</v>
      </c>
    </row>
    <row r="1109" spans="1:12" s="76" customFormat="1" ht="18.75" thickBot="1" x14ac:dyDescent="0.25">
      <c r="A1109" s="1482" t="s">
        <v>94</v>
      </c>
      <c r="B1109" s="1482"/>
      <c r="C1109" s="1482"/>
      <c r="D1109" s="1482"/>
    </row>
    <row r="1110" spans="1:12" s="76" customFormat="1" ht="30" customHeight="1" x14ac:dyDescent="0.2">
      <c r="A1110" s="1525" t="s">
        <v>95</v>
      </c>
      <c r="B1110" s="1526"/>
      <c r="C1110" s="1526"/>
      <c r="D1110" s="1526"/>
      <c r="E1110" s="1526"/>
      <c r="F1110" s="1526"/>
      <c r="G1110" s="1526"/>
      <c r="H1110" s="1501" t="s">
        <v>96</v>
      </c>
      <c r="I1110" s="1505" t="s">
        <v>97</v>
      </c>
      <c r="J1110" s="1505"/>
      <c r="K1110" s="1501" t="s">
        <v>98</v>
      </c>
      <c r="L1110" s="1502"/>
    </row>
    <row r="1111" spans="1:12" s="76" customFormat="1" ht="30" customHeight="1" x14ac:dyDescent="0.2">
      <c r="A1111" s="87" t="s">
        <v>99</v>
      </c>
      <c r="B1111" s="1485" t="s">
        <v>100</v>
      </c>
      <c r="C1111" s="1485"/>
      <c r="D1111" s="1485" t="s">
        <v>101</v>
      </c>
      <c r="E1111" s="1485"/>
      <c r="F1111" s="1485" t="s">
        <v>100</v>
      </c>
      <c r="G1111" s="1485"/>
      <c r="H1111" s="1503"/>
      <c r="I1111" s="1506"/>
      <c r="J1111" s="1506"/>
      <c r="K1111" s="1503"/>
      <c r="L1111" s="1504"/>
    </row>
    <row r="1112" spans="1:12" s="76" customFormat="1" ht="30" customHeight="1" x14ac:dyDescent="0.2">
      <c r="A1112" s="1545" t="s">
        <v>522</v>
      </c>
      <c r="B1112" s="1493">
        <v>43263</v>
      </c>
      <c r="C1112" s="1494"/>
      <c r="D1112" s="1495" t="s">
        <v>414</v>
      </c>
      <c r="E1112" s="1496"/>
      <c r="F1112" s="1493">
        <v>43271</v>
      </c>
      <c r="G1112" s="1494"/>
      <c r="H1112" s="1511">
        <v>5</v>
      </c>
      <c r="I1112" s="1514">
        <v>5</v>
      </c>
      <c r="J1112" s="1515"/>
      <c r="K1112" s="1514">
        <v>25</v>
      </c>
      <c r="L1112" s="1539"/>
    </row>
    <row r="1113" spans="1:12" s="76" customFormat="1" ht="30" customHeight="1" x14ac:dyDescent="0.2">
      <c r="A1113" s="1546"/>
      <c r="B1113" s="1497"/>
      <c r="C1113" s="1498"/>
      <c r="D1113" s="1508"/>
      <c r="E1113" s="1509"/>
      <c r="F1113" s="1497"/>
      <c r="G1113" s="1498"/>
      <c r="H1113" s="1512"/>
      <c r="I1113" s="1516"/>
      <c r="J1113" s="1517"/>
      <c r="K1113" s="1516"/>
      <c r="L1113" s="1540"/>
    </row>
    <row r="1114" spans="1:12" s="76" customFormat="1" ht="30" customHeight="1" x14ac:dyDescent="0.2">
      <c r="A1114" s="1546"/>
      <c r="B1114" s="1497"/>
      <c r="C1114" s="1498"/>
      <c r="D1114" s="1508"/>
      <c r="E1114" s="1509"/>
      <c r="F1114" s="1497"/>
      <c r="G1114" s="1498"/>
      <c r="H1114" s="1512"/>
      <c r="I1114" s="1516"/>
      <c r="J1114" s="1517"/>
      <c r="K1114" s="1516"/>
      <c r="L1114" s="1540"/>
    </row>
    <row r="1115" spans="1:12" s="76" customFormat="1" ht="30" customHeight="1" thickBot="1" x14ac:dyDescent="0.25">
      <c r="A1115" s="1547"/>
      <c r="B1115" s="1499"/>
      <c r="C1115" s="1500"/>
      <c r="D1115" s="1520"/>
      <c r="E1115" s="1521"/>
      <c r="F1115" s="1499"/>
      <c r="G1115" s="1500"/>
      <c r="H1115" s="1513"/>
      <c r="I1115" s="1518"/>
      <c r="J1115" s="1519"/>
      <c r="K1115" s="1518"/>
      <c r="L1115" s="1541"/>
    </row>
    <row r="1116" spans="1:12" s="76" customFormat="1" ht="25.15" customHeight="1" x14ac:dyDescent="0.2">
      <c r="A1116" s="1548" t="s">
        <v>102</v>
      </c>
      <c r="B1116" s="1548"/>
      <c r="C1116" s="1548"/>
      <c r="D1116" s="1548"/>
    </row>
    <row r="1117" spans="1:12" s="76" customFormat="1" ht="25.15" customHeight="1" x14ac:dyDescent="0.2">
      <c r="A1117" s="1492" t="s">
        <v>103</v>
      </c>
      <c r="B1117" s="1492"/>
      <c r="C1117" s="84">
        <v>1070.9756004810333</v>
      </c>
      <c r="D1117" s="88" t="s">
        <v>104</v>
      </c>
      <c r="E1117" s="1492" t="s">
        <v>105</v>
      </c>
      <c r="F1117" s="1492"/>
      <c r="G1117" s="84">
        <v>25</v>
      </c>
      <c r="H1117" s="86" t="s">
        <v>92</v>
      </c>
      <c r="I1117" s="1522" t="s">
        <v>106</v>
      </c>
      <c r="J1117" s="1522"/>
      <c r="K1117" s="84">
        <v>1095.9756004810333</v>
      </c>
    </row>
    <row r="1118" spans="1:12" s="76" customFormat="1" ht="25.15" customHeight="1" x14ac:dyDescent="0.2">
      <c r="A1118" s="1492" t="s">
        <v>107</v>
      </c>
      <c r="B1118" s="1492"/>
      <c r="C1118" s="1492"/>
      <c r="D1118" s="1492"/>
    </row>
    <row r="1119" spans="1:12" s="76" customFormat="1" ht="25.15" customHeight="1" x14ac:dyDescent="0.2">
      <c r="C1119" s="1536" t="s">
        <v>119</v>
      </c>
      <c r="D1119" s="1536"/>
      <c r="E1119" s="1532">
        <v>43278</v>
      </c>
      <c r="F1119" s="1532"/>
      <c r="G1119" s="83"/>
      <c r="H1119" s="76" t="s">
        <v>108</v>
      </c>
      <c r="I1119" s="75"/>
      <c r="J1119" s="75"/>
    </row>
    <row r="1120" spans="1:12" s="76" customFormat="1" ht="5.25" customHeight="1" thickBot="1" x14ac:dyDescent="0.25">
      <c r="A1120" s="89"/>
      <c r="B1120" s="89"/>
      <c r="C1120" s="89"/>
      <c r="D1120" s="89"/>
      <c r="E1120" s="89"/>
      <c r="F1120" s="89"/>
      <c r="G1120" s="89"/>
      <c r="H1120" s="89"/>
      <c r="I1120" s="89"/>
      <c r="J1120" s="89"/>
      <c r="K1120" s="89"/>
      <c r="L1120" s="89"/>
    </row>
    <row r="1121" spans="1:12" s="76" customFormat="1" ht="18" x14ac:dyDescent="0.2">
      <c r="A1121" s="1530" t="s">
        <v>109</v>
      </c>
      <c r="B1121" s="1530"/>
      <c r="C1121" s="1530"/>
      <c r="D1121" s="90" t="s">
        <v>110</v>
      </c>
      <c r="E1121" s="90"/>
      <c r="G1121" s="1550" t="s">
        <v>568</v>
      </c>
      <c r="H1121" s="1550"/>
    </row>
    <row r="1122" spans="1:12" s="76" customFormat="1" ht="18" x14ac:dyDescent="0.2"/>
    <row r="1123" spans="1:12" s="76" customFormat="1" ht="18" x14ac:dyDescent="0.2">
      <c r="A1123" s="76" t="s">
        <v>68</v>
      </c>
      <c r="B1123" s="1549" t="s">
        <v>569</v>
      </c>
      <c r="C1123" s="1549"/>
      <c r="D1123" s="1549"/>
      <c r="E1123" s="1549"/>
      <c r="F1123" s="1538" t="s">
        <v>111</v>
      </c>
      <c r="G1123" s="1538"/>
      <c r="H1123" s="91"/>
      <c r="I1123" s="1536" t="s">
        <v>112</v>
      </c>
      <c r="J1123" s="1536"/>
      <c r="K1123" s="1481">
        <v>43278</v>
      </c>
      <c r="L1123" s="1482"/>
    </row>
    <row r="1124" spans="1:12" s="76" customFormat="1" ht="18" x14ac:dyDescent="0.2"/>
    <row r="1125" spans="1:12" s="76" customFormat="1" ht="18" x14ac:dyDescent="0.2">
      <c r="A1125" s="1533" t="s">
        <v>113</v>
      </c>
      <c r="B1125" s="1533"/>
      <c r="C1125" s="1533"/>
      <c r="D1125" s="1533"/>
      <c r="E1125" s="1537"/>
      <c r="F1125" s="1537"/>
      <c r="G1125" s="1537"/>
      <c r="H1125" s="74"/>
      <c r="I1125" s="1533" t="s">
        <v>112</v>
      </c>
      <c r="J1125" s="1533"/>
      <c r="K1125" s="1534" t="s">
        <v>403</v>
      </c>
      <c r="L1125" s="1535"/>
    </row>
    <row r="1126" spans="1:12" s="76" customFormat="1" ht="18" x14ac:dyDescent="0.2">
      <c r="A1126" s="92"/>
      <c r="B1126" s="92"/>
      <c r="C1126" s="92"/>
      <c r="D1126" s="92"/>
      <c r="I1126" s="92"/>
      <c r="J1126" s="92"/>
      <c r="K1126" s="93"/>
    </row>
    <row r="1127" spans="1:12" s="76" customFormat="1" ht="30" customHeight="1" x14ac:dyDescent="0.2">
      <c r="A1127" s="79" t="s">
        <v>68</v>
      </c>
      <c r="B1127" s="1483" t="s">
        <v>480</v>
      </c>
      <c r="C1127" s="1483"/>
      <c r="D1127" s="1483"/>
      <c r="E1127" s="1483"/>
      <c r="F1127" s="1489" t="s">
        <v>116</v>
      </c>
      <c r="G1127" s="1489"/>
      <c r="H1127" s="95">
        <v>981889413</v>
      </c>
      <c r="I1127" s="1542" t="s">
        <v>69</v>
      </c>
      <c r="J1127" s="1542"/>
      <c r="K1127" s="1483" t="s">
        <v>11</v>
      </c>
      <c r="L1127" s="1484"/>
    </row>
    <row r="1128" spans="1:12" s="76" customFormat="1" ht="30" customHeight="1" x14ac:dyDescent="0.2"/>
    <row r="1129" spans="1:12" s="76" customFormat="1" ht="30" customHeight="1" x14ac:dyDescent="0.2">
      <c r="A1129" s="79" t="s">
        <v>70</v>
      </c>
      <c r="B1129" s="1483" t="s">
        <v>290</v>
      </c>
      <c r="C1129" s="1483"/>
      <c r="D1129" s="1483"/>
      <c r="E1129" s="80" t="s">
        <v>71</v>
      </c>
      <c r="F1129" s="1544"/>
      <c r="G1129" s="1544"/>
      <c r="H1129" s="80" t="s">
        <v>72</v>
      </c>
      <c r="I1129" s="1483"/>
      <c r="J1129" s="1483"/>
      <c r="K1129" s="1483" t="s">
        <v>122</v>
      </c>
      <c r="L1129" s="1484"/>
    </row>
    <row r="1130" spans="1:12" s="76" customFormat="1" ht="9" customHeight="1" thickBot="1" x14ac:dyDescent="0.25"/>
    <row r="1131" spans="1:12" s="76" customFormat="1" ht="24" customHeight="1" thickBot="1" x14ac:dyDescent="0.25">
      <c r="A1131" s="76" t="s">
        <v>73</v>
      </c>
      <c r="B1131" s="81"/>
      <c r="C1131" s="83" t="s">
        <v>74</v>
      </c>
      <c r="D1131" s="99"/>
      <c r="E1131" s="83" t="s">
        <v>75</v>
      </c>
      <c r="F1131" s="99"/>
      <c r="G1131" s="1487" t="s">
        <v>76</v>
      </c>
      <c r="H1131" s="1488"/>
      <c r="I1131" s="99"/>
      <c r="J1131" s="1490" t="s">
        <v>77</v>
      </c>
      <c r="K1131" s="1491"/>
      <c r="L1131" s="1491"/>
    </row>
    <row r="1132" spans="1:12" s="76" customFormat="1" ht="9.75" customHeight="1" thickBot="1" x14ac:dyDescent="0.25">
      <c r="C1132" s="83"/>
      <c r="D1132" s="83"/>
      <c r="E1132" s="83"/>
      <c r="F1132" s="83"/>
      <c r="G1132" s="83"/>
      <c r="H1132" s="83"/>
      <c r="I1132" s="83"/>
      <c r="J1132" s="83"/>
      <c r="K1132" s="83"/>
      <c r="L1132" s="83"/>
    </row>
    <row r="1133" spans="1:12" s="76" customFormat="1" ht="24" customHeight="1" thickBot="1" x14ac:dyDescent="0.25">
      <c r="B1133" s="81"/>
      <c r="C1133" s="83" t="s">
        <v>78</v>
      </c>
      <c r="D1133" s="99"/>
      <c r="E1133" s="83" t="s">
        <v>79</v>
      </c>
      <c r="F1133" s="100" t="str">
        <f>IF(Menu!$C$7="رئيس",Menu!#REF!," ")</f>
        <v xml:space="preserve"> </v>
      </c>
      <c r="G1133" s="1487" t="s">
        <v>81</v>
      </c>
      <c r="H1133" s="1488"/>
      <c r="I1133" s="99"/>
      <c r="J1133" s="1490" t="s">
        <v>82</v>
      </c>
      <c r="K1133" s="1491"/>
      <c r="L1133" s="1491"/>
    </row>
    <row r="1134" spans="1:12" s="76" customFormat="1" ht="9.75" customHeight="1" thickBot="1" x14ac:dyDescent="0.25">
      <c r="C1134" s="83"/>
      <c r="D1134" s="83"/>
      <c r="E1134" s="83"/>
      <c r="F1134" s="83"/>
      <c r="G1134" s="83"/>
      <c r="H1134" s="83"/>
      <c r="I1134" s="83"/>
      <c r="J1134" s="83"/>
      <c r="K1134" s="83"/>
      <c r="L1134" s="83"/>
    </row>
    <row r="1135" spans="1:12" s="76" customFormat="1" ht="24" customHeight="1" thickBot="1" x14ac:dyDescent="0.25">
      <c r="B1135" s="82" t="s">
        <v>80</v>
      </c>
      <c r="C1135" s="83" t="s">
        <v>83</v>
      </c>
      <c r="D1135" s="99"/>
      <c r="E1135" s="83" t="s">
        <v>46</v>
      </c>
      <c r="F1135" s="99"/>
      <c r="G1135" s="1482" t="s">
        <v>84</v>
      </c>
      <c r="H1135" s="1482"/>
      <c r="I1135" s="99"/>
      <c r="J1135" s="1490" t="s">
        <v>85</v>
      </c>
      <c r="K1135" s="1491"/>
      <c r="L1135" s="1491"/>
    </row>
    <row r="1136" spans="1:12" s="76" customFormat="1" ht="9.75" customHeight="1" thickBot="1" x14ac:dyDescent="0.25"/>
    <row r="1137" spans="1:12" s="76" customFormat="1" ht="24" customHeight="1" thickBot="1" x14ac:dyDescent="0.25">
      <c r="B1137" s="81"/>
      <c r="C1137" s="1487" t="s">
        <v>86</v>
      </c>
      <c r="D1137" s="1482"/>
      <c r="E1137" s="1488"/>
      <c r="F1137" s="81"/>
      <c r="G1137" s="1487" t="s">
        <v>87</v>
      </c>
      <c r="H1137" s="1482"/>
      <c r="I1137" s="1482"/>
      <c r="J1137" s="1482"/>
      <c r="K1137" s="1482"/>
      <c r="L1137" s="1482"/>
    </row>
    <row r="1138" spans="1:12" s="76" customFormat="1" ht="20.25" x14ac:dyDescent="0.2">
      <c r="A1138" s="1507" t="s">
        <v>88</v>
      </c>
      <c r="B1138" s="1507"/>
      <c r="C1138" s="1507"/>
      <c r="D1138" s="1507"/>
      <c r="E1138" s="1507"/>
      <c r="F1138" s="1507"/>
      <c r="G1138" s="1507"/>
      <c r="H1138" s="1507"/>
      <c r="I1138" s="1507"/>
      <c r="J1138" s="1507"/>
      <c r="K1138" s="1507"/>
      <c r="L1138" s="1507"/>
    </row>
    <row r="1139" spans="1:12" s="76" customFormat="1" ht="18" x14ac:dyDescent="0.2">
      <c r="A1139" s="1482" t="s">
        <v>89</v>
      </c>
      <c r="B1139" s="1482"/>
      <c r="C1139" s="1482"/>
      <c r="D1139" s="1482"/>
    </row>
    <row r="1140" spans="1:12" s="76" customFormat="1" ht="18.75" customHeight="1" x14ac:dyDescent="0.2">
      <c r="A1140" s="1522" t="s">
        <v>90</v>
      </c>
      <c r="B1140" s="1522"/>
      <c r="C1140" s="84">
        <v>239.77065682411194</v>
      </c>
      <c r="D1140" s="85" t="s">
        <v>25</v>
      </c>
      <c r="E1140" s="1492" t="s">
        <v>91</v>
      </c>
      <c r="F1140" s="1492"/>
      <c r="G1140" s="84">
        <v>5</v>
      </c>
      <c r="H1140" s="86" t="s">
        <v>92</v>
      </c>
      <c r="I1140" s="1492" t="s">
        <v>93</v>
      </c>
      <c r="J1140" s="1492"/>
      <c r="K1140" s="84">
        <v>1198.8532841205597</v>
      </c>
    </row>
    <row r="1141" spans="1:12" s="76" customFormat="1" ht="18.75" thickBot="1" x14ac:dyDescent="0.25">
      <c r="A1141" s="1482" t="s">
        <v>94</v>
      </c>
      <c r="B1141" s="1482"/>
      <c r="C1141" s="1482"/>
      <c r="D1141" s="1482"/>
    </row>
    <row r="1142" spans="1:12" s="76" customFormat="1" ht="30" customHeight="1" x14ac:dyDescent="0.2">
      <c r="A1142" s="1525" t="s">
        <v>95</v>
      </c>
      <c r="B1142" s="1526"/>
      <c r="C1142" s="1526"/>
      <c r="D1142" s="1526"/>
      <c r="E1142" s="1526"/>
      <c r="F1142" s="1526"/>
      <c r="G1142" s="1526"/>
      <c r="H1142" s="1501" t="s">
        <v>96</v>
      </c>
      <c r="I1142" s="1505" t="s">
        <v>97</v>
      </c>
      <c r="J1142" s="1505"/>
      <c r="K1142" s="1501" t="s">
        <v>98</v>
      </c>
      <c r="L1142" s="1502"/>
    </row>
    <row r="1143" spans="1:12" s="76" customFormat="1" ht="30" customHeight="1" x14ac:dyDescent="0.2">
      <c r="A1143" s="87" t="s">
        <v>99</v>
      </c>
      <c r="B1143" s="1485" t="s">
        <v>100</v>
      </c>
      <c r="C1143" s="1485"/>
      <c r="D1143" s="1485" t="s">
        <v>101</v>
      </c>
      <c r="E1143" s="1485"/>
      <c r="F1143" s="1485" t="s">
        <v>100</v>
      </c>
      <c r="G1143" s="1485"/>
      <c r="H1143" s="1503"/>
      <c r="I1143" s="1506"/>
      <c r="J1143" s="1506"/>
      <c r="K1143" s="1503"/>
      <c r="L1143" s="1504"/>
    </row>
    <row r="1144" spans="1:12" s="76" customFormat="1" ht="30" customHeight="1" x14ac:dyDescent="0.2">
      <c r="A1144" s="1545" t="s">
        <v>51</v>
      </c>
      <c r="B1144" s="1493">
        <v>43263</v>
      </c>
      <c r="C1144" s="1494"/>
      <c r="D1144" s="1495" t="s">
        <v>414</v>
      </c>
      <c r="E1144" s="1496"/>
      <c r="F1144" s="1493">
        <v>43271</v>
      </c>
      <c r="G1144" s="1494"/>
      <c r="H1144" s="1511">
        <v>5</v>
      </c>
      <c r="I1144" s="1514">
        <v>7</v>
      </c>
      <c r="J1144" s="1515"/>
      <c r="K1144" s="1514">
        <v>35</v>
      </c>
      <c r="L1144" s="1539"/>
    </row>
    <row r="1145" spans="1:12" s="76" customFormat="1" ht="30" customHeight="1" x14ac:dyDescent="0.2">
      <c r="A1145" s="1546"/>
      <c r="B1145" s="1497"/>
      <c r="C1145" s="1498"/>
      <c r="D1145" s="1508"/>
      <c r="E1145" s="1509"/>
      <c r="F1145" s="1497"/>
      <c r="G1145" s="1498"/>
      <c r="H1145" s="1512"/>
      <c r="I1145" s="1516"/>
      <c r="J1145" s="1517"/>
      <c r="K1145" s="1516"/>
      <c r="L1145" s="1540"/>
    </row>
    <row r="1146" spans="1:12" s="76" customFormat="1" ht="30" customHeight="1" x14ac:dyDescent="0.2">
      <c r="A1146" s="1546"/>
      <c r="B1146" s="1497"/>
      <c r="C1146" s="1498"/>
      <c r="D1146" s="1508"/>
      <c r="E1146" s="1509"/>
      <c r="F1146" s="1497"/>
      <c r="G1146" s="1498"/>
      <c r="H1146" s="1512"/>
      <c r="I1146" s="1516"/>
      <c r="J1146" s="1517"/>
      <c r="K1146" s="1516"/>
      <c r="L1146" s="1540"/>
    </row>
    <row r="1147" spans="1:12" s="76" customFormat="1" ht="30" customHeight="1" thickBot="1" x14ac:dyDescent="0.25">
      <c r="A1147" s="1547"/>
      <c r="B1147" s="1499"/>
      <c r="C1147" s="1500"/>
      <c r="D1147" s="1520"/>
      <c r="E1147" s="1521"/>
      <c r="F1147" s="1499"/>
      <c r="G1147" s="1500"/>
      <c r="H1147" s="1513"/>
      <c r="I1147" s="1518"/>
      <c r="J1147" s="1519"/>
      <c r="K1147" s="1518"/>
      <c r="L1147" s="1541"/>
    </row>
    <row r="1148" spans="1:12" s="76" customFormat="1" ht="25.15" customHeight="1" x14ac:dyDescent="0.2">
      <c r="A1148" s="1548" t="s">
        <v>102</v>
      </c>
      <c r="B1148" s="1548"/>
      <c r="C1148" s="1548"/>
      <c r="D1148" s="1548"/>
    </row>
    <row r="1149" spans="1:12" s="76" customFormat="1" ht="25.15" customHeight="1" x14ac:dyDescent="0.2">
      <c r="A1149" s="1492" t="s">
        <v>103</v>
      </c>
      <c r="B1149" s="1492"/>
      <c r="C1149" s="84">
        <v>1198.8532841205597</v>
      </c>
      <c r="D1149" s="88" t="s">
        <v>104</v>
      </c>
      <c r="E1149" s="1492" t="s">
        <v>105</v>
      </c>
      <c r="F1149" s="1492"/>
      <c r="G1149" s="84">
        <v>35</v>
      </c>
      <c r="H1149" s="86" t="s">
        <v>92</v>
      </c>
      <c r="I1149" s="1522" t="s">
        <v>106</v>
      </c>
      <c r="J1149" s="1522"/>
      <c r="K1149" s="84">
        <v>1233.8532841205597</v>
      </c>
    </row>
    <row r="1150" spans="1:12" s="76" customFormat="1" ht="25.15" customHeight="1" x14ac:dyDescent="0.2">
      <c r="A1150" s="1492" t="s">
        <v>107</v>
      </c>
      <c r="B1150" s="1492"/>
      <c r="C1150" s="1492"/>
      <c r="D1150" s="1492"/>
    </row>
    <row r="1151" spans="1:12" s="76" customFormat="1" ht="25.15" customHeight="1" x14ac:dyDescent="0.2">
      <c r="C1151" s="1536" t="s">
        <v>119</v>
      </c>
      <c r="D1151" s="1536"/>
      <c r="E1151" s="1532">
        <v>43278</v>
      </c>
      <c r="F1151" s="1532"/>
      <c r="G1151" s="83"/>
      <c r="H1151" s="76" t="s">
        <v>108</v>
      </c>
      <c r="I1151" s="75"/>
      <c r="J1151" s="75"/>
    </row>
    <row r="1152" spans="1:12" s="76" customFormat="1" ht="5.25" customHeight="1" thickBot="1" x14ac:dyDescent="0.25">
      <c r="A1152" s="89"/>
      <c r="B1152" s="89"/>
      <c r="C1152" s="89"/>
      <c r="D1152" s="89"/>
      <c r="E1152" s="89"/>
      <c r="F1152" s="89"/>
      <c r="G1152" s="89"/>
      <c r="H1152" s="89"/>
      <c r="I1152" s="89"/>
      <c r="J1152" s="89"/>
      <c r="K1152" s="89"/>
      <c r="L1152" s="89"/>
    </row>
    <row r="1153" spans="1:12" s="76" customFormat="1" ht="18" x14ac:dyDescent="0.2">
      <c r="A1153" s="1530" t="s">
        <v>109</v>
      </c>
      <c r="B1153" s="1530"/>
      <c r="C1153" s="1530"/>
      <c r="D1153" s="90" t="s">
        <v>110</v>
      </c>
      <c r="E1153" s="90"/>
      <c r="G1153" s="1550" t="s">
        <v>568</v>
      </c>
      <c r="H1153" s="1550"/>
    </row>
    <row r="1154" spans="1:12" s="76" customFormat="1" ht="18" x14ac:dyDescent="0.2"/>
    <row r="1155" spans="1:12" s="76" customFormat="1" ht="18" x14ac:dyDescent="0.2">
      <c r="A1155" s="76" t="s">
        <v>68</v>
      </c>
      <c r="B1155" s="1549" t="s">
        <v>569</v>
      </c>
      <c r="C1155" s="1549"/>
      <c r="D1155" s="1549"/>
      <c r="E1155" s="1549"/>
      <c r="F1155" s="1538" t="s">
        <v>111</v>
      </c>
      <c r="G1155" s="1538"/>
      <c r="H1155" s="91"/>
      <c r="I1155" s="1536" t="s">
        <v>112</v>
      </c>
      <c r="J1155" s="1536"/>
      <c r="K1155" s="1481">
        <v>43278</v>
      </c>
      <c r="L1155" s="1482"/>
    </row>
    <row r="1156" spans="1:12" s="76" customFormat="1" ht="18" x14ac:dyDescent="0.2"/>
    <row r="1157" spans="1:12" s="76" customFormat="1" ht="18" x14ac:dyDescent="0.2">
      <c r="A1157" s="1533" t="s">
        <v>113</v>
      </c>
      <c r="B1157" s="1533"/>
      <c r="C1157" s="1533"/>
      <c r="D1157" s="1533"/>
      <c r="E1157" s="1537"/>
      <c r="F1157" s="1537"/>
      <c r="G1157" s="1537"/>
      <c r="H1157" s="74"/>
      <c r="I1157" s="1533" t="s">
        <v>112</v>
      </c>
      <c r="J1157" s="1533"/>
      <c r="K1157" s="1534" t="s">
        <v>403</v>
      </c>
      <c r="L1157" s="1535"/>
    </row>
    <row r="1158" spans="1:12" s="76" customFormat="1" ht="18" x14ac:dyDescent="0.2">
      <c r="A1158" s="92"/>
      <c r="B1158" s="92"/>
      <c r="C1158" s="92"/>
      <c r="D1158" s="92"/>
      <c r="I1158" s="92"/>
      <c r="J1158" s="92"/>
      <c r="K1158" s="93"/>
    </row>
    <row r="1159" spans="1:12" s="76" customFormat="1" ht="30" customHeight="1" x14ac:dyDescent="0.2">
      <c r="A1159" s="79" t="s">
        <v>68</v>
      </c>
      <c r="B1159" s="1483" t="s">
        <v>481</v>
      </c>
      <c r="C1159" s="1483"/>
      <c r="D1159" s="1483"/>
      <c r="E1159" s="1483"/>
      <c r="F1159" s="1489" t="s">
        <v>116</v>
      </c>
      <c r="G1159" s="1489"/>
      <c r="H1159" s="95">
        <v>901399493</v>
      </c>
      <c r="I1159" s="1542" t="s">
        <v>69</v>
      </c>
      <c r="J1159" s="1542"/>
      <c r="K1159" s="1483" t="s">
        <v>11</v>
      </c>
      <c r="L1159" s="1484"/>
    </row>
    <row r="1160" spans="1:12" s="76" customFormat="1" ht="30" customHeight="1" x14ac:dyDescent="0.2"/>
    <row r="1161" spans="1:12" s="76" customFormat="1" ht="30" customHeight="1" x14ac:dyDescent="0.2">
      <c r="A1161" s="79" t="s">
        <v>70</v>
      </c>
      <c r="B1161" s="1483" t="s">
        <v>290</v>
      </c>
      <c r="C1161" s="1483"/>
      <c r="D1161" s="1483"/>
      <c r="E1161" s="80" t="s">
        <v>71</v>
      </c>
      <c r="F1161" s="1544"/>
      <c r="G1161" s="1544"/>
      <c r="H1161" s="80" t="s">
        <v>72</v>
      </c>
      <c r="I1161" s="1483"/>
      <c r="J1161" s="1483"/>
      <c r="K1161" s="1483" t="s">
        <v>122</v>
      </c>
      <c r="L1161" s="1484"/>
    </row>
    <row r="1162" spans="1:12" s="76" customFormat="1" ht="9" customHeight="1" thickBot="1" x14ac:dyDescent="0.25"/>
    <row r="1163" spans="1:12" s="76" customFormat="1" ht="24" customHeight="1" thickBot="1" x14ac:dyDescent="0.25">
      <c r="A1163" s="76" t="s">
        <v>73</v>
      </c>
      <c r="B1163" s="81"/>
      <c r="C1163" s="83" t="s">
        <v>74</v>
      </c>
      <c r="D1163" s="99"/>
      <c r="E1163" s="83" t="s">
        <v>75</v>
      </c>
      <c r="F1163" s="99"/>
      <c r="G1163" s="1487" t="s">
        <v>76</v>
      </c>
      <c r="H1163" s="1488"/>
      <c r="I1163" s="99"/>
      <c r="J1163" s="1490" t="s">
        <v>77</v>
      </c>
      <c r="K1163" s="1491"/>
      <c r="L1163" s="1491"/>
    </row>
    <row r="1164" spans="1:12" s="76" customFormat="1" ht="9.75" customHeight="1" thickBot="1" x14ac:dyDescent="0.25">
      <c r="C1164" s="83"/>
      <c r="D1164" s="83"/>
      <c r="E1164" s="83"/>
      <c r="F1164" s="83"/>
      <c r="G1164" s="83"/>
      <c r="H1164" s="83"/>
      <c r="I1164" s="83"/>
      <c r="J1164" s="83"/>
      <c r="K1164" s="83"/>
      <c r="L1164" s="83"/>
    </row>
    <row r="1165" spans="1:12" s="76" customFormat="1" ht="24" customHeight="1" thickBot="1" x14ac:dyDescent="0.25">
      <c r="B1165" s="81"/>
      <c r="C1165" s="83" t="s">
        <v>78</v>
      </c>
      <c r="D1165" s="99"/>
      <c r="E1165" s="83" t="s">
        <v>79</v>
      </c>
      <c r="F1165" s="100" t="str">
        <f>IF(Menu!$C$7="رئيس",Menu!#REF!," ")</f>
        <v xml:space="preserve"> </v>
      </c>
      <c r="G1165" s="1487" t="s">
        <v>81</v>
      </c>
      <c r="H1165" s="1488"/>
      <c r="I1165" s="99"/>
      <c r="J1165" s="1490" t="s">
        <v>82</v>
      </c>
      <c r="K1165" s="1491"/>
      <c r="L1165" s="1491"/>
    </row>
    <row r="1166" spans="1:12" s="76" customFormat="1" ht="9.75" customHeight="1" thickBot="1" x14ac:dyDescent="0.25">
      <c r="C1166" s="83"/>
      <c r="D1166" s="83"/>
      <c r="E1166" s="83"/>
      <c r="F1166" s="83"/>
      <c r="G1166" s="83"/>
      <c r="H1166" s="83"/>
      <c r="I1166" s="83"/>
      <c r="J1166" s="83"/>
      <c r="K1166" s="83"/>
      <c r="L1166" s="83"/>
    </row>
    <row r="1167" spans="1:12" s="76" customFormat="1" ht="24" customHeight="1" thickBot="1" x14ac:dyDescent="0.25">
      <c r="B1167" s="82" t="s">
        <v>80</v>
      </c>
      <c r="C1167" s="83" t="s">
        <v>83</v>
      </c>
      <c r="D1167" s="99"/>
      <c r="E1167" s="83" t="s">
        <v>46</v>
      </c>
      <c r="F1167" s="99"/>
      <c r="G1167" s="1482" t="s">
        <v>84</v>
      </c>
      <c r="H1167" s="1482"/>
      <c r="I1167" s="99"/>
      <c r="J1167" s="1490" t="s">
        <v>85</v>
      </c>
      <c r="K1167" s="1491"/>
      <c r="L1167" s="1491"/>
    </row>
    <row r="1168" spans="1:12" s="76" customFormat="1" ht="9.75" customHeight="1" thickBot="1" x14ac:dyDescent="0.25"/>
    <row r="1169" spans="1:12" s="76" customFormat="1" ht="24" customHeight="1" thickBot="1" x14ac:dyDescent="0.25">
      <c r="B1169" s="81"/>
      <c r="C1169" s="1487" t="s">
        <v>86</v>
      </c>
      <c r="D1169" s="1482"/>
      <c r="E1169" s="1488"/>
      <c r="F1169" s="81"/>
      <c r="G1169" s="1487" t="s">
        <v>87</v>
      </c>
      <c r="H1169" s="1482"/>
      <c r="I1169" s="1482"/>
      <c r="J1169" s="1482"/>
      <c r="K1169" s="1482"/>
      <c r="L1169" s="1482"/>
    </row>
    <row r="1170" spans="1:12" s="76" customFormat="1" ht="20.25" x14ac:dyDescent="0.2">
      <c r="A1170" s="1507" t="s">
        <v>88</v>
      </c>
      <c r="B1170" s="1507"/>
      <c r="C1170" s="1507"/>
      <c r="D1170" s="1507"/>
      <c r="E1170" s="1507"/>
      <c r="F1170" s="1507"/>
      <c r="G1170" s="1507"/>
      <c r="H1170" s="1507"/>
      <c r="I1170" s="1507"/>
      <c r="J1170" s="1507"/>
      <c r="K1170" s="1507"/>
      <c r="L1170" s="1507"/>
    </row>
    <row r="1171" spans="1:12" s="76" customFormat="1" ht="18" x14ac:dyDescent="0.2">
      <c r="A1171" s="1482" t="s">
        <v>89</v>
      </c>
      <c r="B1171" s="1482"/>
      <c r="C1171" s="1482"/>
      <c r="D1171" s="1482"/>
    </row>
    <row r="1172" spans="1:12" s="76" customFormat="1" ht="18.75" customHeight="1" x14ac:dyDescent="0.2">
      <c r="A1172" s="1522" t="s">
        <v>90</v>
      </c>
      <c r="B1172" s="1522"/>
      <c r="C1172" s="84">
        <v>335.67891955375671</v>
      </c>
      <c r="D1172" s="85" t="s">
        <v>25</v>
      </c>
      <c r="E1172" s="1492" t="s">
        <v>91</v>
      </c>
      <c r="F1172" s="1492"/>
      <c r="G1172" s="84">
        <v>5</v>
      </c>
      <c r="H1172" s="86" t="s">
        <v>92</v>
      </c>
      <c r="I1172" s="1492" t="s">
        <v>93</v>
      </c>
      <c r="J1172" s="1492"/>
      <c r="K1172" s="84">
        <v>1678.3945977687836</v>
      </c>
    </row>
    <row r="1173" spans="1:12" s="76" customFormat="1" ht="18.75" thickBot="1" x14ac:dyDescent="0.25">
      <c r="A1173" s="1482" t="s">
        <v>94</v>
      </c>
      <c r="B1173" s="1482"/>
      <c r="C1173" s="1482"/>
      <c r="D1173" s="1482"/>
    </row>
    <row r="1174" spans="1:12" s="76" customFormat="1" ht="30" customHeight="1" x14ac:dyDescent="0.2">
      <c r="A1174" s="1525" t="s">
        <v>95</v>
      </c>
      <c r="B1174" s="1526"/>
      <c r="C1174" s="1526"/>
      <c r="D1174" s="1526"/>
      <c r="E1174" s="1526"/>
      <c r="F1174" s="1526"/>
      <c r="G1174" s="1526"/>
      <c r="H1174" s="1501" t="s">
        <v>96</v>
      </c>
      <c r="I1174" s="1505" t="s">
        <v>97</v>
      </c>
      <c r="J1174" s="1505"/>
      <c r="K1174" s="1501" t="s">
        <v>98</v>
      </c>
      <c r="L1174" s="1502"/>
    </row>
    <row r="1175" spans="1:12" s="76" customFormat="1" ht="30" customHeight="1" x14ac:dyDescent="0.2">
      <c r="A1175" s="87" t="s">
        <v>99</v>
      </c>
      <c r="B1175" s="1485" t="s">
        <v>100</v>
      </c>
      <c r="C1175" s="1485"/>
      <c r="D1175" s="1485" t="s">
        <v>101</v>
      </c>
      <c r="E1175" s="1485"/>
      <c r="F1175" s="1485" t="s">
        <v>100</v>
      </c>
      <c r="G1175" s="1485"/>
      <c r="H1175" s="1503"/>
      <c r="I1175" s="1506"/>
      <c r="J1175" s="1506"/>
      <c r="K1175" s="1503"/>
      <c r="L1175" s="1504"/>
    </row>
    <row r="1176" spans="1:12" s="76" customFormat="1" ht="30" customHeight="1" x14ac:dyDescent="0.2">
      <c r="A1176" s="1545" t="s">
        <v>50</v>
      </c>
      <c r="B1176" s="1493">
        <v>43261</v>
      </c>
      <c r="C1176" s="1494"/>
      <c r="D1176" s="1495" t="s">
        <v>414</v>
      </c>
      <c r="E1176" s="1496"/>
      <c r="F1176" s="1493">
        <v>43271</v>
      </c>
      <c r="G1176" s="1494"/>
      <c r="H1176" s="1511">
        <v>7</v>
      </c>
      <c r="I1176" s="1514">
        <v>16</v>
      </c>
      <c r="J1176" s="1515"/>
      <c r="K1176" s="1514">
        <v>112</v>
      </c>
      <c r="L1176" s="1539"/>
    </row>
    <row r="1177" spans="1:12" s="76" customFormat="1" ht="30" customHeight="1" x14ac:dyDescent="0.2">
      <c r="A1177" s="1546"/>
      <c r="B1177" s="1497"/>
      <c r="C1177" s="1498"/>
      <c r="D1177" s="1508"/>
      <c r="E1177" s="1509"/>
      <c r="F1177" s="1497"/>
      <c r="G1177" s="1498"/>
      <c r="H1177" s="1512"/>
      <c r="I1177" s="1516"/>
      <c r="J1177" s="1517"/>
      <c r="K1177" s="1516"/>
      <c r="L1177" s="1540"/>
    </row>
    <row r="1178" spans="1:12" s="76" customFormat="1" ht="30" customHeight="1" x14ac:dyDescent="0.2">
      <c r="A1178" s="1546"/>
      <c r="B1178" s="1497"/>
      <c r="C1178" s="1498"/>
      <c r="D1178" s="1508"/>
      <c r="E1178" s="1509"/>
      <c r="F1178" s="1497"/>
      <c r="G1178" s="1498"/>
      <c r="H1178" s="1512"/>
      <c r="I1178" s="1516"/>
      <c r="J1178" s="1517"/>
      <c r="K1178" s="1516"/>
      <c r="L1178" s="1540"/>
    </row>
    <row r="1179" spans="1:12" s="76" customFormat="1" ht="30" customHeight="1" thickBot="1" x14ac:dyDescent="0.25">
      <c r="A1179" s="1547"/>
      <c r="B1179" s="1499"/>
      <c r="C1179" s="1500"/>
      <c r="D1179" s="1520"/>
      <c r="E1179" s="1521"/>
      <c r="F1179" s="1499"/>
      <c r="G1179" s="1500"/>
      <c r="H1179" s="1513"/>
      <c r="I1179" s="1518"/>
      <c r="J1179" s="1519"/>
      <c r="K1179" s="1518"/>
      <c r="L1179" s="1541"/>
    </row>
    <row r="1180" spans="1:12" s="76" customFormat="1" ht="25.15" customHeight="1" x14ac:dyDescent="0.2">
      <c r="A1180" s="1548" t="s">
        <v>102</v>
      </c>
      <c r="B1180" s="1548"/>
      <c r="C1180" s="1548"/>
      <c r="D1180" s="1548"/>
    </row>
    <row r="1181" spans="1:12" s="76" customFormat="1" ht="25.15" customHeight="1" x14ac:dyDescent="0.2">
      <c r="A1181" s="1492" t="s">
        <v>103</v>
      </c>
      <c r="B1181" s="1492"/>
      <c r="C1181" s="84">
        <v>1678.3945977687836</v>
      </c>
      <c r="D1181" s="88" t="s">
        <v>104</v>
      </c>
      <c r="E1181" s="1492" t="s">
        <v>105</v>
      </c>
      <c r="F1181" s="1492"/>
      <c r="G1181" s="84">
        <v>112</v>
      </c>
      <c r="H1181" s="86" t="s">
        <v>92</v>
      </c>
      <c r="I1181" s="1522" t="s">
        <v>106</v>
      </c>
      <c r="J1181" s="1522"/>
      <c r="K1181" s="84">
        <v>1790.3945977687836</v>
      </c>
    </row>
    <row r="1182" spans="1:12" s="76" customFormat="1" ht="25.15" customHeight="1" x14ac:dyDescent="0.2">
      <c r="A1182" s="1492" t="s">
        <v>107</v>
      </c>
      <c r="B1182" s="1492"/>
      <c r="C1182" s="1492"/>
      <c r="D1182" s="1492"/>
    </row>
    <row r="1183" spans="1:12" s="76" customFormat="1" ht="25.15" customHeight="1" x14ac:dyDescent="0.2">
      <c r="C1183" s="1536" t="s">
        <v>119</v>
      </c>
      <c r="D1183" s="1536"/>
      <c r="E1183" s="1532">
        <v>43278</v>
      </c>
      <c r="F1183" s="1532"/>
      <c r="G1183" s="83"/>
      <c r="H1183" s="76" t="s">
        <v>108</v>
      </c>
      <c r="I1183" s="75"/>
      <c r="J1183" s="75"/>
    </row>
    <row r="1184" spans="1:12" s="76" customFormat="1" ht="5.25" customHeight="1" thickBot="1" x14ac:dyDescent="0.25">
      <c r="A1184" s="89"/>
      <c r="B1184" s="89"/>
      <c r="C1184" s="89"/>
      <c r="D1184" s="89"/>
      <c r="E1184" s="89"/>
      <c r="F1184" s="89"/>
      <c r="G1184" s="89"/>
      <c r="H1184" s="89"/>
      <c r="I1184" s="89"/>
      <c r="J1184" s="89"/>
      <c r="K1184" s="89"/>
      <c r="L1184" s="89"/>
    </row>
    <row r="1185" spans="1:12" s="76" customFormat="1" ht="18" x14ac:dyDescent="0.2">
      <c r="A1185" s="1530" t="s">
        <v>109</v>
      </c>
      <c r="B1185" s="1530"/>
      <c r="C1185" s="1530"/>
      <c r="D1185" s="90" t="s">
        <v>110</v>
      </c>
      <c r="E1185" s="90"/>
      <c r="G1185" s="1550" t="s">
        <v>568</v>
      </c>
      <c r="H1185" s="1550"/>
    </row>
    <row r="1186" spans="1:12" s="76" customFormat="1" ht="18" x14ac:dyDescent="0.2"/>
    <row r="1187" spans="1:12" s="76" customFormat="1" ht="18" x14ac:dyDescent="0.2">
      <c r="A1187" s="76" t="s">
        <v>68</v>
      </c>
      <c r="B1187" s="1549" t="s">
        <v>569</v>
      </c>
      <c r="C1187" s="1549"/>
      <c r="D1187" s="1549"/>
      <c r="E1187" s="1549"/>
      <c r="F1187" s="1538" t="s">
        <v>111</v>
      </c>
      <c r="G1187" s="1538"/>
      <c r="H1187" s="91"/>
      <c r="I1187" s="1536" t="s">
        <v>112</v>
      </c>
      <c r="J1187" s="1536"/>
      <c r="K1187" s="1481">
        <v>43278</v>
      </c>
      <c r="L1187" s="1482"/>
    </row>
    <row r="1188" spans="1:12" s="76" customFormat="1" ht="18" x14ac:dyDescent="0.2"/>
    <row r="1189" spans="1:12" s="76" customFormat="1" ht="18" x14ac:dyDescent="0.2">
      <c r="A1189" s="1533" t="s">
        <v>113</v>
      </c>
      <c r="B1189" s="1533"/>
      <c r="C1189" s="1533"/>
      <c r="D1189" s="1533"/>
      <c r="E1189" s="1537"/>
      <c r="F1189" s="1537"/>
      <c r="G1189" s="1537"/>
      <c r="H1189" s="74"/>
      <c r="I1189" s="1533" t="s">
        <v>112</v>
      </c>
      <c r="J1189" s="1533"/>
      <c r="K1189" s="1534" t="s">
        <v>403</v>
      </c>
      <c r="L1189" s="1535"/>
    </row>
    <row r="1190" spans="1:12" s="76" customFormat="1" ht="18" x14ac:dyDescent="0.2">
      <c r="A1190" s="92"/>
      <c r="B1190" s="92"/>
      <c r="C1190" s="92"/>
      <c r="D1190" s="92"/>
      <c r="I1190" s="92"/>
      <c r="J1190" s="92"/>
      <c r="K1190" s="93"/>
    </row>
    <row r="1191" spans="1:12" s="76" customFormat="1" ht="30" customHeight="1" x14ac:dyDescent="0.2">
      <c r="A1191" s="79" t="s">
        <v>68</v>
      </c>
      <c r="B1191" s="1483" t="s">
        <v>482</v>
      </c>
      <c r="C1191" s="1483"/>
      <c r="D1191" s="1483"/>
      <c r="E1191" s="1483"/>
      <c r="F1191" s="1489" t="s">
        <v>116</v>
      </c>
      <c r="G1191" s="1489"/>
      <c r="H1191" s="95">
        <v>910683614</v>
      </c>
      <c r="I1191" s="1542" t="s">
        <v>69</v>
      </c>
      <c r="J1191" s="1542"/>
      <c r="K1191" s="1483" t="s">
        <v>11</v>
      </c>
      <c r="L1191" s="1484"/>
    </row>
    <row r="1192" spans="1:12" s="76" customFormat="1" ht="30" customHeight="1" x14ac:dyDescent="0.2"/>
    <row r="1193" spans="1:12" s="76" customFormat="1" ht="30" customHeight="1" x14ac:dyDescent="0.2">
      <c r="A1193" s="79" t="s">
        <v>70</v>
      </c>
      <c r="B1193" s="1483" t="s">
        <v>290</v>
      </c>
      <c r="C1193" s="1483"/>
      <c r="D1193" s="1483"/>
      <c r="E1193" s="80" t="s">
        <v>71</v>
      </c>
      <c r="F1193" s="1544"/>
      <c r="G1193" s="1544"/>
      <c r="H1193" s="80" t="s">
        <v>72</v>
      </c>
      <c r="I1193" s="1483"/>
      <c r="J1193" s="1483"/>
      <c r="K1193" s="1483" t="s">
        <v>122</v>
      </c>
      <c r="L1193" s="1484"/>
    </row>
    <row r="1194" spans="1:12" s="76" customFormat="1" ht="9" customHeight="1" thickBot="1" x14ac:dyDescent="0.25"/>
    <row r="1195" spans="1:12" s="76" customFormat="1" ht="24" customHeight="1" thickBot="1" x14ac:dyDescent="0.25">
      <c r="A1195" s="76" t="s">
        <v>73</v>
      </c>
      <c r="B1195" s="81"/>
      <c r="C1195" s="83" t="s">
        <v>74</v>
      </c>
      <c r="D1195" s="99"/>
      <c r="E1195" s="83" t="s">
        <v>75</v>
      </c>
      <c r="F1195" s="99"/>
      <c r="G1195" s="1487" t="s">
        <v>76</v>
      </c>
      <c r="H1195" s="1488"/>
      <c r="I1195" s="99"/>
      <c r="J1195" s="1490" t="s">
        <v>77</v>
      </c>
      <c r="K1195" s="1491"/>
      <c r="L1195" s="1491"/>
    </row>
    <row r="1196" spans="1:12" s="76" customFormat="1" ht="9.75" customHeight="1" thickBot="1" x14ac:dyDescent="0.25">
      <c r="C1196" s="83"/>
      <c r="D1196" s="83"/>
      <c r="E1196" s="83"/>
      <c r="F1196" s="83"/>
      <c r="G1196" s="83"/>
      <c r="H1196" s="83"/>
      <c r="I1196" s="83"/>
      <c r="J1196" s="83"/>
      <c r="K1196" s="83"/>
      <c r="L1196" s="83"/>
    </row>
    <row r="1197" spans="1:12" s="76" customFormat="1" ht="24" customHeight="1" thickBot="1" x14ac:dyDescent="0.25">
      <c r="B1197" s="81"/>
      <c r="C1197" s="83" t="s">
        <v>78</v>
      </c>
      <c r="D1197" s="99"/>
      <c r="E1197" s="83" t="s">
        <v>79</v>
      </c>
      <c r="F1197" s="100" t="str">
        <f>IF(Menu!$C$7="رئيس",Menu!#REF!," ")</f>
        <v xml:space="preserve"> </v>
      </c>
      <c r="G1197" s="1487" t="s">
        <v>81</v>
      </c>
      <c r="H1197" s="1488"/>
      <c r="I1197" s="99"/>
      <c r="J1197" s="1490" t="s">
        <v>82</v>
      </c>
      <c r="K1197" s="1491"/>
      <c r="L1197" s="1491"/>
    </row>
    <row r="1198" spans="1:12" s="76" customFormat="1" ht="9.75" customHeight="1" thickBot="1" x14ac:dyDescent="0.25">
      <c r="C1198" s="83"/>
      <c r="D1198" s="83"/>
      <c r="E1198" s="83"/>
      <c r="F1198" s="83"/>
      <c r="G1198" s="83"/>
      <c r="H1198" s="83"/>
      <c r="I1198" s="83"/>
      <c r="J1198" s="83"/>
      <c r="K1198" s="83"/>
      <c r="L1198" s="83"/>
    </row>
    <row r="1199" spans="1:12" s="76" customFormat="1" ht="24" customHeight="1" thickBot="1" x14ac:dyDescent="0.25">
      <c r="B1199" s="82" t="s">
        <v>80</v>
      </c>
      <c r="C1199" s="83" t="s">
        <v>83</v>
      </c>
      <c r="D1199" s="99"/>
      <c r="E1199" s="83" t="s">
        <v>46</v>
      </c>
      <c r="F1199" s="99"/>
      <c r="G1199" s="1482" t="s">
        <v>84</v>
      </c>
      <c r="H1199" s="1482"/>
      <c r="I1199" s="99"/>
      <c r="J1199" s="1490" t="s">
        <v>85</v>
      </c>
      <c r="K1199" s="1491"/>
      <c r="L1199" s="1491"/>
    </row>
    <row r="1200" spans="1:12" s="76" customFormat="1" ht="9.75" customHeight="1" thickBot="1" x14ac:dyDescent="0.25"/>
    <row r="1201" spans="1:12" s="76" customFormat="1" ht="24" customHeight="1" thickBot="1" x14ac:dyDescent="0.25">
      <c r="B1201" s="81"/>
      <c r="C1201" s="1487" t="s">
        <v>86</v>
      </c>
      <c r="D1201" s="1482"/>
      <c r="E1201" s="1488"/>
      <c r="F1201" s="81"/>
      <c r="G1201" s="1487" t="s">
        <v>87</v>
      </c>
      <c r="H1201" s="1482"/>
      <c r="I1201" s="1482"/>
      <c r="J1201" s="1482"/>
      <c r="K1201" s="1482"/>
      <c r="L1201" s="1482"/>
    </row>
    <row r="1202" spans="1:12" s="76" customFormat="1" ht="20.25" x14ac:dyDescent="0.2">
      <c r="A1202" s="1507" t="s">
        <v>88</v>
      </c>
      <c r="B1202" s="1507"/>
      <c r="C1202" s="1507"/>
      <c r="D1202" s="1507"/>
      <c r="E1202" s="1507"/>
      <c r="F1202" s="1507"/>
      <c r="G1202" s="1507"/>
      <c r="H1202" s="1507"/>
      <c r="I1202" s="1507"/>
      <c r="J1202" s="1507"/>
      <c r="K1202" s="1507"/>
      <c r="L1202" s="1507"/>
    </row>
    <row r="1203" spans="1:12" s="76" customFormat="1" ht="18" x14ac:dyDescent="0.2">
      <c r="A1203" s="1482" t="s">
        <v>89</v>
      </c>
      <c r="B1203" s="1482"/>
      <c r="C1203" s="1482"/>
      <c r="D1203" s="1482"/>
    </row>
    <row r="1204" spans="1:12" s="76" customFormat="1" ht="18.75" customHeight="1" x14ac:dyDescent="0.2">
      <c r="A1204" s="1522" t="s">
        <v>90</v>
      </c>
      <c r="B1204" s="1522"/>
      <c r="C1204" s="84">
        <v>239.77065682411194</v>
      </c>
      <c r="D1204" s="85" t="s">
        <v>25</v>
      </c>
      <c r="E1204" s="1492" t="s">
        <v>91</v>
      </c>
      <c r="F1204" s="1492"/>
      <c r="G1204" s="84">
        <v>5</v>
      </c>
      <c r="H1204" s="86" t="s">
        <v>92</v>
      </c>
      <c r="I1204" s="1492" t="s">
        <v>93</v>
      </c>
      <c r="J1204" s="1492"/>
      <c r="K1204" s="84">
        <v>1198.8532841205597</v>
      </c>
    </row>
    <row r="1205" spans="1:12" s="76" customFormat="1" ht="18.75" thickBot="1" x14ac:dyDescent="0.25">
      <c r="A1205" s="1482" t="s">
        <v>94</v>
      </c>
      <c r="B1205" s="1482"/>
      <c r="C1205" s="1482"/>
      <c r="D1205" s="1482"/>
    </row>
    <row r="1206" spans="1:12" s="76" customFormat="1" ht="30" customHeight="1" x14ac:dyDescent="0.2">
      <c r="A1206" s="1525" t="s">
        <v>95</v>
      </c>
      <c r="B1206" s="1526"/>
      <c r="C1206" s="1526"/>
      <c r="D1206" s="1526"/>
      <c r="E1206" s="1526"/>
      <c r="F1206" s="1526"/>
      <c r="G1206" s="1526"/>
      <c r="H1206" s="1501" t="s">
        <v>96</v>
      </c>
      <c r="I1206" s="1505" t="s">
        <v>97</v>
      </c>
      <c r="J1206" s="1505"/>
      <c r="K1206" s="1501" t="s">
        <v>98</v>
      </c>
      <c r="L1206" s="1502"/>
    </row>
    <row r="1207" spans="1:12" s="76" customFormat="1" ht="30" customHeight="1" x14ac:dyDescent="0.2">
      <c r="A1207" s="87" t="s">
        <v>99</v>
      </c>
      <c r="B1207" s="1485" t="s">
        <v>100</v>
      </c>
      <c r="C1207" s="1485"/>
      <c r="D1207" s="1485" t="s">
        <v>101</v>
      </c>
      <c r="E1207" s="1485"/>
      <c r="F1207" s="1485" t="s">
        <v>100</v>
      </c>
      <c r="G1207" s="1485"/>
      <c r="H1207" s="1503"/>
      <c r="I1207" s="1506"/>
      <c r="J1207" s="1506"/>
      <c r="K1207" s="1503"/>
      <c r="L1207" s="1504"/>
    </row>
    <row r="1208" spans="1:12" s="76" customFormat="1" ht="30" customHeight="1" x14ac:dyDescent="0.2">
      <c r="A1208" s="1545" t="s">
        <v>523</v>
      </c>
      <c r="B1208" s="1493">
        <v>43263</v>
      </c>
      <c r="C1208" s="1494"/>
      <c r="D1208" s="1495" t="s">
        <v>414</v>
      </c>
      <c r="E1208" s="1496"/>
      <c r="F1208" s="1493">
        <v>43271</v>
      </c>
      <c r="G1208" s="1494"/>
      <c r="H1208" s="1511">
        <v>5</v>
      </c>
      <c r="I1208" s="1514">
        <v>11</v>
      </c>
      <c r="J1208" s="1515"/>
      <c r="K1208" s="1514">
        <v>55</v>
      </c>
      <c r="L1208" s="1539"/>
    </row>
    <row r="1209" spans="1:12" s="76" customFormat="1" ht="30" customHeight="1" x14ac:dyDescent="0.2">
      <c r="A1209" s="1546"/>
      <c r="B1209" s="1497"/>
      <c r="C1209" s="1498"/>
      <c r="D1209" s="1508"/>
      <c r="E1209" s="1509"/>
      <c r="F1209" s="1497"/>
      <c r="G1209" s="1498"/>
      <c r="H1209" s="1512"/>
      <c r="I1209" s="1516"/>
      <c r="J1209" s="1517"/>
      <c r="K1209" s="1516"/>
      <c r="L1209" s="1540"/>
    </row>
    <row r="1210" spans="1:12" s="76" customFormat="1" ht="30" customHeight="1" x14ac:dyDescent="0.2">
      <c r="A1210" s="1546"/>
      <c r="B1210" s="1497"/>
      <c r="C1210" s="1498"/>
      <c r="D1210" s="1508"/>
      <c r="E1210" s="1509"/>
      <c r="F1210" s="1497"/>
      <c r="G1210" s="1498"/>
      <c r="H1210" s="1512"/>
      <c r="I1210" s="1516"/>
      <c r="J1210" s="1517"/>
      <c r="K1210" s="1516"/>
      <c r="L1210" s="1540"/>
    </row>
    <row r="1211" spans="1:12" s="76" customFormat="1" ht="30" customHeight="1" thickBot="1" x14ac:dyDescent="0.25">
      <c r="A1211" s="1547"/>
      <c r="B1211" s="1499"/>
      <c r="C1211" s="1500"/>
      <c r="D1211" s="1520"/>
      <c r="E1211" s="1521"/>
      <c r="F1211" s="1499"/>
      <c r="G1211" s="1500"/>
      <c r="H1211" s="1513"/>
      <c r="I1211" s="1518"/>
      <c r="J1211" s="1519"/>
      <c r="K1211" s="1518"/>
      <c r="L1211" s="1541"/>
    </row>
    <row r="1212" spans="1:12" s="76" customFormat="1" ht="25.15" customHeight="1" x14ac:dyDescent="0.2">
      <c r="A1212" s="1548" t="s">
        <v>102</v>
      </c>
      <c r="B1212" s="1548"/>
      <c r="C1212" s="1548"/>
      <c r="D1212" s="1548"/>
    </row>
    <row r="1213" spans="1:12" s="76" customFormat="1" ht="25.15" customHeight="1" x14ac:dyDescent="0.2">
      <c r="A1213" s="1492" t="s">
        <v>103</v>
      </c>
      <c r="B1213" s="1492"/>
      <c r="C1213" s="84">
        <v>1198.8532841205597</v>
      </c>
      <c r="D1213" s="88" t="s">
        <v>104</v>
      </c>
      <c r="E1213" s="1492" t="s">
        <v>105</v>
      </c>
      <c r="F1213" s="1492"/>
      <c r="G1213" s="84">
        <v>55</v>
      </c>
      <c r="H1213" s="86" t="s">
        <v>92</v>
      </c>
      <c r="I1213" s="1522" t="s">
        <v>106</v>
      </c>
      <c r="J1213" s="1522"/>
      <c r="K1213" s="84">
        <v>1253.8532841205597</v>
      </c>
    </row>
    <row r="1214" spans="1:12" s="76" customFormat="1" ht="25.15" customHeight="1" x14ac:dyDescent="0.2">
      <c r="A1214" s="1492" t="s">
        <v>107</v>
      </c>
      <c r="B1214" s="1492"/>
      <c r="C1214" s="1492"/>
      <c r="D1214" s="1492"/>
    </row>
    <row r="1215" spans="1:12" s="76" customFormat="1" ht="25.15" customHeight="1" x14ac:dyDescent="0.2">
      <c r="C1215" s="1536" t="s">
        <v>119</v>
      </c>
      <c r="D1215" s="1536"/>
      <c r="E1215" s="1532">
        <v>43278</v>
      </c>
      <c r="F1215" s="1532"/>
      <c r="G1215" s="83"/>
      <c r="H1215" s="76" t="s">
        <v>108</v>
      </c>
      <c r="I1215" s="75"/>
      <c r="J1215" s="75"/>
    </row>
    <row r="1216" spans="1:12" s="76" customFormat="1" ht="5.25" customHeight="1" thickBot="1" x14ac:dyDescent="0.25">
      <c r="A1216" s="89"/>
      <c r="B1216" s="89"/>
      <c r="C1216" s="89"/>
      <c r="D1216" s="89"/>
      <c r="E1216" s="89"/>
      <c r="F1216" s="89"/>
      <c r="G1216" s="89"/>
      <c r="H1216" s="89"/>
      <c r="I1216" s="89"/>
      <c r="J1216" s="89"/>
      <c r="K1216" s="89"/>
      <c r="L1216" s="89"/>
    </row>
    <row r="1217" spans="1:12" s="76" customFormat="1" ht="18" x14ac:dyDescent="0.2">
      <c r="A1217" s="1530" t="s">
        <v>109</v>
      </c>
      <c r="B1217" s="1530"/>
      <c r="C1217" s="1530"/>
      <c r="D1217" s="90" t="s">
        <v>110</v>
      </c>
      <c r="E1217" s="90"/>
      <c r="G1217" s="1550" t="s">
        <v>568</v>
      </c>
      <c r="H1217" s="1550"/>
    </row>
    <row r="1218" spans="1:12" s="76" customFormat="1" ht="18" x14ac:dyDescent="0.2"/>
    <row r="1219" spans="1:12" s="76" customFormat="1" ht="18" x14ac:dyDescent="0.2">
      <c r="A1219" s="76" t="s">
        <v>68</v>
      </c>
      <c r="B1219" s="1549" t="s">
        <v>569</v>
      </c>
      <c r="C1219" s="1549"/>
      <c r="D1219" s="1549"/>
      <c r="E1219" s="1549"/>
      <c r="F1219" s="1538" t="s">
        <v>111</v>
      </c>
      <c r="G1219" s="1538"/>
      <c r="H1219" s="91"/>
      <c r="I1219" s="1536" t="s">
        <v>112</v>
      </c>
      <c r="J1219" s="1536"/>
      <c r="K1219" s="1481">
        <v>43278</v>
      </c>
      <c r="L1219" s="1482"/>
    </row>
    <row r="1220" spans="1:12" s="76" customFormat="1" ht="18" x14ac:dyDescent="0.2"/>
    <row r="1221" spans="1:12" s="76" customFormat="1" ht="18" x14ac:dyDescent="0.2">
      <c r="A1221" s="1533" t="s">
        <v>113</v>
      </c>
      <c r="B1221" s="1533"/>
      <c r="C1221" s="1533"/>
      <c r="D1221" s="1533"/>
      <c r="E1221" s="1537"/>
      <c r="F1221" s="1537"/>
      <c r="G1221" s="1537"/>
      <c r="H1221" s="74"/>
      <c r="I1221" s="1533" t="s">
        <v>112</v>
      </c>
      <c r="J1221" s="1533"/>
      <c r="K1221" s="1534" t="s">
        <v>403</v>
      </c>
      <c r="L1221" s="1535"/>
    </row>
    <row r="1222" spans="1:12" s="76" customFormat="1" ht="18" x14ac:dyDescent="0.2">
      <c r="A1222" s="92"/>
      <c r="B1222" s="92"/>
      <c r="C1222" s="92"/>
      <c r="D1222" s="92"/>
      <c r="I1222" s="92"/>
      <c r="J1222" s="92"/>
      <c r="K1222" s="93"/>
    </row>
    <row r="1223" spans="1:12" s="76" customFormat="1" ht="30" customHeight="1" x14ac:dyDescent="0.2">
      <c r="A1223" s="79" t="s">
        <v>68</v>
      </c>
      <c r="B1223" s="1483" t="s">
        <v>483</v>
      </c>
      <c r="C1223" s="1483"/>
      <c r="D1223" s="1483"/>
      <c r="E1223" s="1483"/>
      <c r="F1223" s="1489" t="s">
        <v>116</v>
      </c>
      <c r="G1223" s="1489"/>
      <c r="H1223" s="95">
        <v>920317070</v>
      </c>
      <c r="I1223" s="1542" t="s">
        <v>69</v>
      </c>
      <c r="J1223" s="1542"/>
      <c r="K1223" s="1483" t="s">
        <v>11</v>
      </c>
      <c r="L1223" s="1484"/>
    </row>
    <row r="1224" spans="1:12" s="76" customFormat="1" ht="30" customHeight="1" x14ac:dyDescent="0.2"/>
    <row r="1225" spans="1:12" s="76" customFormat="1" ht="30" customHeight="1" x14ac:dyDescent="0.2">
      <c r="A1225" s="79" t="s">
        <v>70</v>
      </c>
      <c r="B1225" s="1483" t="s">
        <v>290</v>
      </c>
      <c r="C1225" s="1483"/>
      <c r="D1225" s="1483"/>
      <c r="E1225" s="80" t="s">
        <v>71</v>
      </c>
      <c r="F1225" s="1544"/>
      <c r="G1225" s="1544"/>
      <c r="H1225" s="80" t="s">
        <v>72</v>
      </c>
      <c r="I1225" s="1483"/>
      <c r="J1225" s="1483"/>
      <c r="K1225" s="1483" t="s">
        <v>122</v>
      </c>
      <c r="L1225" s="1484"/>
    </row>
    <row r="1226" spans="1:12" s="76" customFormat="1" ht="9" customHeight="1" thickBot="1" x14ac:dyDescent="0.25"/>
    <row r="1227" spans="1:12" s="76" customFormat="1" ht="24" customHeight="1" thickBot="1" x14ac:dyDescent="0.25">
      <c r="A1227" s="76" t="s">
        <v>73</v>
      </c>
      <c r="B1227" s="81"/>
      <c r="C1227" s="83" t="s">
        <v>74</v>
      </c>
      <c r="D1227" s="99"/>
      <c r="E1227" s="83" t="s">
        <v>75</v>
      </c>
      <c r="F1227" s="99"/>
      <c r="G1227" s="1487" t="s">
        <v>76</v>
      </c>
      <c r="H1227" s="1488"/>
      <c r="I1227" s="99"/>
      <c r="J1227" s="1490" t="s">
        <v>77</v>
      </c>
      <c r="K1227" s="1491"/>
      <c r="L1227" s="1491"/>
    </row>
    <row r="1228" spans="1:12" s="76" customFormat="1" ht="9.75" customHeight="1" thickBot="1" x14ac:dyDescent="0.25">
      <c r="C1228" s="83"/>
      <c r="D1228" s="83"/>
      <c r="E1228" s="83"/>
      <c r="F1228" s="83"/>
      <c r="G1228" s="83"/>
      <c r="H1228" s="83"/>
      <c r="I1228" s="83"/>
      <c r="J1228" s="83"/>
      <c r="K1228" s="83"/>
      <c r="L1228" s="83"/>
    </row>
    <row r="1229" spans="1:12" s="76" customFormat="1" ht="24" customHeight="1" thickBot="1" x14ac:dyDescent="0.25">
      <c r="B1229" s="81"/>
      <c r="C1229" s="83" t="s">
        <v>78</v>
      </c>
      <c r="D1229" s="99"/>
      <c r="E1229" s="83" t="s">
        <v>79</v>
      </c>
      <c r="F1229" s="100" t="str">
        <f>IF(Menu!$C$7="رئيس",Menu!#REF!," ")</f>
        <v xml:space="preserve"> </v>
      </c>
      <c r="G1229" s="1487" t="s">
        <v>81</v>
      </c>
      <c r="H1229" s="1488"/>
      <c r="I1229" s="99"/>
      <c r="J1229" s="1490" t="s">
        <v>82</v>
      </c>
      <c r="K1229" s="1491"/>
      <c r="L1229" s="1491"/>
    </row>
    <row r="1230" spans="1:12" s="76" customFormat="1" ht="9.75" customHeight="1" thickBot="1" x14ac:dyDescent="0.25">
      <c r="C1230" s="83"/>
      <c r="D1230" s="83"/>
      <c r="E1230" s="83"/>
      <c r="F1230" s="83"/>
      <c r="G1230" s="83"/>
      <c r="H1230" s="83"/>
      <c r="I1230" s="83"/>
      <c r="J1230" s="83"/>
      <c r="K1230" s="83"/>
      <c r="L1230" s="83"/>
    </row>
    <row r="1231" spans="1:12" s="76" customFormat="1" ht="24" customHeight="1" thickBot="1" x14ac:dyDescent="0.25">
      <c r="B1231" s="82" t="s">
        <v>80</v>
      </c>
      <c r="C1231" s="83" t="s">
        <v>83</v>
      </c>
      <c r="D1231" s="99"/>
      <c r="E1231" s="83" t="s">
        <v>46</v>
      </c>
      <c r="F1231" s="99"/>
      <c r="G1231" s="1482" t="s">
        <v>84</v>
      </c>
      <c r="H1231" s="1482"/>
      <c r="I1231" s="99"/>
      <c r="J1231" s="1490" t="s">
        <v>85</v>
      </c>
      <c r="K1231" s="1491"/>
      <c r="L1231" s="1491"/>
    </row>
    <row r="1232" spans="1:12" s="76" customFormat="1" ht="9.75" customHeight="1" thickBot="1" x14ac:dyDescent="0.25"/>
    <row r="1233" spans="1:12" s="76" customFormat="1" ht="24" customHeight="1" thickBot="1" x14ac:dyDescent="0.25">
      <c r="B1233" s="81"/>
      <c r="C1233" s="1487" t="s">
        <v>86</v>
      </c>
      <c r="D1233" s="1482"/>
      <c r="E1233" s="1488"/>
      <c r="F1233" s="81"/>
      <c r="G1233" s="1487" t="s">
        <v>87</v>
      </c>
      <c r="H1233" s="1482"/>
      <c r="I1233" s="1482"/>
      <c r="J1233" s="1482"/>
      <c r="K1233" s="1482"/>
      <c r="L1233" s="1482"/>
    </row>
    <row r="1234" spans="1:12" s="76" customFormat="1" ht="20.25" x14ac:dyDescent="0.2">
      <c r="A1234" s="1507" t="s">
        <v>88</v>
      </c>
      <c r="B1234" s="1507"/>
      <c r="C1234" s="1507"/>
      <c r="D1234" s="1507"/>
      <c r="E1234" s="1507"/>
      <c r="F1234" s="1507"/>
      <c r="G1234" s="1507"/>
      <c r="H1234" s="1507"/>
      <c r="I1234" s="1507"/>
      <c r="J1234" s="1507"/>
      <c r="K1234" s="1507"/>
      <c r="L1234" s="1507"/>
    </row>
    <row r="1235" spans="1:12" s="76" customFormat="1" ht="18" x14ac:dyDescent="0.2">
      <c r="A1235" s="1482" t="s">
        <v>89</v>
      </c>
      <c r="B1235" s="1482"/>
      <c r="C1235" s="1482"/>
      <c r="D1235" s="1482"/>
    </row>
    <row r="1236" spans="1:12" s="76" customFormat="1" ht="18.75" customHeight="1" x14ac:dyDescent="0.2">
      <c r="A1236" s="1522" t="s">
        <v>90</v>
      </c>
      <c r="B1236" s="1522"/>
      <c r="C1236" s="84">
        <v>191.81652545928955</v>
      </c>
      <c r="D1236" s="85" t="s">
        <v>25</v>
      </c>
      <c r="E1236" s="1492" t="s">
        <v>91</v>
      </c>
      <c r="F1236" s="1492"/>
      <c r="G1236" s="84">
        <v>5</v>
      </c>
      <c r="H1236" s="86" t="s">
        <v>92</v>
      </c>
      <c r="I1236" s="1492" t="s">
        <v>93</v>
      </c>
      <c r="J1236" s="1492"/>
      <c r="K1236" s="84">
        <v>959.08262729644775</v>
      </c>
    </row>
    <row r="1237" spans="1:12" s="76" customFormat="1" ht="18.75" thickBot="1" x14ac:dyDescent="0.25">
      <c r="A1237" s="1482" t="s">
        <v>94</v>
      </c>
      <c r="B1237" s="1482"/>
      <c r="C1237" s="1482"/>
      <c r="D1237" s="1482"/>
    </row>
    <row r="1238" spans="1:12" s="76" customFormat="1" ht="30" customHeight="1" x14ac:dyDescent="0.2">
      <c r="A1238" s="1525" t="s">
        <v>95</v>
      </c>
      <c r="B1238" s="1526"/>
      <c r="C1238" s="1526"/>
      <c r="D1238" s="1526"/>
      <c r="E1238" s="1526"/>
      <c r="F1238" s="1526"/>
      <c r="G1238" s="1526"/>
      <c r="H1238" s="1501" t="s">
        <v>96</v>
      </c>
      <c r="I1238" s="1505" t="s">
        <v>97</v>
      </c>
      <c r="J1238" s="1505"/>
      <c r="K1238" s="1501" t="s">
        <v>98</v>
      </c>
      <c r="L1238" s="1502"/>
    </row>
    <row r="1239" spans="1:12" s="76" customFormat="1" ht="30" customHeight="1" x14ac:dyDescent="0.2">
      <c r="A1239" s="87" t="s">
        <v>99</v>
      </c>
      <c r="B1239" s="1485" t="s">
        <v>100</v>
      </c>
      <c r="C1239" s="1485"/>
      <c r="D1239" s="1485" t="s">
        <v>101</v>
      </c>
      <c r="E1239" s="1485"/>
      <c r="F1239" s="1485" t="s">
        <v>100</v>
      </c>
      <c r="G1239" s="1485"/>
      <c r="H1239" s="1503"/>
      <c r="I1239" s="1506"/>
      <c r="J1239" s="1506"/>
      <c r="K1239" s="1503"/>
      <c r="L1239" s="1504"/>
    </row>
    <row r="1240" spans="1:12" s="76" customFormat="1" ht="30" customHeight="1" x14ac:dyDescent="0.2">
      <c r="A1240" s="1545" t="s">
        <v>522</v>
      </c>
      <c r="B1240" s="1493">
        <v>43264</v>
      </c>
      <c r="C1240" s="1494"/>
      <c r="D1240" s="1495" t="s">
        <v>414</v>
      </c>
      <c r="E1240" s="1496"/>
      <c r="F1240" s="1493">
        <v>43271</v>
      </c>
      <c r="G1240" s="1494"/>
      <c r="H1240" s="1511">
        <v>4</v>
      </c>
      <c r="I1240" s="1514">
        <v>5</v>
      </c>
      <c r="J1240" s="1515"/>
      <c r="K1240" s="1514">
        <v>20</v>
      </c>
      <c r="L1240" s="1539"/>
    </row>
    <row r="1241" spans="1:12" s="76" customFormat="1" ht="30" customHeight="1" x14ac:dyDescent="0.2">
      <c r="A1241" s="1546"/>
      <c r="B1241" s="1497"/>
      <c r="C1241" s="1498"/>
      <c r="D1241" s="1508"/>
      <c r="E1241" s="1509"/>
      <c r="F1241" s="1497"/>
      <c r="G1241" s="1498"/>
      <c r="H1241" s="1512"/>
      <c r="I1241" s="1516"/>
      <c r="J1241" s="1517"/>
      <c r="K1241" s="1516"/>
      <c r="L1241" s="1540"/>
    </row>
    <row r="1242" spans="1:12" s="76" customFormat="1" ht="30" customHeight="1" x14ac:dyDescent="0.2">
      <c r="A1242" s="1546"/>
      <c r="B1242" s="1497"/>
      <c r="C1242" s="1498"/>
      <c r="D1242" s="1508"/>
      <c r="E1242" s="1509"/>
      <c r="F1242" s="1497"/>
      <c r="G1242" s="1498"/>
      <c r="H1242" s="1512"/>
      <c r="I1242" s="1516"/>
      <c r="J1242" s="1517"/>
      <c r="K1242" s="1516"/>
      <c r="L1242" s="1540"/>
    </row>
    <row r="1243" spans="1:12" s="76" customFormat="1" ht="30" customHeight="1" thickBot="1" x14ac:dyDescent="0.25">
      <c r="A1243" s="1547"/>
      <c r="B1243" s="1499"/>
      <c r="C1243" s="1500"/>
      <c r="D1243" s="1520"/>
      <c r="E1243" s="1521"/>
      <c r="F1243" s="1499"/>
      <c r="G1243" s="1500"/>
      <c r="H1243" s="1513"/>
      <c r="I1243" s="1518"/>
      <c r="J1243" s="1519"/>
      <c r="K1243" s="1518"/>
      <c r="L1243" s="1541"/>
    </row>
    <row r="1244" spans="1:12" s="76" customFormat="1" ht="25.15" customHeight="1" x14ac:dyDescent="0.2">
      <c r="A1244" s="1548" t="s">
        <v>102</v>
      </c>
      <c r="B1244" s="1548"/>
      <c r="C1244" s="1548"/>
      <c r="D1244" s="1548"/>
    </row>
    <row r="1245" spans="1:12" s="76" customFormat="1" ht="25.15" customHeight="1" x14ac:dyDescent="0.2">
      <c r="A1245" s="1492" t="s">
        <v>103</v>
      </c>
      <c r="B1245" s="1492"/>
      <c r="C1245" s="84">
        <v>959.08262729644775</v>
      </c>
      <c r="D1245" s="88" t="s">
        <v>104</v>
      </c>
      <c r="E1245" s="1492" t="s">
        <v>105</v>
      </c>
      <c r="F1245" s="1492"/>
      <c r="G1245" s="84">
        <v>20</v>
      </c>
      <c r="H1245" s="86" t="s">
        <v>92</v>
      </c>
      <c r="I1245" s="1522" t="s">
        <v>106</v>
      </c>
      <c r="J1245" s="1522"/>
      <c r="K1245" s="84">
        <v>979.08262729644775</v>
      </c>
    </row>
    <row r="1246" spans="1:12" s="76" customFormat="1" ht="25.15" customHeight="1" x14ac:dyDescent="0.2">
      <c r="A1246" s="1492" t="s">
        <v>107</v>
      </c>
      <c r="B1246" s="1492"/>
      <c r="C1246" s="1492"/>
      <c r="D1246" s="1492"/>
    </row>
    <row r="1247" spans="1:12" s="76" customFormat="1" ht="25.15" customHeight="1" x14ac:dyDescent="0.2">
      <c r="C1247" s="1536" t="s">
        <v>119</v>
      </c>
      <c r="D1247" s="1536"/>
      <c r="E1247" s="1532">
        <v>43278</v>
      </c>
      <c r="F1247" s="1532"/>
      <c r="G1247" s="83"/>
      <c r="H1247" s="76" t="s">
        <v>108</v>
      </c>
      <c r="I1247" s="75"/>
      <c r="J1247" s="75"/>
    </row>
    <row r="1248" spans="1:12" s="76" customFormat="1" ht="5.25" customHeight="1" thickBot="1" x14ac:dyDescent="0.25">
      <c r="A1248" s="89"/>
      <c r="B1248" s="89"/>
      <c r="C1248" s="89"/>
      <c r="D1248" s="89"/>
      <c r="E1248" s="89"/>
      <c r="F1248" s="89"/>
      <c r="G1248" s="89"/>
      <c r="H1248" s="89"/>
      <c r="I1248" s="89"/>
      <c r="J1248" s="89"/>
      <c r="K1248" s="89"/>
      <c r="L1248" s="89"/>
    </row>
    <row r="1249" spans="1:12" s="76" customFormat="1" ht="18" x14ac:dyDescent="0.2">
      <c r="A1249" s="1530" t="s">
        <v>109</v>
      </c>
      <c r="B1249" s="1530"/>
      <c r="C1249" s="1530"/>
      <c r="D1249" s="90" t="s">
        <v>110</v>
      </c>
      <c r="E1249" s="90"/>
      <c r="G1249" s="1550" t="s">
        <v>568</v>
      </c>
      <c r="H1249" s="1550"/>
    </row>
    <row r="1250" spans="1:12" s="76" customFormat="1" ht="18" x14ac:dyDescent="0.2"/>
    <row r="1251" spans="1:12" s="76" customFormat="1" ht="18" x14ac:dyDescent="0.2">
      <c r="A1251" s="76" t="s">
        <v>68</v>
      </c>
      <c r="B1251" s="1549" t="s">
        <v>569</v>
      </c>
      <c r="C1251" s="1549"/>
      <c r="D1251" s="1549"/>
      <c r="E1251" s="1549"/>
      <c r="F1251" s="1538" t="s">
        <v>111</v>
      </c>
      <c r="G1251" s="1538"/>
      <c r="H1251" s="91"/>
      <c r="I1251" s="1536" t="s">
        <v>112</v>
      </c>
      <c r="J1251" s="1536"/>
      <c r="K1251" s="1481">
        <v>43278</v>
      </c>
      <c r="L1251" s="1482"/>
    </row>
    <row r="1252" spans="1:12" s="76" customFormat="1" ht="18" x14ac:dyDescent="0.2"/>
    <row r="1253" spans="1:12" s="76" customFormat="1" ht="18" x14ac:dyDescent="0.2">
      <c r="A1253" s="1533" t="s">
        <v>113</v>
      </c>
      <c r="B1253" s="1533"/>
      <c r="C1253" s="1533"/>
      <c r="D1253" s="1533"/>
      <c r="E1253" s="1537"/>
      <c r="F1253" s="1537"/>
      <c r="G1253" s="1537"/>
      <c r="H1253" s="74"/>
      <c r="I1253" s="1533" t="s">
        <v>112</v>
      </c>
      <c r="J1253" s="1533"/>
      <c r="K1253" s="1534" t="s">
        <v>403</v>
      </c>
      <c r="L1253" s="1535"/>
    </row>
    <row r="1254" spans="1:12" s="76" customFormat="1" ht="18" x14ac:dyDescent="0.2">
      <c r="A1254" s="92"/>
      <c r="B1254" s="92"/>
      <c r="C1254" s="92"/>
      <c r="D1254" s="92"/>
      <c r="I1254" s="92"/>
      <c r="J1254" s="92"/>
      <c r="K1254" s="93"/>
    </row>
    <row r="1255" spans="1:12" s="76" customFormat="1" ht="30" customHeight="1" x14ac:dyDescent="0.2">
      <c r="A1255" s="79" t="s">
        <v>68</v>
      </c>
      <c r="B1255" s="1483" t="s">
        <v>484</v>
      </c>
      <c r="C1255" s="1483"/>
      <c r="D1255" s="1483"/>
      <c r="E1255" s="1483"/>
      <c r="F1255" s="1489" t="s">
        <v>116</v>
      </c>
      <c r="G1255" s="1489"/>
      <c r="H1255" s="95">
        <v>850149238</v>
      </c>
      <c r="I1255" s="1542" t="s">
        <v>69</v>
      </c>
      <c r="J1255" s="1542"/>
      <c r="K1255" s="1483" t="s">
        <v>11</v>
      </c>
      <c r="L1255" s="1484"/>
    </row>
    <row r="1256" spans="1:12" s="76" customFormat="1" ht="30" customHeight="1" x14ac:dyDescent="0.2"/>
    <row r="1257" spans="1:12" s="76" customFormat="1" ht="30" customHeight="1" x14ac:dyDescent="0.2">
      <c r="A1257" s="79" t="s">
        <v>70</v>
      </c>
      <c r="B1257" s="1483" t="s">
        <v>290</v>
      </c>
      <c r="C1257" s="1483"/>
      <c r="D1257" s="1483"/>
      <c r="E1257" s="80" t="s">
        <v>71</v>
      </c>
      <c r="F1257" s="1544"/>
      <c r="G1257" s="1544"/>
      <c r="H1257" s="80" t="s">
        <v>72</v>
      </c>
      <c r="I1257" s="1483"/>
      <c r="J1257" s="1483"/>
      <c r="K1257" s="1483" t="s">
        <v>122</v>
      </c>
      <c r="L1257" s="1484"/>
    </row>
    <row r="1258" spans="1:12" s="76" customFormat="1" ht="9" customHeight="1" thickBot="1" x14ac:dyDescent="0.25"/>
    <row r="1259" spans="1:12" s="76" customFormat="1" ht="24" customHeight="1" thickBot="1" x14ac:dyDescent="0.25">
      <c r="A1259" s="76" t="s">
        <v>73</v>
      </c>
      <c r="B1259" s="81"/>
      <c r="C1259" s="83" t="s">
        <v>74</v>
      </c>
      <c r="D1259" s="99"/>
      <c r="E1259" s="83" t="s">
        <v>75</v>
      </c>
      <c r="F1259" s="99"/>
      <c r="G1259" s="1487" t="s">
        <v>76</v>
      </c>
      <c r="H1259" s="1488"/>
      <c r="I1259" s="99"/>
      <c r="J1259" s="1490" t="s">
        <v>77</v>
      </c>
      <c r="K1259" s="1491"/>
      <c r="L1259" s="1491"/>
    </row>
    <row r="1260" spans="1:12" s="76" customFormat="1" ht="9.75" customHeight="1" thickBot="1" x14ac:dyDescent="0.25">
      <c r="C1260" s="83"/>
      <c r="D1260" s="83"/>
      <c r="E1260" s="83"/>
      <c r="F1260" s="83"/>
      <c r="G1260" s="83"/>
      <c r="H1260" s="83"/>
      <c r="I1260" s="83"/>
      <c r="J1260" s="83"/>
      <c r="K1260" s="83"/>
      <c r="L1260" s="83"/>
    </row>
    <row r="1261" spans="1:12" s="76" customFormat="1" ht="24" customHeight="1" thickBot="1" x14ac:dyDescent="0.25">
      <c r="B1261" s="81"/>
      <c r="C1261" s="83" t="s">
        <v>78</v>
      </c>
      <c r="D1261" s="99"/>
      <c r="E1261" s="83" t="s">
        <v>79</v>
      </c>
      <c r="F1261" s="100" t="str">
        <f>IF(Menu!$C$7="رئيس",Menu!#REF!," ")</f>
        <v xml:space="preserve"> </v>
      </c>
      <c r="G1261" s="1487" t="s">
        <v>81</v>
      </c>
      <c r="H1261" s="1488"/>
      <c r="I1261" s="99"/>
      <c r="J1261" s="1490" t="s">
        <v>82</v>
      </c>
      <c r="K1261" s="1491"/>
      <c r="L1261" s="1491"/>
    </row>
    <row r="1262" spans="1:12" s="76" customFormat="1" ht="9.75" customHeight="1" thickBot="1" x14ac:dyDescent="0.25">
      <c r="C1262" s="83"/>
      <c r="D1262" s="83"/>
      <c r="E1262" s="83"/>
      <c r="F1262" s="83"/>
      <c r="G1262" s="83"/>
      <c r="H1262" s="83"/>
      <c r="I1262" s="83"/>
      <c r="J1262" s="83"/>
      <c r="K1262" s="83"/>
      <c r="L1262" s="83"/>
    </row>
    <row r="1263" spans="1:12" s="76" customFormat="1" ht="24" customHeight="1" thickBot="1" x14ac:dyDescent="0.25">
      <c r="B1263" s="82" t="s">
        <v>80</v>
      </c>
      <c r="C1263" s="83" t="s">
        <v>83</v>
      </c>
      <c r="D1263" s="99"/>
      <c r="E1263" s="83" t="s">
        <v>46</v>
      </c>
      <c r="F1263" s="99"/>
      <c r="G1263" s="1482" t="s">
        <v>84</v>
      </c>
      <c r="H1263" s="1482"/>
      <c r="I1263" s="99"/>
      <c r="J1263" s="1490" t="s">
        <v>85</v>
      </c>
      <c r="K1263" s="1491"/>
      <c r="L1263" s="1491"/>
    </row>
    <row r="1264" spans="1:12" s="76" customFormat="1" ht="9.75" customHeight="1" thickBot="1" x14ac:dyDescent="0.25"/>
    <row r="1265" spans="1:12" s="76" customFormat="1" ht="24" customHeight="1" thickBot="1" x14ac:dyDescent="0.25">
      <c r="B1265" s="81"/>
      <c r="C1265" s="1487" t="s">
        <v>86</v>
      </c>
      <c r="D1265" s="1482"/>
      <c r="E1265" s="1488"/>
      <c r="F1265" s="81"/>
      <c r="G1265" s="1487" t="s">
        <v>87</v>
      </c>
      <c r="H1265" s="1482"/>
      <c r="I1265" s="1482"/>
      <c r="J1265" s="1482"/>
      <c r="K1265" s="1482"/>
      <c r="L1265" s="1482"/>
    </row>
    <row r="1266" spans="1:12" s="76" customFormat="1" ht="20.25" x14ac:dyDescent="0.2">
      <c r="A1266" s="1507" t="s">
        <v>88</v>
      </c>
      <c r="B1266" s="1507"/>
      <c r="C1266" s="1507"/>
      <c r="D1266" s="1507"/>
      <c r="E1266" s="1507"/>
      <c r="F1266" s="1507"/>
      <c r="G1266" s="1507"/>
      <c r="H1266" s="1507"/>
      <c r="I1266" s="1507"/>
      <c r="J1266" s="1507"/>
      <c r="K1266" s="1507"/>
      <c r="L1266" s="1507"/>
    </row>
    <row r="1267" spans="1:12" s="76" customFormat="1" ht="18" x14ac:dyDescent="0.2">
      <c r="A1267" s="1482" t="s">
        <v>89</v>
      </c>
      <c r="B1267" s="1482"/>
      <c r="C1267" s="1482"/>
      <c r="D1267" s="1482"/>
    </row>
    <row r="1268" spans="1:12" s="76" customFormat="1" ht="18.75" customHeight="1" x14ac:dyDescent="0.2">
      <c r="A1268" s="1522" t="s">
        <v>90</v>
      </c>
      <c r="B1268" s="1522"/>
      <c r="C1268" s="84">
        <v>239.77065682411194</v>
      </c>
      <c r="D1268" s="85" t="s">
        <v>25</v>
      </c>
      <c r="E1268" s="1492" t="s">
        <v>91</v>
      </c>
      <c r="F1268" s="1492"/>
      <c r="G1268" s="84">
        <v>5</v>
      </c>
      <c r="H1268" s="86" t="s">
        <v>92</v>
      </c>
      <c r="I1268" s="1492" t="s">
        <v>93</v>
      </c>
      <c r="J1268" s="1492"/>
      <c r="K1268" s="84">
        <v>1198.8532841205597</v>
      </c>
    </row>
    <row r="1269" spans="1:12" s="76" customFormat="1" ht="18.75" thickBot="1" x14ac:dyDescent="0.25">
      <c r="A1269" s="1482" t="s">
        <v>94</v>
      </c>
      <c r="B1269" s="1482"/>
      <c r="C1269" s="1482"/>
      <c r="D1269" s="1482"/>
    </row>
    <row r="1270" spans="1:12" s="76" customFormat="1" ht="30" customHeight="1" x14ac:dyDescent="0.2">
      <c r="A1270" s="1525" t="s">
        <v>95</v>
      </c>
      <c r="B1270" s="1526"/>
      <c r="C1270" s="1526"/>
      <c r="D1270" s="1526"/>
      <c r="E1270" s="1526"/>
      <c r="F1270" s="1526"/>
      <c r="G1270" s="1526"/>
      <c r="H1270" s="1501" t="s">
        <v>96</v>
      </c>
      <c r="I1270" s="1505" t="s">
        <v>97</v>
      </c>
      <c r="J1270" s="1505"/>
      <c r="K1270" s="1501" t="s">
        <v>98</v>
      </c>
      <c r="L1270" s="1502"/>
    </row>
    <row r="1271" spans="1:12" s="76" customFormat="1" ht="30" customHeight="1" x14ac:dyDescent="0.2">
      <c r="A1271" s="87" t="s">
        <v>99</v>
      </c>
      <c r="B1271" s="1485" t="s">
        <v>100</v>
      </c>
      <c r="C1271" s="1485"/>
      <c r="D1271" s="1485" t="s">
        <v>101</v>
      </c>
      <c r="E1271" s="1485"/>
      <c r="F1271" s="1485" t="s">
        <v>100</v>
      </c>
      <c r="G1271" s="1485"/>
      <c r="H1271" s="1503"/>
      <c r="I1271" s="1506"/>
      <c r="J1271" s="1506"/>
      <c r="K1271" s="1503"/>
      <c r="L1271" s="1504"/>
    </row>
    <row r="1272" spans="1:12" s="76" customFormat="1" ht="30" customHeight="1" x14ac:dyDescent="0.2">
      <c r="A1272" s="1545" t="s">
        <v>524</v>
      </c>
      <c r="B1272" s="1493">
        <v>43263</v>
      </c>
      <c r="C1272" s="1494"/>
      <c r="D1272" s="1495" t="s">
        <v>414</v>
      </c>
      <c r="E1272" s="1496"/>
      <c r="F1272" s="1493">
        <v>43271</v>
      </c>
      <c r="G1272" s="1494"/>
      <c r="H1272" s="1511">
        <v>5</v>
      </c>
      <c r="I1272" s="1514">
        <v>11</v>
      </c>
      <c r="J1272" s="1515"/>
      <c r="K1272" s="1514">
        <v>55</v>
      </c>
      <c r="L1272" s="1539"/>
    </row>
    <row r="1273" spans="1:12" s="76" customFormat="1" ht="30" customHeight="1" x14ac:dyDescent="0.2">
      <c r="A1273" s="1546"/>
      <c r="B1273" s="1497"/>
      <c r="C1273" s="1498"/>
      <c r="D1273" s="1508"/>
      <c r="E1273" s="1509"/>
      <c r="F1273" s="1497"/>
      <c r="G1273" s="1498"/>
      <c r="H1273" s="1512"/>
      <c r="I1273" s="1516"/>
      <c r="J1273" s="1517"/>
      <c r="K1273" s="1516"/>
      <c r="L1273" s="1540"/>
    </row>
    <row r="1274" spans="1:12" s="76" customFormat="1" ht="30" customHeight="1" x14ac:dyDescent="0.2">
      <c r="A1274" s="1546"/>
      <c r="B1274" s="1497"/>
      <c r="C1274" s="1498"/>
      <c r="D1274" s="1508"/>
      <c r="E1274" s="1509"/>
      <c r="F1274" s="1497"/>
      <c r="G1274" s="1498"/>
      <c r="H1274" s="1512"/>
      <c r="I1274" s="1516"/>
      <c r="J1274" s="1517"/>
      <c r="K1274" s="1516"/>
      <c r="L1274" s="1540"/>
    </row>
    <row r="1275" spans="1:12" s="76" customFormat="1" ht="30" customHeight="1" thickBot="1" x14ac:dyDescent="0.25">
      <c r="A1275" s="1547"/>
      <c r="B1275" s="1499"/>
      <c r="C1275" s="1500"/>
      <c r="D1275" s="1520"/>
      <c r="E1275" s="1521"/>
      <c r="F1275" s="1499"/>
      <c r="G1275" s="1500"/>
      <c r="H1275" s="1513"/>
      <c r="I1275" s="1518"/>
      <c r="J1275" s="1519"/>
      <c r="K1275" s="1518"/>
      <c r="L1275" s="1541"/>
    </row>
    <row r="1276" spans="1:12" s="76" customFormat="1" ht="25.15" customHeight="1" x14ac:dyDescent="0.2">
      <c r="A1276" s="1548" t="s">
        <v>102</v>
      </c>
      <c r="B1276" s="1548"/>
      <c r="C1276" s="1548"/>
      <c r="D1276" s="1548"/>
    </row>
    <row r="1277" spans="1:12" s="76" customFormat="1" ht="25.15" customHeight="1" x14ac:dyDescent="0.2">
      <c r="A1277" s="1492" t="s">
        <v>103</v>
      </c>
      <c r="B1277" s="1492"/>
      <c r="C1277" s="84">
        <v>1198.8532841205597</v>
      </c>
      <c r="D1277" s="88" t="s">
        <v>104</v>
      </c>
      <c r="E1277" s="1492" t="s">
        <v>105</v>
      </c>
      <c r="F1277" s="1492"/>
      <c r="G1277" s="84">
        <v>55</v>
      </c>
      <c r="H1277" s="86" t="s">
        <v>92</v>
      </c>
      <c r="I1277" s="1522" t="s">
        <v>106</v>
      </c>
      <c r="J1277" s="1522"/>
      <c r="K1277" s="84">
        <v>1253.8532841205597</v>
      </c>
    </row>
    <row r="1278" spans="1:12" s="76" customFormat="1" ht="25.15" customHeight="1" x14ac:dyDescent="0.2">
      <c r="A1278" s="1492" t="s">
        <v>107</v>
      </c>
      <c r="B1278" s="1492"/>
      <c r="C1278" s="1492"/>
      <c r="D1278" s="1492"/>
    </row>
    <row r="1279" spans="1:12" s="76" customFormat="1" ht="25.15" customHeight="1" x14ac:dyDescent="0.2">
      <c r="C1279" s="1536" t="s">
        <v>119</v>
      </c>
      <c r="D1279" s="1536"/>
      <c r="E1279" s="1532">
        <v>43278</v>
      </c>
      <c r="F1279" s="1532"/>
      <c r="G1279" s="83"/>
      <c r="H1279" s="76" t="s">
        <v>108</v>
      </c>
      <c r="I1279" s="75"/>
      <c r="J1279" s="75"/>
    </row>
    <row r="1280" spans="1:12" s="76" customFormat="1" ht="5.25" customHeight="1" thickBot="1" x14ac:dyDescent="0.25">
      <c r="A1280" s="89"/>
      <c r="B1280" s="89"/>
      <c r="C1280" s="89"/>
      <c r="D1280" s="89"/>
      <c r="E1280" s="89"/>
      <c r="F1280" s="89"/>
      <c r="G1280" s="89"/>
      <c r="H1280" s="89"/>
      <c r="I1280" s="89"/>
      <c r="J1280" s="89"/>
      <c r="K1280" s="89"/>
      <c r="L1280" s="89"/>
    </row>
    <row r="1281" spans="1:12" s="76" customFormat="1" ht="18" x14ac:dyDescent="0.2">
      <c r="A1281" s="1530" t="s">
        <v>109</v>
      </c>
      <c r="B1281" s="1530"/>
      <c r="C1281" s="1530"/>
      <c r="D1281" s="90" t="s">
        <v>110</v>
      </c>
      <c r="E1281" s="90"/>
      <c r="G1281" s="1550" t="s">
        <v>568</v>
      </c>
      <c r="H1281" s="1550"/>
    </row>
    <row r="1282" spans="1:12" s="76" customFormat="1" ht="18" x14ac:dyDescent="0.2"/>
    <row r="1283" spans="1:12" s="76" customFormat="1" ht="18" x14ac:dyDescent="0.2">
      <c r="A1283" s="76" t="s">
        <v>68</v>
      </c>
      <c r="B1283" s="1549" t="s">
        <v>569</v>
      </c>
      <c r="C1283" s="1549"/>
      <c r="D1283" s="1549"/>
      <c r="E1283" s="1549"/>
      <c r="F1283" s="1538" t="s">
        <v>111</v>
      </c>
      <c r="G1283" s="1538"/>
      <c r="H1283" s="91"/>
      <c r="I1283" s="1536" t="s">
        <v>112</v>
      </c>
      <c r="J1283" s="1536"/>
      <c r="K1283" s="1481">
        <v>43278</v>
      </c>
      <c r="L1283" s="1482"/>
    </row>
    <row r="1284" spans="1:12" s="76" customFormat="1" ht="18" x14ac:dyDescent="0.2"/>
    <row r="1285" spans="1:12" s="76" customFormat="1" ht="18" x14ac:dyDescent="0.2">
      <c r="A1285" s="1533" t="s">
        <v>113</v>
      </c>
      <c r="B1285" s="1533"/>
      <c r="C1285" s="1533"/>
      <c r="D1285" s="1533"/>
      <c r="E1285" s="1537"/>
      <c r="F1285" s="1537"/>
      <c r="G1285" s="1537"/>
      <c r="H1285" s="74"/>
      <c r="I1285" s="1533" t="s">
        <v>112</v>
      </c>
      <c r="J1285" s="1533"/>
      <c r="K1285" s="1534" t="s">
        <v>403</v>
      </c>
      <c r="L1285" s="1535"/>
    </row>
    <row r="1286" spans="1:12" s="76" customFormat="1" ht="18" x14ac:dyDescent="0.2">
      <c r="A1286" s="92"/>
      <c r="B1286" s="92"/>
      <c r="C1286" s="92"/>
      <c r="D1286" s="92"/>
      <c r="I1286" s="92"/>
      <c r="J1286" s="92"/>
      <c r="K1286" s="93"/>
    </row>
    <row r="1287" spans="1:12" s="76" customFormat="1" ht="30" customHeight="1" x14ac:dyDescent="0.2">
      <c r="A1287" s="79" t="s">
        <v>68</v>
      </c>
      <c r="B1287" s="1483" t="s">
        <v>485</v>
      </c>
      <c r="C1287" s="1483"/>
      <c r="D1287" s="1483"/>
      <c r="E1287" s="1483"/>
      <c r="F1287" s="1489" t="s">
        <v>116</v>
      </c>
      <c r="G1287" s="1489"/>
      <c r="H1287" s="95">
        <v>920165826</v>
      </c>
      <c r="I1287" s="1542" t="s">
        <v>69</v>
      </c>
      <c r="J1287" s="1542"/>
      <c r="K1287" s="1483" t="s">
        <v>11</v>
      </c>
      <c r="L1287" s="1484"/>
    </row>
    <row r="1288" spans="1:12" s="76" customFormat="1" ht="30" customHeight="1" x14ac:dyDescent="0.2"/>
    <row r="1289" spans="1:12" s="76" customFormat="1" ht="30" customHeight="1" x14ac:dyDescent="0.2">
      <c r="A1289" s="79" t="s">
        <v>70</v>
      </c>
      <c r="B1289" s="1483" t="s">
        <v>290</v>
      </c>
      <c r="C1289" s="1483"/>
      <c r="D1289" s="1483"/>
      <c r="E1289" s="80" t="s">
        <v>71</v>
      </c>
      <c r="F1289" s="1544"/>
      <c r="G1289" s="1544"/>
      <c r="H1289" s="80" t="s">
        <v>72</v>
      </c>
      <c r="I1289" s="1483"/>
      <c r="J1289" s="1483"/>
      <c r="K1289" s="1483" t="s">
        <v>122</v>
      </c>
      <c r="L1289" s="1484"/>
    </row>
    <row r="1290" spans="1:12" s="76" customFormat="1" ht="9" customHeight="1" thickBot="1" x14ac:dyDescent="0.25"/>
    <row r="1291" spans="1:12" s="76" customFormat="1" ht="24" customHeight="1" thickBot="1" x14ac:dyDescent="0.25">
      <c r="A1291" s="76" t="s">
        <v>73</v>
      </c>
      <c r="B1291" s="81"/>
      <c r="C1291" s="83" t="s">
        <v>74</v>
      </c>
      <c r="D1291" s="99"/>
      <c r="E1291" s="83" t="s">
        <v>75</v>
      </c>
      <c r="F1291" s="99"/>
      <c r="G1291" s="1487" t="s">
        <v>76</v>
      </c>
      <c r="H1291" s="1488"/>
      <c r="I1291" s="99"/>
      <c r="J1291" s="1490" t="s">
        <v>77</v>
      </c>
      <c r="K1291" s="1491"/>
      <c r="L1291" s="1491"/>
    </row>
    <row r="1292" spans="1:12" s="76" customFormat="1" ht="9.75" customHeight="1" thickBot="1" x14ac:dyDescent="0.25">
      <c r="C1292" s="83"/>
      <c r="D1292" s="83"/>
      <c r="E1292" s="83"/>
      <c r="F1292" s="83"/>
      <c r="G1292" s="83"/>
      <c r="H1292" s="83"/>
      <c r="I1292" s="83"/>
      <c r="J1292" s="83"/>
      <c r="K1292" s="83"/>
      <c r="L1292" s="83"/>
    </row>
    <row r="1293" spans="1:12" s="76" customFormat="1" ht="24" customHeight="1" thickBot="1" x14ac:dyDescent="0.25">
      <c r="B1293" s="81"/>
      <c r="C1293" s="83" t="s">
        <v>78</v>
      </c>
      <c r="D1293" s="99"/>
      <c r="E1293" s="83" t="s">
        <v>79</v>
      </c>
      <c r="F1293" s="100" t="str">
        <f>IF(Menu!$C$7="رئيس",Menu!#REF!," ")</f>
        <v xml:space="preserve"> </v>
      </c>
      <c r="G1293" s="1487" t="s">
        <v>81</v>
      </c>
      <c r="H1293" s="1488"/>
      <c r="I1293" s="99"/>
      <c r="J1293" s="1490" t="s">
        <v>82</v>
      </c>
      <c r="K1293" s="1491"/>
      <c r="L1293" s="1491"/>
    </row>
    <row r="1294" spans="1:12" s="76" customFormat="1" ht="9.75" customHeight="1" thickBot="1" x14ac:dyDescent="0.25">
      <c r="C1294" s="83"/>
      <c r="D1294" s="83"/>
      <c r="E1294" s="83"/>
      <c r="F1294" s="83"/>
      <c r="G1294" s="83"/>
      <c r="H1294" s="83"/>
      <c r="I1294" s="83"/>
      <c r="J1294" s="83"/>
      <c r="K1294" s="83"/>
      <c r="L1294" s="83"/>
    </row>
    <row r="1295" spans="1:12" s="76" customFormat="1" ht="24" customHeight="1" thickBot="1" x14ac:dyDescent="0.25">
      <c r="B1295" s="82" t="s">
        <v>80</v>
      </c>
      <c r="C1295" s="83" t="s">
        <v>83</v>
      </c>
      <c r="D1295" s="99"/>
      <c r="E1295" s="83" t="s">
        <v>46</v>
      </c>
      <c r="F1295" s="99"/>
      <c r="G1295" s="1482" t="s">
        <v>84</v>
      </c>
      <c r="H1295" s="1482"/>
      <c r="I1295" s="99"/>
      <c r="J1295" s="1490" t="s">
        <v>85</v>
      </c>
      <c r="K1295" s="1491"/>
      <c r="L1295" s="1491"/>
    </row>
    <row r="1296" spans="1:12" s="76" customFormat="1" ht="9.75" customHeight="1" thickBot="1" x14ac:dyDescent="0.25"/>
    <row r="1297" spans="1:12" s="76" customFormat="1" ht="24" customHeight="1" thickBot="1" x14ac:dyDescent="0.25">
      <c r="B1297" s="81"/>
      <c r="C1297" s="1487" t="s">
        <v>86</v>
      </c>
      <c r="D1297" s="1482"/>
      <c r="E1297" s="1488"/>
      <c r="F1297" s="81"/>
      <c r="G1297" s="1487" t="s">
        <v>87</v>
      </c>
      <c r="H1297" s="1482"/>
      <c r="I1297" s="1482"/>
      <c r="J1297" s="1482"/>
      <c r="K1297" s="1482"/>
      <c r="L1297" s="1482"/>
    </row>
    <row r="1298" spans="1:12" s="76" customFormat="1" ht="20.25" x14ac:dyDescent="0.2">
      <c r="A1298" s="1507" t="s">
        <v>88</v>
      </c>
      <c r="B1298" s="1507"/>
      <c r="C1298" s="1507"/>
      <c r="D1298" s="1507"/>
      <c r="E1298" s="1507"/>
      <c r="F1298" s="1507"/>
      <c r="G1298" s="1507"/>
      <c r="H1298" s="1507"/>
      <c r="I1298" s="1507"/>
      <c r="J1298" s="1507"/>
      <c r="K1298" s="1507"/>
      <c r="L1298" s="1507"/>
    </row>
    <row r="1299" spans="1:12" s="76" customFormat="1" ht="18" x14ac:dyDescent="0.2">
      <c r="A1299" s="1482" t="s">
        <v>89</v>
      </c>
      <c r="B1299" s="1482"/>
      <c r="C1299" s="1482"/>
      <c r="D1299" s="1482"/>
    </row>
    <row r="1300" spans="1:12" s="76" customFormat="1" ht="18.75" customHeight="1" x14ac:dyDescent="0.2">
      <c r="A1300" s="1522" t="s">
        <v>90</v>
      </c>
      <c r="B1300" s="1522"/>
      <c r="C1300" s="84">
        <v>239.77065682411194</v>
      </c>
      <c r="D1300" s="85" t="s">
        <v>25</v>
      </c>
      <c r="E1300" s="1492" t="s">
        <v>91</v>
      </c>
      <c r="F1300" s="1492"/>
      <c r="G1300" s="84">
        <v>5</v>
      </c>
      <c r="H1300" s="86" t="s">
        <v>92</v>
      </c>
      <c r="I1300" s="1492" t="s">
        <v>93</v>
      </c>
      <c r="J1300" s="1492"/>
      <c r="K1300" s="84">
        <v>1198.8532841205597</v>
      </c>
    </row>
    <row r="1301" spans="1:12" s="76" customFormat="1" ht="18.75" thickBot="1" x14ac:dyDescent="0.25">
      <c r="A1301" s="1482" t="s">
        <v>94</v>
      </c>
      <c r="B1301" s="1482"/>
      <c r="C1301" s="1482"/>
      <c r="D1301" s="1482"/>
    </row>
    <row r="1302" spans="1:12" s="76" customFormat="1" ht="30" customHeight="1" x14ac:dyDescent="0.2">
      <c r="A1302" s="1525" t="s">
        <v>95</v>
      </c>
      <c r="B1302" s="1526"/>
      <c r="C1302" s="1526"/>
      <c r="D1302" s="1526"/>
      <c r="E1302" s="1526"/>
      <c r="F1302" s="1526"/>
      <c r="G1302" s="1526"/>
      <c r="H1302" s="1501" t="s">
        <v>96</v>
      </c>
      <c r="I1302" s="1505" t="s">
        <v>97</v>
      </c>
      <c r="J1302" s="1505"/>
      <c r="K1302" s="1501" t="s">
        <v>98</v>
      </c>
      <c r="L1302" s="1502"/>
    </row>
    <row r="1303" spans="1:12" s="76" customFormat="1" ht="30" customHeight="1" x14ac:dyDescent="0.2">
      <c r="A1303" s="87" t="s">
        <v>99</v>
      </c>
      <c r="B1303" s="1485" t="s">
        <v>100</v>
      </c>
      <c r="C1303" s="1485"/>
      <c r="D1303" s="1485" t="s">
        <v>101</v>
      </c>
      <c r="E1303" s="1485"/>
      <c r="F1303" s="1485" t="s">
        <v>100</v>
      </c>
      <c r="G1303" s="1485"/>
      <c r="H1303" s="1503"/>
      <c r="I1303" s="1506"/>
      <c r="J1303" s="1506"/>
      <c r="K1303" s="1503"/>
      <c r="L1303" s="1504"/>
    </row>
    <row r="1304" spans="1:12" s="76" customFormat="1" ht="30" customHeight="1" x14ac:dyDescent="0.2">
      <c r="A1304" s="1545" t="s">
        <v>505</v>
      </c>
      <c r="B1304" s="1493">
        <v>43263</v>
      </c>
      <c r="C1304" s="1494"/>
      <c r="D1304" s="1495" t="s">
        <v>414</v>
      </c>
      <c r="E1304" s="1496"/>
      <c r="F1304" s="1493">
        <v>43271</v>
      </c>
      <c r="G1304" s="1494"/>
      <c r="H1304" s="1511">
        <v>5</v>
      </c>
      <c r="I1304" s="1514">
        <v>12</v>
      </c>
      <c r="J1304" s="1515"/>
      <c r="K1304" s="1514">
        <v>60</v>
      </c>
      <c r="L1304" s="1539"/>
    </row>
    <row r="1305" spans="1:12" s="76" customFormat="1" ht="30" customHeight="1" x14ac:dyDescent="0.2">
      <c r="A1305" s="1546"/>
      <c r="B1305" s="1497"/>
      <c r="C1305" s="1498"/>
      <c r="D1305" s="1508"/>
      <c r="E1305" s="1509"/>
      <c r="F1305" s="1497"/>
      <c r="G1305" s="1498"/>
      <c r="H1305" s="1512"/>
      <c r="I1305" s="1516"/>
      <c r="J1305" s="1517"/>
      <c r="K1305" s="1516"/>
      <c r="L1305" s="1540"/>
    </row>
    <row r="1306" spans="1:12" s="76" customFormat="1" ht="30" customHeight="1" x14ac:dyDescent="0.2">
      <c r="A1306" s="1546"/>
      <c r="B1306" s="1497"/>
      <c r="C1306" s="1498"/>
      <c r="D1306" s="1508"/>
      <c r="E1306" s="1509"/>
      <c r="F1306" s="1497"/>
      <c r="G1306" s="1498"/>
      <c r="H1306" s="1512"/>
      <c r="I1306" s="1516"/>
      <c r="J1306" s="1517"/>
      <c r="K1306" s="1516"/>
      <c r="L1306" s="1540"/>
    </row>
    <row r="1307" spans="1:12" s="76" customFormat="1" ht="30" customHeight="1" thickBot="1" x14ac:dyDescent="0.25">
      <c r="A1307" s="1547"/>
      <c r="B1307" s="1499"/>
      <c r="C1307" s="1500"/>
      <c r="D1307" s="1520"/>
      <c r="E1307" s="1521"/>
      <c r="F1307" s="1499"/>
      <c r="G1307" s="1500"/>
      <c r="H1307" s="1513"/>
      <c r="I1307" s="1518"/>
      <c r="J1307" s="1519"/>
      <c r="K1307" s="1518"/>
      <c r="L1307" s="1541"/>
    </row>
    <row r="1308" spans="1:12" s="76" customFormat="1" ht="25.15" customHeight="1" x14ac:dyDescent="0.2">
      <c r="A1308" s="1548" t="s">
        <v>102</v>
      </c>
      <c r="B1308" s="1548"/>
      <c r="C1308" s="1548"/>
      <c r="D1308" s="1548"/>
    </row>
    <row r="1309" spans="1:12" s="76" customFormat="1" ht="25.15" customHeight="1" x14ac:dyDescent="0.2">
      <c r="A1309" s="1492" t="s">
        <v>103</v>
      </c>
      <c r="B1309" s="1492"/>
      <c r="C1309" s="84">
        <v>1198.8532841205597</v>
      </c>
      <c r="D1309" s="88" t="s">
        <v>104</v>
      </c>
      <c r="E1309" s="1492" t="s">
        <v>105</v>
      </c>
      <c r="F1309" s="1492"/>
      <c r="G1309" s="84">
        <v>60</v>
      </c>
      <c r="H1309" s="86" t="s">
        <v>92</v>
      </c>
      <c r="I1309" s="1522" t="s">
        <v>106</v>
      </c>
      <c r="J1309" s="1522"/>
      <c r="K1309" s="84">
        <v>1258.8532841205597</v>
      </c>
    </row>
    <row r="1310" spans="1:12" s="76" customFormat="1" ht="25.15" customHeight="1" x14ac:dyDescent="0.2">
      <c r="A1310" s="1492" t="s">
        <v>107</v>
      </c>
      <c r="B1310" s="1492"/>
      <c r="C1310" s="1492"/>
      <c r="D1310" s="1492"/>
    </row>
    <row r="1311" spans="1:12" s="76" customFormat="1" ht="25.15" customHeight="1" x14ac:dyDescent="0.2">
      <c r="C1311" s="1536" t="s">
        <v>119</v>
      </c>
      <c r="D1311" s="1536"/>
      <c r="E1311" s="1532">
        <v>43278</v>
      </c>
      <c r="F1311" s="1532"/>
      <c r="G1311" s="83"/>
      <c r="H1311" s="76" t="s">
        <v>108</v>
      </c>
      <c r="I1311" s="75"/>
      <c r="J1311" s="75"/>
    </row>
    <row r="1312" spans="1:12" s="76" customFormat="1" ht="5.25" customHeight="1" thickBot="1" x14ac:dyDescent="0.25">
      <c r="A1312" s="89"/>
      <c r="B1312" s="89"/>
      <c r="C1312" s="89"/>
      <c r="D1312" s="89"/>
      <c r="E1312" s="89"/>
      <c r="F1312" s="89"/>
      <c r="G1312" s="89"/>
      <c r="H1312" s="89"/>
      <c r="I1312" s="89"/>
      <c r="J1312" s="89"/>
      <c r="K1312" s="89"/>
      <c r="L1312" s="89"/>
    </row>
    <row r="1313" spans="1:12" s="76" customFormat="1" ht="18" x14ac:dyDescent="0.2">
      <c r="A1313" s="1530" t="s">
        <v>109</v>
      </c>
      <c r="B1313" s="1530"/>
      <c r="C1313" s="1530"/>
      <c r="D1313" s="90" t="s">
        <v>110</v>
      </c>
      <c r="E1313" s="90"/>
      <c r="G1313" s="1550" t="s">
        <v>568</v>
      </c>
      <c r="H1313" s="1550"/>
    </row>
    <row r="1314" spans="1:12" s="76" customFormat="1" ht="18" x14ac:dyDescent="0.2"/>
    <row r="1315" spans="1:12" s="76" customFormat="1" ht="18" x14ac:dyDescent="0.2">
      <c r="A1315" s="76" t="s">
        <v>68</v>
      </c>
      <c r="B1315" s="1549" t="s">
        <v>569</v>
      </c>
      <c r="C1315" s="1549"/>
      <c r="D1315" s="1549"/>
      <c r="E1315" s="1549"/>
      <c r="F1315" s="1538" t="s">
        <v>111</v>
      </c>
      <c r="G1315" s="1538"/>
      <c r="H1315" s="91"/>
      <c r="I1315" s="1536" t="s">
        <v>112</v>
      </c>
      <c r="J1315" s="1536"/>
      <c r="K1315" s="1481">
        <v>43278</v>
      </c>
      <c r="L1315" s="1482"/>
    </row>
    <row r="1316" spans="1:12" s="76" customFormat="1" ht="18" x14ac:dyDescent="0.2"/>
    <row r="1317" spans="1:12" s="76" customFormat="1" ht="18" x14ac:dyDescent="0.2">
      <c r="A1317" s="1533" t="s">
        <v>113</v>
      </c>
      <c r="B1317" s="1533"/>
      <c r="C1317" s="1533"/>
      <c r="D1317" s="1533"/>
      <c r="E1317" s="1537"/>
      <c r="F1317" s="1537"/>
      <c r="G1317" s="1537"/>
      <c r="H1317" s="74"/>
      <c r="I1317" s="1533" t="s">
        <v>112</v>
      </c>
      <c r="J1317" s="1533"/>
      <c r="K1317" s="1534" t="s">
        <v>403</v>
      </c>
      <c r="L1317" s="1535"/>
    </row>
    <row r="1318" spans="1:12" s="76" customFormat="1" ht="18" x14ac:dyDescent="0.2">
      <c r="A1318" s="92"/>
      <c r="B1318" s="92"/>
      <c r="C1318" s="92"/>
      <c r="D1318" s="92"/>
      <c r="I1318" s="92"/>
      <c r="J1318" s="92"/>
      <c r="K1318" s="93"/>
    </row>
    <row r="1319" spans="1:12" s="76" customFormat="1" ht="30" customHeight="1" x14ac:dyDescent="0.2">
      <c r="A1319" s="79" t="s">
        <v>68</v>
      </c>
      <c r="B1319" s="1483" t="s">
        <v>486</v>
      </c>
      <c r="C1319" s="1483"/>
      <c r="D1319" s="1483"/>
      <c r="E1319" s="1483"/>
      <c r="F1319" s="1489" t="s">
        <v>116</v>
      </c>
      <c r="G1319" s="1489"/>
      <c r="H1319" s="95">
        <v>900409863</v>
      </c>
      <c r="I1319" s="1542" t="s">
        <v>69</v>
      </c>
      <c r="J1319" s="1542"/>
      <c r="K1319" s="1483" t="s">
        <v>11</v>
      </c>
      <c r="L1319" s="1484"/>
    </row>
    <row r="1320" spans="1:12" s="76" customFormat="1" ht="30" customHeight="1" x14ac:dyDescent="0.2"/>
    <row r="1321" spans="1:12" s="76" customFormat="1" ht="30" customHeight="1" x14ac:dyDescent="0.2">
      <c r="A1321" s="79" t="s">
        <v>70</v>
      </c>
      <c r="B1321" s="1483" t="s">
        <v>290</v>
      </c>
      <c r="C1321" s="1483"/>
      <c r="D1321" s="1483"/>
      <c r="E1321" s="80" t="s">
        <v>71</v>
      </c>
      <c r="F1321" s="1544"/>
      <c r="G1321" s="1544"/>
      <c r="H1321" s="80" t="s">
        <v>72</v>
      </c>
      <c r="I1321" s="1483"/>
      <c r="J1321" s="1483"/>
      <c r="K1321" s="1483" t="s">
        <v>122</v>
      </c>
      <c r="L1321" s="1484"/>
    </row>
    <row r="1322" spans="1:12" s="76" customFormat="1" ht="9" customHeight="1" thickBot="1" x14ac:dyDescent="0.25"/>
    <row r="1323" spans="1:12" s="76" customFormat="1" ht="24" customHeight="1" thickBot="1" x14ac:dyDescent="0.25">
      <c r="A1323" s="76" t="s">
        <v>73</v>
      </c>
      <c r="B1323" s="81"/>
      <c r="C1323" s="83" t="s">
        <v>74</v>
      </c>
      <c r="D1323" s="99"/>
      <c r="E1323" s="83" t="s">
        <v>75</v>
      </c>
      <c r="F1323" s="99"/>
      <c r="G1323" s="1487" t="s">
        <v>76</v>
      </c>
      <c r="H1323" s="1488"/>
      <c r="I1323" s="99"/>
      <c r="J1323" s="1490" t="s">
        <v>77</v>
      </c>
      <c r="K1323" s="1491"/>
      <c r="L1323" s="1491"/>
    </row>
    <row r="1324" spans="1:12" s="76" customFormat="1" ht="9.75" customHeight="1" thickBot="1" x14ac:dyDescent="0.25">
      <c r="C1324" s="83"/>
      <c r="D1324" s="83"/>
      <c r="E1324" s="83"/>
      <c r="F1324" s="83"/>
      <c r="G1324" s="83"/>
      <c r="H1324" s="83"/>
      <c r="I1324" s="83"/>
      <c r="J1324" s="83"/>
      <c r="K1324" s="83"/>
      <c r="L1324" s="83"/>
    </row>
    <row r="1325" spans="1:12" s="76" customFormat="1" ht="24" customHeight="1" thickBot="1" x14ac:dyDescent="0.25">
      <c r="B1325" s="81"/>
      <c r="C1325" s="83" t="s">
        <v>78</v>
      </c>
      <c r="D1325" s="99"/>
      <c r="E1325" s="83" t="s">
        <v>79</v>
      </c>
      <c r="F1325" s="100" t="str">
        <f>IF(Menu!$C$7="رئيس",Menu!#REF!," ")</f>
        <v xml:space="preserve"> </v>
      </c>
      <c r="G1325" s="1487" t="s">
        <v>81</v>
      </c>
      <c r="H1325" s="1488"/>
      <c r="I1325" s="99"/>
      <c r="J1325" s="1490" t="s">
        <v>82</v>
      </c>
      <c r="K1325" s="1491"/>
      <c r="L1325" s="1491"/>
    </row>
    <row r="1326" spans="1:12" s="76" customFormat="1" ht="9.75" customHeight="1" thickBot="1" x14ac:dyDescent="0.25">
      <c r="C1326" s="83"/>
      <c r="D1326" s="83"/>
      <c r="E1326" s="83"/>
      <c r="F1326" s="83"/>
      <c r="G1326" s="83"/>
      <c r="H1326" s="83"/>
      <c r="I1326" s="83"/>
      <c r="J1326" s="83"/>
      <c r="K1326" s="83"/>
      <c r="L1326" s="83"/>
    </row>
    <row r="1327" spans="1:12" s="76" customFormat="1" ht="24" customHeight="1" thickBot="1" x14ac:dyDescent="0.25">
      <c r="B1327" s="82" t="s">
        <v>80</v>
      </c>
      <c r="C1327" s="83" t="s">
        <v>83</v>
      </c>
      <c r="D1327" s="99"/>
      <c r="E1327" s="83" t="s">
        <v>46</v>
      </c>
      <c r="F1327" s="99"/>
      <c r="G1327" s="1482" t="s">
        <v>84</v>
      </c>
      <c r="H1327" s="1482"/>
      <c r="I1327" s="99"/>
      <c r="J1327" s="1490" t="s">
        <v>85</v>
      </c>
      <c r="K1327" s="1491"/>
      <c r="L1327" s="1491"/>
    </row>
    <row r="1328" spans="1:12" s="76" customFormat="1" ht="9.75" customHeight="1" thickBot="1" x14ac:dyDescent="0.25"/>
    <row r="1329" spans="1:12" s="76" customFormat="1" ht="24" customHeight="1" thickBot="1" x14ac:dyDescent="0.25">
      <c r="B1329" s="81"/>
      <c r="C1329" s="1487" t="s">
        <v>86</v>
      </c>
      <c r="D1329" s="1482"/>
      <c r="E1329" s="1488"/>
      <c r="F1329" s="81"/>
      <c r="G1329" s="1487" t="s">
        <v>87</v>
      </c>
      <c r="H1329" s="1482"/>
      <c r="I1329" s="1482"/>
      <c r="J1329" s="1482"/>
      <c r="K1329" s="1482"/>
      <c r="L1329" s="1482"/>
    </row>
    <row r="1330" spans="1:12" s="76" customFormat="1" ht="20.25" x14ac:dyDescent="0.2">
      <c r="A1330" s="1507" t="s">
        <v>88</v>
      </c>
      <c r="B1330" s="1507"/>
      <c r="C1330" s="1507"/>
      <c r="D1330" s="1507"/>
      <c r="E1330" s="1507"/>
      <c r="F1330" s="1507"/>
      <c r="G1330" s="1507"/>
      <c r="H1330" s="1507"/>
      <c r="I1330" s="1507"/>
      <c r="J1330" s="1507"/>
      <c r="K1330" s="1507"/>
      <c r="L1330" s="1507"/>
    </row>
    <row r="1331" spans="1:12" s="76" customFormat="1" ht="18" x14ac:dyDescent="0.2">
      <c r="A1331" s="1482" t="s">
        <v>89</v>
      </c>
      <c r="B1331" s="1482"/>
      <c r="C1331" s="1482"/>
      <c r="D1331" s="1482"/>
    </row>
    <row r="1332" spans="1:12" s="76" customFormat="1" ht="18.75" customHeight="1" x14ac:dyDescent="0.2">
      <c r="A1332" s="1522" t="s">
        <v>90</v>
      </c>
      <c r="B1332" s="1522"/>
      <c r="C1332" s="84">
        <v>287.72478818893433</v>
      </c>
      <c r="D1332" s="85" t="s">
        <v>25</v>
      </c>
      <c r="E1332" s="1492" t="s">
        <v>91</v>
      </c>
      <c r="F1332" s="1492"/>
      <c r="G1332" s="84">
        <v>5</v>
      </c>
      <c r="H1332" s="86" t="s">
        <v>92</v>
      </c>
      <c r="I1332" s="1492" t="s">
        <v>93</v>
      </c>
      <c r="J1332" s="1492"/>
      <c r="K1332" s="84">
        <v>1438.6239409446716</v>
      </c>
    </row>
    <row r="1333" spans="1:12" s="76" customFormat="1" ht="18.75" thickBot="1" x14ac:dyDescent="0.25">
      <c r="A1333" s="1482" t="s">
        <v>94</v>
      </c>
      <c r="B1333" s="1482"/>
      <c r="C1333" s="1482"/>
      <c r="D1333" s="1482"/>
    </row>
    <row r="1334" spans="1:12" s="76" customFormat="1" ht="30" customHeight="1" x14ac:dyDescent="0.2">
      <c r="A1334" s="1525" t="s">
        <v>95</v>
      </c>
      <c r="B1334" s="1526"/>
      <c r="C1334" s="1526"/>
      <c r="D1334" s="1526"/>
      <c r="E1334" s="1526"/>
      <c r="F1334" s="1526"/>
      <c r="G1334" s="1526"/>
      <c r="H1334" s="1501" t="s">
        <v>96</v>
      </c>
      <c r="I1334" s="1505" t="s">
        <v>97</v>
      </c>
      <c r="J1334" s="1505"/>
      <c r="K1334" s="1501" t="s">
        <v>98</v>
      </c>
      <c r="L1334" s="1502"/>
    </row>
    <row r="1335" spans="1:12" s="76" customFormat="1" ht="30" customHeight="1" x14ac:dyDescent="0.2">
      <c r="A1335" s="87" t="s">
        <v>99</v>
      </c>
      <c r="B1335" s="1485" t="s">
        <v>100</v>
      </c>
      <c r="C1335" s="1485"/>
      <c r="D1335" s="1485" t="s">
        <v>101</v>
      </c>
      <c r="E1335" s="1485"/>
      <c r="F1335" s="1485" t="s">
        <v>100</v>
      </c>
      <c r="G1335" s="1485"/>
      <c r="H1335" s="1503"/>
      <c r="I1335" s="1506"/>
      <c r="J1335" s="1506"/>
      <c r="K1335" s="1503"/>
      <c r="L1335" s="1504"/>
    </row>
    <row r="1336" spans="1:12" s="76" customFormat="1" ht="30" customHeight="1" x14ac:dyDescent="0.2">
      <c r="A1336" s="1545" t="s">
        <v>51</v>
      </c>
      <c r="B1336" s="1493">
        <v>43261</v>
      </c>
      <c r="C1336" s="1494"/>
      <c r="D1336" s="1495" t="s">
        <v>414</v>
      </c>
      <c r="E1336" s="1496"/>
      <c r="F1336" s="1493">
        <v>43270</v>
      </c>
      <c r="G1336" s="1494"/>
      <c r="H1336" s="1511">
        <v>6</v>
      </c>
      <c r="I1336" s="1514">
        <v>7</v>
      </c>
      <c r="J1336" s="1515"/>
      <c r="K1336" s="1514">
        <v>42</v>
      </c>
      <c r="L1336" s="1539"/>
    </row>
    <row r="1337" spans="1:12" s="76" customFormat="1" ht="30" customHeight="1" x14ac:dyDescent="0.2">
      <c r="A1337" s="1546"/>
      <c r="B1337" s="1497"/>
      <c r="C1337" s="1498"/>
      <c r="D1337" s="1508"/>
      <c r="E1337" s="1509"/>
      <c r="F1337" s="1497"/>
      <c r="G1337" s="1498"/>
      <c r="H1337" s="1512"/>
      <c r="I1337" s="1516"/>
      <c r="J1337" s="1517"/>
      <c r="K1337" s="1516"/>
      <c r="L1337" s="1540"/>
    </row>
    <row r="1338" spans="1:12" s="76" customFormat="1" ht="30" customHeight="1" x14ac:dyDescent="0.2">
      <c r="A1338" s="1546"/>
      <c r="B1338" s="1497"/>
      <c r="C1338" s="1498"/>
      <c r="D1338" s="1508"/>
      <c r="E1338" s="1509"/>
      <c r="F1338" s="1497"/>
      <c r="G1338" s="1498"/>
      <c r="H1338" s="1512"/>
      <c r="I1338" s="1516"/>
      <c r="J1338" s="1517"/>
      <c r="K1338" s="1516"/>
      <c r="L1338" s="1540"/>
    </row>
    <row r="1339" spans="1:12" s="76" customFormat="1" ht="30" customHeight="1" thickBot="1" x14ac:dyDescent="0.25">
      <c r="A1339" s="1547"/>
      <c r="B1339" s="1499"/>
      <c r="C1339" s="1500"/>
      <c r="D1339" s="1520"/>
      <c r="E1339" s="1521"/>
      <c r="F1339" s="1499"/>
      <c r="G1339" s="1500"/>
      <c r="H1339" s="1513"/>
      <c r="I1339" s="1518"/>
      <c r="J1339" s="1519"/>
      <c r="K1339" s="1518"/>
      <c r="L1339" s="1541"/>
    </row>
    <row r="1340" spans="1:12" s="76" customFormat="1" ht="25.15" customHeight="1" x14ac:dyDescent="0.2">
      <c r="A1340" s="1548" t="s">
        <v>102</v>
      </c>
      <c r="B1340" s="1548"/>
      <c r="C1340" s="1548"/>
      <c r="D1340" s="1548"/>
    </row>
    <row r="1341" spans="1:12" s="76" customFormat="1" ht="25.15" customHeight="1" x14ac:dyDescent="0.2">
      <c r="A1341" s="1492" t="s">
        <v>103</v>
      </c>
      <c r="B1341" s="1492"/>
      <c r="C1341" s="84">
        <v>1438.6239409446716</v>
      </c>
      <c r="D1341" s="88" t="s">
        <v>104</v>
      </c>
      <c r="E1341" s="1492" t="s">
        <v>105</v>
      </c>
      <c r="F1341" s="1492"/>
      <c r="G1341" s="84">
        <v>42</v>
      </c>
      <c r="H1341" s="86" t="s">
        <v>92</v>
      </c>
      <c r="I1341" s="1522" t="s">
        <v>106</v>
      </c>
      <c r="J1341" s="1522"/>
      <c r="K1341" s="84">
        <v>1480.6239409446716</v>
      </c>
    </row>
    <row r="1342" spans="1:12" s="76" customFormat="1" ht="25.15" customHeight="1" x14ac:dyDescent="0.2">
      <c r="A1342" s="1492" t="s">
        <v>107</v>
      </c>
      <c r="B1342" s="1492"/>
      <c r="C1342" s="1492"/>
      <c r="D1342" s="1492"/>
    </row>
    <row r="1343" spans="1:12" s="76" customFormat="1" ht="25.15" customHeight="1" x14ac:dyDescent="0.2">
      <c r="C1343" s="1536" t="s">
        <v>119</v>
      </c>
      <c r="D1343" s="1536"/>
      <c r="E1343" s="1532">
        <v>43278</v>
      </c>
      <c r="F1343" s="1532"/>
      <c r="G1343" s="83"/>
      <c r="H1343" s="76" t="s">
        <v>108</v>
      </c>
      <c r="I1343" s="75"/>
      <c r="J1343" s="75"/>
    </row>
    <row r="1344" spans="1:12" s="76" customFormat="1" ht="5.25" customHeight="1" thickBot="1" x14ac:dyDescent="0.25">
      <c r="A1344" s="89"/>
      <c r="B1344" s="89"/>
      <c r="C1344" s="89"/>
      <c r="D1344" s="89"/>
      <c r="E1344" s="89"/>
      <c r="F1344" s="89"/>
      <c r="G1344" s="89"/>
      <c r="H1344" s="89"/>
      <c r="I1344" s="89"/>
      <c r="J1344" s="89"/>
      <c r="K1344" s="89"/>
      <c r="L1344" s="89"/>
    </row>
    <row r="1345" spans="1:12" s="76" customFormat="1" ht="18" x14ac:dyDescent="0.2">
      <c r="A1345" s="1530" t="s">
        <v>109</v>
      </c>
      <c r="B1345" s="1530"/>
      <c r="C1345" s="1530"/>
      <c r="D1345" s="90" t="s">
        <v>110</v>
      </c>
      <c r="E1345" s="90"/>
      <c r="G1345" s="1550" t="s">
        <v>568</v>
      </c>
      <c r="H1345" s="1550"/>
    </row>
    <row r="1346" spans="1:12" s="76" customFormat="1" ht="18" x14ac:dyDescent="0.2"/>
    <row r="1347" spans="1:12" s="76" customFormat="1" ht="18" x14ac:dyDescent="0.2">
      <c r="A1347" s="76" t="s">
        <v>68</v>
      </c>
      <c r="B1347" s="1549" t="s">
        <v>569</v>
      </c>
      <c r="C1347" s="1549"/>
      <c r="D1347" s="1549"/>
      <c r="E1347" s="1549"/>
      <c r="F1347" s="1538" t="s">
        <v>111</v>
      </c>
      <c r="G1347" s="1538"/>
      <c r="H1347" s="91"/>
      <c r="I1347" s="1536" t="s">
        <v>112</v>
      </c>
      <c r="J1347" s="1536"/>
      <c r="K1347" s="1481">
        <v>43278</v>
      </c>
      <c r="L1347" s="1482"/>
    </row>
    <row r="1348" spans="1:12" s="76" customFormat="1" ht="18" x14ac:dyDescent="0.2"/>
    <row r="1349" spans="1:12" s="76" customFormat="1" ht="18" x14ac:dyDescent="0.2">
      <c r="A1349" s="1533" t="s">
        <v>113</v>
      </c>
      <c r="B1349" s="1533"/>
      <c r="C1349" s="1533"/>
      <c r="D1349" s="1533"/>
      <c r="E1349" s="1537"/>
      <c r="F1349" s="1537"/>
      <c r="G1349" s="1537"/>
      <c r="H1349" s="74"/>
      <c r="I1349" s="1533" t="s">
        <v>112</v>
      </c>
      <c r="J1349" s="1533"/>
      <c r="K1349" s="1534" t="s">
        <v>403</v>
      </c>
      <c r="L1349" s="1535"/>
    </row>
    <row r="1350" spans="1:12" s="76" customFormat="1" ht="18" x14ac:dyDescent="0.2">
      <c r="A1350" s="92"/>
      <c r="B1350" s="92"/>
      <c r="C1350" s="92"/>
      <c r="D1350" s="92"/>
      <c r="I1350" s="92"/>
      <c r="J1350" s="92"/>
      <c r="K1350" s="93"/>
    </row>
    <row r="1351" spans="1:12" s="76" customFormat="1" ht="30" customHeight="1" x14ac:dyDescent="0.2">
      <c r="A1351" s="79" t="s">
        <v>68</v>
      </c>
      <c r="B1351" s="1483" t="s">
        <v>487</v>
      </c>
      <c r="C1351" s="1483"/>
      <c r="D1351" s="1483"/>
      <c r="E1351" s="1483"/>
      <c r="F1351" s="1489" t="s">
        <v>116</v>
      </c>
      <c r="G1351" s="1489"/>
      <c r="H1351" s="95">
        <v>906395108</v>
      </c>
      <c r="I1351" s="1542" t="s">
        <v>69</v>
      </c>
      <c r="J1351" s="1542"/>
      <c r="K1351" s="1483" t="s">
        <v>11</v>
      </c>
      <c r="L1351" s="1484"/>
    </row>
    <row r="1352" spans="1:12" s="76" customFormat="1" ht="30" customHeight="1" x14ac:dyDescent="0.2"/>
    <row r="1353" spans="1:12" s="76" customFormat="1" ht="30" customHeight="1" x14ac:dyDescent="0.2">
      <c r="A1353" s="79" t="s">
        <v>70</v>
      </c>
      <c r="B1353" s="1483" t="s">
        <v>290</v>
      </c>
      <c r="C1353" s="1483"/>
      <c r="D1353" s="1483"/>
      <c r="E1353" s="80" t="s">
        <v>71</v>
      </c>
      <c r="F1353" s="1544"/>
      <c r="G1353" s="1544"/>
      <c r="H1353" s="80" t="s">
        <v>72</v>
      </c>
      <c r="I1353" s="1483"/>
      <c r="J1353" s="1483"/>
      <c r="K1353" s="1483" t="s">
        <v>122</v>
      </c>
      <c r="L1353" s="1484"/>
    </row>
    <row r="1354" spans="1:12" s="76" customFormat="1" ht="9" customHeight="1" thickBot="1" x14ac:dyDescent="0.25"/>
    <row r="1355" spans="1:12" s="76" customFormat="1" ht="24" customHeight="1" thickBot="1" x14ac:dyDescent="0.25">
      <c r="A1355" s="76" t="s">
        <v>73</v>
      </c>
      <c r="B1355" s="81"/>
      <c r="C1355" s="83" t="s">
        <v>74</v>
      </c>
      <c r="D1355" s="99"/>
      <c r="E1355" s="83" t="s">
        <v>75</v>
      </c>
      <c r="F1355" s="99"/>
      <c r="G1355" s="1487" t="s">
        <v>76</v>
      </c>
      <c r="H1355" s="1488"/>
      <c r="I1355" s="99"/>
      <c r="J1355" s="1490" t="s">
        <v>77</v>
      </c>
      <c r="K1355" s="1491"/>
      <c r="L1355" s="1491"/>
    </row>
    <row r="1356" spans="1:12" s="76" customFormat="1" ht="9.75" customHeight="1" thickBot="1" x14ac:dyDescent="0.25">
      <c r="C1356" s="83"/>
      <c r="D1356" s="83"/>
      <c r="E1356" s="83"/>
      <c r="F1356" s="83"/>
      <c r="G1356" s="83"/>
      <c r="H1356" s="83"/>
      <c r="I1356" s="83"/>
      <c r="J1356" s="83"/>
      <c r="K1356" s="83"/>
      <c r="L1356" s="83"/>
    </row>
    <row r="1357" spans="1:12" s="76" customFormat="1" ht="24" customHeight="1" thickBot="1" x14ac:dyDescent="0.25">
      <c r="B1357" s="81"/>
      <c r="C1357" s="83" t="s">
        <v>78</v>
      </c>
      <c r="D1357" s="99"/>
      <c r="E1357" s="83" t="s">
        <v>79</v>
      </c>
      <c r="F1357" s="100" t="str">
        <f>IF(Menu!$C$7="رئيس",Menu!#REF!," ")</f>
        <v xml:space="preserve"> </v>
      </c>
      <c r="G1357" s="1487" t="s">
        <v>81</v>
      </c>
      <c r="H1357" s="1488"/>
      <c r="I1357" s="99"/>
      <c r="J1357" s="1490" t="s">
        <v>82</v>
      </c>
      <c r="K1357" s="1491"/>
      <c r="L1357" s="1491"/>
    </row>
    <row r="1358" spans="1:12" s="76" customFormat="1" ht="9.75" customHeight="1" thickBot="1" x14ac:dyDescent="0.25">
      <c r="C1358" s="83"/>
      <c r="D1358" s="83"/>
      <c r="E1358" s="83"/>
      <c r="F1358" s="83"/>
      <c r="G1358" s="83"/>
      <c r="H1358" s="83"/>
      <c r="I1358" s="83"/>
      <c r="J1358" s="83"/>
      <c r="K1358" s="83"/>
      <c r="L1358" s="83"/>
    </row>
    <row r="1359" spans="1:12" s="76" customFormat="1" ht="24" customHeight="1" thickBot="1" x14ac:dyDescent="0.25">
      <c r="B1359" s="82" t="s">
        <v>80</v>
      </c>
      <c r="C1359" s="83" t="s">
        <v>83</v>
      </c>
      <c r="D1359" s="99"/>
      <c r="E1359" s="83" t="s">
        <v>46</v>
      </c>
      <c r="F1359" s="99"/>
      <c r="G1359" s="1482" t="s">
        <v>84</v>
      </c>
      <c r="H1359" s="1482"/>
      <c r="I1359" s="99"/>
      <c r="J1359" s="1490" t="s">
        <v>85</v>
      </c>
      <c r="K1359" s="1491"/>
      <c r="L1359" s="1491"/>
    </row>
    <row r="1360" spans="1:12" s="76" customFormat="1" ht="9.75" customHeight="1" thickBot="1" x14ac:dyDescent="0.25"/>
    <row r="1361" spans="1:12" s="76" customFormat="1" ht="24" customHeight="1" thickBot="1" x14ac:dyDescent="0.25">
      <c r="B1361" s="81"/>
      <c r="C1361" s="1487" t="s">
        <v>86</v>
      </c>
      <c r="D1361" s="1482"/>
      <c r="E1361" s="1488"/>
      <c r="F1361" s="81"/>
      <c r="G1361" s="1487" t="s">
        <v>87</v>
      </c>
      <c r="H1361" s="1482"/>
      <c r="I1361" s="1482"/>
      <c r="J1361" s="1482"/>
      <c r="K1361" s="1482"/>
      <c r="L1361" s="1482"/>
    </row>
    <row r="1362" spans="1:12" s="76" customFormat="1" ht="20.25" x14ac:dyDescent="0.2">
      <c r="A1362" s="1507" t="s">
        <v>88</v>
      </c>
      <c r="B1362" s="1507"/>
      <c r="C1362" s="1507"/>
      <c r="D1362" s="1507"/>
      <c r="E1362" s="1507"/>
      <c r="F1362" s="1507"/>
      <c r="G1362" s="1507"/>
      <c r="H1362" s="1507"/>
      <c r="I1362" s="1507"/>
      <c r="J1362" s="1507"/>
      <c r="K1362" s="1507"/>
      <c r="L1362" s="1507"/>
    </row>
    <row r="1363" spans="1:12" s="76" customFormat="1" ht="18" x14ac:dyDescent="0.2">
      <c r="A1363" s="1482" t="s">
        <v>89</v>
      </c>
      <c r="B1363" s="1482"/>
      <c r="C1363" s="1482"/>
      <c r="D1363" s="1482"/>
    </row>
    <row r="1364" spans="1:12" s="76" customFormat="1" ht="18.75" customHeight="1" x14ac:dyDescent="0.2">
      <c r="A1364" s="1522" t="s">
        <v>90</v>
      </c>
      <c r="B1364" s="1522"/>
      <c r="C1364" s="84">
        <v>239.77065682411194</v>
      </c>
      <c r="D1364" s="85" t="s">
        <v>25</v>
      </c>
      <c r="E1364" s="1492" t="s">
        <v>91</v>
      </c>
      <c r="F1364" s="1492"/>
      <c r="G1364" s="84">
        <v>5</v>
      </c>
      <c r="H1364" s="86" t="s">
        <v>92</v>
      </c>
      <c r="I1364" s="1492" t="s">
        <v>93</v>
      </c>
      <c r="J1364" s="1492"/>
      <c r="K1364" s="84">
        <v>1198.8532841205597</v>
      </c>
    </row>
    <row r="1365" spans="1:12" s="76" customFormat="1" ht="18.75" thickBot="1" x14ac:dyDescent="0.25">
      <c r="A1365" s="1482" t="s">
        <v>94</v>
      </c>
      <c r="B1365" s="1482"/>
      <c r="C1365" s="1482"/>
      <c r="D1365" s="1482"/>
    </row>
    <row r="1366" spans="1:12" s="76" customFormat="1" ht="30" customHeight="1" x14ac:dyDescent="0.2">
      <c r="A1366" s="1525" t="s">
        <v>95</v>
      </c>
      <c r="B1366" s="1526"/>
      <c r="C1366" s="1526"/>
      <c r="D1366" s="1526"/>
      <c r="E1366" s="1526"/>
      <c r="F1366" s="1526"/>
      <c r="G1366" s="1526"/>
      <c r="H1366" s="1501" t="s">
        <v>96</v>
      </c>
      <c r="I1366" s="1505" t="s">
        <v>97</v>
      </c>
      <c r="J1366" s="1505"/>
      <c r="K1366" s="1501" t="s">
        <v>98</v>
      </c>
      <c r="L1366" s="1502"/>
    </row>
    <row r="1367" spans="1:12" s="76" customFormat="1" ht="30" customHeight="1" x14ac:dyDescent="0.2">
      <c r="A1367" s="87" t="s">
        <v>99</v>
      </c>
      <c r="B1367" s="1485" t="s">
        <v>100</v>
      </c>
      <c r="C1367" s="1485"/>
      <c r="D1367" s="1485" t="s">
        <v>101</v>
      </c>
      <c r="E1367" s="1485"/>
      <c r="F1367" s="1485" t="s">
        <v>100</v>
      </c>
      <c r="G1367" s="1485"/>
      <c r="H1367" s="1503"/>
      <c r="I1367" s="1506"/>
      <c r="J1367" s="1506"/>
      <c r="K1367" s="1503"/>
      <c r="L1367" s="1504"/>
    </row>
    <row r="1368" spans="1:12" s="76" customFormat="1" ht="30" customHeight="1" x14ac:dyDescent="0.2">
      <c r="A1368" s="1545" t="s">
        <v>506</v>
      </c>
      <c r="B1368" s="1493">
        <v>43263</v>
      </c>
      <c r="C1368" s="1494"/>
      <c r="D1368" s="1495" t="s">
        <v>414</v>
      </c>
      <c r="E1368" s="1496"/>
      <c r="F1368" s="1493">
        <v>43271</v>
      </c>
      <c r="G1368" s="1494"/>
      <c r="H1368" s="1511">
        <v>5</v>
      </c>
      <c r="I1368" s="1514">
        <v>11</v>
      </c>
      <c r="J1368" s="1515"/>
      <c r="K1368" s="1514">
        <v>55</v>
      </c>
      <c r="L1368" s="1539"/>
    </row>
    <row r="1369" spans="1:12" s="76" customFormat="1" ht="30" customHeight="1" x14ac:dyDescent="0.2">
      <c r="A1369" s="1546"/>
      <c r="B1369" s="1497"/>
      <c r="C1369" s="1498"/>
      <c r="D1369" s="1508"/>
      <c r="E1369" s="1509"/>
      <c r="F1369" s="1497"/>
      <c r="G1369" s="1498"/>
      <c r="H1369" s="1512"/>
      <c r="I1369" s="1516"/>
      <c r="J1369" s="1517"/>
      <c r="K1369" s="1516"/>
      <c r="L1369" s="1540"/>
    </row>
    <row r="1370" spans="1:12" s="76" customFormat="1" ht="30" customHeight="1" x14ac:dyDescent="0.2">
      <c r="A1370" s="1546"/>
      <c r="B1370" s="1497"/>
      <c r="C1370" s="1498"/>
      <c r="D1370" s="1508"/>
      <c r="E1370" s="1509"/>
      <c r="F1370" s="1497"/>
      <c r="G1370" s="1498"/>
      <c r="H1370" s="1512"/>
      <c r="I1370" s="1516"/>
      <c r="J1370" s="1517"/>
      <c r="K1370" s="1516"/>
      <c r="L1370" s="1540"/>
    </row>
    <row r="1371" spans="1:12" s="76" customFormat="1" ht="30" customHeight="1" thickBot="1" x14ac:dyDescent="0.25">
      <c r="A1371" s="1547"/>
      <c r="B1371" s="1499"/>
      <c r="C1371" s="1500"/>
      <c r="D1371" s="1520"/>
      <c r="E1371" s="1521"/>
      <c r="F1371" s="1499"/>
      <c r="G1371" s="1500"/>
      <c r="H1371" s="1513"/>
      <c r="I1371" s="1518"/>
      <c r="J1371" s="1519"/>
      <c r="K1371" s="1518"/>
      <c r="L1371" s="1541"/>
    </row>
    <row r="1372" spans="1:12" s="76" customFormat="1" ht="25.15" customHeight="1" x14ac:dyDescent="0.2">
      <c r="A1372" s="1548" t="s">
        <v>102</v>
      </c>
      <c r="B1372" s="1548"/>
      <c r="C1372" s="1548"/>
      <c r="D1372" s="1548"/>
    </row>
    <row r="1373" spans="1:12" s="76" customFormat="1" ht="25.15" customHeight="1" x14ac:dyDescent="0.2">
      <c r="A1373" s="1492" t="s">
        <v>103</v>
      </c>
      <c r="B1373" s="1492"/>
      <c r="C1373" s="84">
        <v>1198.8532841205597</v>
      </c>
      <c r="D1373" s="88" t="s">
        <v>104</v>
      </c>
      <c r="E1373" s="1492" t="s">
        <v>105</v>
      </c>
      <c r="F1373" s="1492"/>
      <c r="G1373" s="84">
        <v>55</v>
      </c>
      <c r="H1373" s="86" t="s">
        <v>92</v>
      </c>
      <c r="I1373" s="1522" t="s">
        <v>106</v>
      </c>
      <c r="J1373" s="1522"/>
      <c r="K1373" s="84">
        <v>1253.8532841205597</v>
      </c>
    </row>
    <row r="1374" spans="1:12" s="76" customFormat="1" ht="25.15" customHeight="1" x14ac:dyDescent="0.2">
      <c r="A1374" s="1492" t="s">
        <v>107</v>
      </c>
      <c r="B1374" s="1492"/>
      <c r="C1374" s="1492"/>
      <c r="D1374" s="1492"/>
    </row>
    <row r="1375" spans="1:12" s="76" customFormat="1" ht="25.15" customHeight="1" x14ac:dyDescent="0.2">
      <c r="C1375" s="1536" t="s">
        <v>119</v>
      </c>
      <c r="D1375" s="1536"/>
      <c r="E1375" s="1532">
        <v>43278</v>
      </c>
      <c r="F1375" s="1532"/>
      <c r="G1375" s="83"/>
      <c r="H1375" s="76" t="s">
        <v>108</v>
      </c>
      <c r="I1375" s="75"/>
      <c r="J1375" s="75"/>
    </row>
    <row r="1376" spans="1:12" s="76" customFormat="1" ht="5.25" customHeight="1" thickBot="1" x14ac:dyDescent="0.25">
      <c r="A1376" s="89"/>
      <c r="B1376" s="89"/>
      <c r="C1376" s="89"/>
      <c r="D1376" s="89"/>
      <c r="E1376" s="89"/>
      <c r="F1376" s="89"/>
      <c r="G1376" s="89"/>
      <c r="H1376" s="89"/>
      <c r="I1376" s="89"/>
      <c r="J1376" s="89"/>
      <c r="K1376" s="89"/>
      <c r="L1376" s="89"/>
    </row>
    <row r="1377" spans="1:12" s="76" customFormat="1" ht="18" x14ac:dyDescent="0.2">
      <c r="A1377" s="1530" t="s">
        <v>109</v>
      </c>
      <c r="B1377" s="1530"/>
      <c r="C1377" s="1530"/>
      <c r="D1377" s="90" t="s">
        <v>110</v>
      </c>
      <c r="E1377" s="90"/>
      <c r="G1377" s="1550" t="s">
        <v>568</v>
      </c>
      <c r="H1377" s="1550"/>
    </row>
    <row r="1378" spans="1:12" s="76" customFormat="1" ht="18" x14ac:dyDescent="0.2"/>
    <row r="1379" spans="1:12" s="76" customFormat="1" ht="18" x14ac:dyDescent="0.2">
      <c r="A1379" s="76" t="s">
        <v>68</v>
      </c>
      <c r="B1379" s="1549" t="s">
        <v>569</v>
      </c>
      <c r="C1379" s="1549"/>
      <c r="D1379" s="1549"/>
      <c r="E1379" s="1549"/>
      <c r="F1379" s="1538" t="s">
        <v>111</v>
      </c>
      <c r="G1379" s="1538"/>
      <c r="H1379" s="91"/>
      <c r="I1379" s="1536" t="s">
        <v>112</v>
      </c>
      <c r="J1379" s="1536"/>
      <c r="K1379" s="1481">
        <v>43278</v>
      </c>
      <c r="L1379" s="1482"/>
    </row>
    <row r="1380" spans="1:12" s="76" customFormat="1" ht="18" x14ac:dyDescent="0.2"/>
    <row r="1381" spans="1:12" s="76" customFormat="1" ht="18" x14ac:dyDescent="0.2">
      <c r="A1381" s="1533" t="s">
        <v>113</v>
      </c>
      <c r="B1381" s="1533"/>
      <c r="C1381" s="1533"/>
      <c r="D1381" s="1533"/>
      <c r="E1381" s="1537"/>
      <c r="F1381" s="1537"/>
      <c r="G1381" s="1537"/>
      <c r="H1381" s="74"/>
      <c r="I1381" s="1533" t="s">
        <v>112</v>
      </c>
      <c r="J1381" s="1533"/>
      <c r="K1381" s="1534" t="s">
        <v>403</v>
      </c>
      <c r="L1381" s="1535"/>
    </row>
    <row r="1382" spans="1:12" s="76" customFormat="1" ht="18" x14ac:dyDescent="0.2">
      <c r="A1382" s="92"/>
      <c r="B1382" s="92"/>
      <c r="C1382" s="92"/>
      <c r="D1382" s="92"/>
      <c r="I1382" s="92"/>
      <c r="J1382" s="92"/>
      <c r="K1382" s="93"/>
    </row>
    <row r="1383" spans="1:12" s="76" customFormat="1" ht="30" customHeight="1" x14ac:dyDescent="0.2">
      <c r="A1383" s="79" t="s">
        <v>68</v>
      </c>
      <c r="B1383" s="1483" t="s">
        <v>488</v>
      </c>
      <c r="C1383" s="1483"/>
      <c r="D1383" s="1483"/>
      <c r="E1383" s="1483"/>
      <c r="F1383" s="1489" t="s">
        <v>116</v>
      </c>
      <c r="G1383" s="1489"/>
      <c r="H1383" s="95">
        <v>997191051</v>
      </c>
      <c r="I1383" s="1542" t="s">
        <v>69</v>
      </c>
      <c r="J1383" s="1542"/>
      <c r="K1383" s="1483" t="s">
        <v>11</v>
      </c>
      <c r="L1383" s="1484"/>
    </row>
    <row r="1384" spans="1:12" s="76" customFormat="1" ht="30" customHeight="1" x14ac:dyDescent="0.2"/>
    <row r="1385" spans="1:12" s="76" customFormat="1" ht="30" customHeight="1" x14ac:dyDescent="0.2">
      <c r="A1385" s="79" t="s">
        <v>70</v>
      </c>
      <c r="B1385" s="1483" t="s">
        <v>290</v>
      </c>
      <c r="C1385" s="1483"/>
      <c r="D1385" s="1483"/>
      <c r="E1385" s="80" t="s">
        <v>71</v>
      </c>
      <c r="F1385" s="1544"/>
      <c r="G1385" s="1544"/>
      <c r="H1385" s="80" t="s">
        <v>72</v>
      </c>
      <c r="I1385" s="1483"/>
      <c r="J1385" s="1483"/>
      <c r="K1385" s="1483" t="s">
        <v>122</v>
      </c>
      <c r="L1385" s="1484"/>
    </row>
    <row r="1386" spans="1:12" s="76" customFormat="1" ht="9" customHeight="1" thickBot="1" x14ac:dyDescent="0.25"/>
    <row r="1387" spans="1:12" s="76" customFormat="1" ht="24" customHeight="1" thickBot="1" x14ac:dyDescent="0.25">
      <c r="A1387" s="76" t="s">
        <v>73</v>
      </c>
      <c r="B1387" s="81"/>
      <c r="C1387" s="83" t="s">
        <v>74</v>
      </c>
      <c r="D1387" s="99"/>
      <c r="E1387" s="83" t="s">
        <v>75</v>
      </c>
      <c r="F1387" s="99"/>
      <c r="G1387" s="1487" t="s">
        <v>76</v>
      </c>
      <c r="H1387" s="1488"/>
      <c r="I1387" s="99"/>
      <c r="J1387" s="1490" t="s">
        <v>77</v>
      </c>
      <c r="K1387" s="1491"/>
      <c r="L1387" s="1491"/>
    </row>
    <row r="1388" spans="1:12" s="76" customFormat="1" ht="9.75" customHeight="1" thickBot="1" x14ac:dyDescent="0.25">
      <c r="C1388" s="83"/>
      <c r="D1388" s="83"/>
      <c r="E1388" s="83"/>
      <c r="F1388" s="83"/>
      <c r="G1388" s="83"/>
      <c r="H1388" s="83"/>
      <c r="I1388" s="83"/>
      <c r="J1388" s="83"/>
      <c r="K1388" s="83"/>
      <c r="L1388" s="83"/>
    </row>
    <row r="1389" spans="1:12" s="76" customFormat="1" ht="24" customHeight="1" thickBot="1" x14ac:dyDescent="0.25">
      <c r="B1389" s="81"/>
      <c r="C1389" s="83" t="s">
        <v>78</v>
      </c>
      <c r="D1389" s="99"/>
      <c r="E1389" s="83" t="s">
        <v>79</v>
      </c>
      <c r="F1389" s="100" t="str">
        <f>IF(Menu!$C$7="رئيس",Menu!#REF!," ")</f>
        <v xml:space="preserve"> </v>
      </c>
      <c r="G1389" s="1487" t="s">
        <v>81</v>
      </c>
      <c r="H1389" s="1488"/>
      <c r="I1389" s="99"/>
      <c r="J1389" s="1490" t="s">
        <v>82</v>
      </c>
      <c r="K1389" s="1491"/>
      <c r="L1389" s="1491"/>
    </row>
    <row r="1390" spans="1:12" s="76" customFormat="1" ht="9.75" customHeight="1" thickBot="1" x14ac:dyDescent="0.25">
      <c r="C1390" s="83"/>
      <c r="D1390" s="83"/>
      <c r="E1390" s="83"/>
      <c r="F1390" s="83"/>
      <c r="G1390" s="83"/>
      <c r="H1390" s="83"/>
      <c r="I1390" s="83"/>
      <c r="J1390" s="83"/>
      <c r="K1390" s="83"/>
      <c r="L1390" s="83"/>
    </row>
    <row r="1391" spans="1:12" s="76" customFormat="1" ht="24" customHeight="1" thickBot="1" x14ac:dyDescent="0.25">
      <c r="B1391" s="82" t="s">
        <v>80</v>
      </c>
      <c r="C1391" s="83" t="s">
        <v>83</v>
      </c>
      <c r="D1391" s="99"/>
      <c r="E1391" s="83" t="s">
        <v>46</v>
      </c>
      <c r="F1391" s="99"/>
      <c r="G1391" s="1482" t="s">
        <v>84</v>
      </c>
      <c r="H1391" s="1482"/>
      <c r="I1391" s="99"/>
      <c r="J1391" s="1490" t="s">
        <v>85</v>
      </c>
      <c r="K1391" s="1491"/>
      <c r="L1391" s="1491"/>
    </row>
    <row r="1392" spans="1:12" s="76" customFormat="1" ht="9.75" customHeight="1" thickBot="1" x14ac:dyDescent="0.25"/>
    <row r="1393" spans="1:12" s="76" customFormat="1" ht="24" customHeight="1" thickBot="1" x14ac:dyDescent="0.25">
      <c r="B1393" s="81"/>
      <c r="C1393" s="1487" t="s">
        <v>86</v>
      </c>
      <c r="D1393" s="1482"/>
      <c r="E1393" s="1488"/>
      <c r="F1393" s="81"/>
      <c r="G1393" s="1487" t="s">
        <v>87</v>
      </c>
      <c r="H1393" s="1482"/>
      <c r="I1393" s="1482"/>
      <c r="J1393" s="1482"/>
      <c r="K1393" s="1482"/>
      <c r="L1393" s="1482"/>
    </row>
    <row r="1394" spans="1:12" s="76" customFormat="1" ht="20.25" x14ac:dyDescent="0.2">
      <c r="A1394" s="1507" t="s">
        <v>88</v>
      </c>
      <c r="B1394" s="1507"/>
      <c r="C1394" s="1507"/>
      <c r="D1394" s="1507"/>
      <c r="E1394" s="1507"/>
      <c r="F1394" s="1507"/>
      <c r="G1394" s="1507"/>
      <c r="H1394" s="1507"/>
      <c r="I1394" s="1507"/>
      <c r="J1394" s="1507"/>
      <c r="K1394" s="1507"/>
      <c r="L1394" s="1507"/>
    </row>
    <row r="1395" spans="1:12" s="76" customFormat="1" ht="18" x14ac:dyDescent="0.2">
      <c r="A1395" s="1482" t="s">
        <v>89</v>
      </c>
      <c r="B1395" s="1482"/>
      <c r="C1395" s="1482"/>
      <c r="D1395" s="1482"/>
    </row>
    <row r="1396" spans="1:12" s="76" customFormat="1" ht="18.75" customHeight="1" x14ac:dyDescent="0.2">
      <c r="A1396" s="1522" t="s">
        <v>90</v>
      </c>
      <c r="B1396" s="1522"/>
      <c r="C1396" s="84">
        <v>335.67891955375671</v>
      </c>
      <c r="D1396" s="85" t="s">
        <v>25</v>
      </c>
      <c r="E1396" s="1492" t="s">
        <v>91</v>
      </c>
      <c r="F1396" s="1492"/>
      <c r="G1396" s="84">
        <v>5</v>
      </c>
      <c r="H1396" s="86" t="s">
        <v>92</v>
      </c>
      <c r="I1396" s="1492" t="s">
        <v>93</v>
      </c>
      <c r="J1396" s="1492"/>
      <c r="K1396" s="84">
        <v>1678.3945977687836</v>
      </c>
    </row>
    <row r="1397" spans="1:12" s="76" customFormat="1" ht="18.75" thickBot="1" x14ac:dyDescent="0.25">
      <c r="A1397" s="1482" t="s">
        <v>94</v>
      </c>
      <c r="B1397" s="1482"/>
      <c r="C1397" s="1482"/>
      <c r="D1397" s="1482"/>
    </row>
    <row r="1398" spans="1:12" s="76" customFormat="1" ht="30" customHeight="1" x14ac:dyDescent="0.2">
      <c r="A1398" s="1525" t="s">
        <v>95</v>
      </c>
      <c r="B1398" s="1526"/>
      <c r="C1398" s="1526"/>
      <c r="D1398" s="1526"/>
      <c r="E1398" s="1526"/>
      <c r="F1398" s="1526"/>
      <c r="G1398" s="1526"/>
      <c r="H1398" s="1501" t="s">
        <v>96</v>
      </c>
      <c r="I1398" s="1505" t="s">
        <v>97</v>
      </c>
      <c r="J1398" s="1505"/>
      <c r="K1398" s="1501" t="s">
        <v>98</v>
      </c>
      <c r="L1398" s="1502"/>
    </row>
    <row r="1399" spans="1:12" s="76" customFormat="1" ht="30" customHeight="1" x14ac:dyDescent="0.2">
      <c r="A1399" s="87" t="s">
        <v>99</v>
      </c>
      <c r="B1399" s="1485" t="s">
        <v>100</v>
      </c>
      <c r="C1399" s="1485"/>
      <c r="D1399" s="1485" t="s">
        <v>101</v>
      </c>
      <c r="E1399" s="1485"/>
      <c r="F1399" s="1485" t="s">
        <v>100</v>
      </c>
      <c r="G1399" s="1485"/>
      <c r="H1399" s="1503"/>
      <c r="I1399" s="1506"/>
      <c r="J1399" s="1506"/>
      <c r="K1399" s="1503"/>
      <c r="L1399" s="1504"/>
    </row>
    <row r="1400" spans="1:12" s="76" customFormat="1" ht="30" customHeight="1" x14ac:dyDescent="0.2">
      <c r="A1400" s="1545" t="s">
        <v>525</v>
      </c>
      <c r="B1400" s="1493">
        <v>43261</v>
      </c>
      <c r="C1400" s="1494"/>
      <c r="D1400" s="1495" t="s">
        <v>414</v>
      </c>
      <c r="E1400" s="1496"/>
      <c r="F1400" s="1493">
        <v>43271</v>
      </c>
      <c r="G1400" s="1494"/>
      <c r="H1400" s="1511">
        <v>7</v>
      </c>
      <c r="I1400" s="1514">
        <v>12</v>
      </c>
      <c r="J1400" s="1515"/>
      <c r="K1400" s="1514">
        <v>84</v>
      </c>
      <c r="L1400" s="1539"/>
    </row>
    <row r="1401" spans="1:12" s="76" customFormat="1" ht="30" customHeight="1" x14ac:dyDescent="0.2">
      <c r="A1401" s="1546"/>
      <c r="B1401" s="1497"/>
      <c r="C1401" s="1498"/>
      <c r="D1401" s="1508"/>
      <c r="E1401" s="1509"/>
      <c r="F1401" s="1497"/>
      <c r="G1401" s="1498"/>
      <c r="H1401" s="1512"/>
      <c r="I1401" s="1516"/>
      <c r="J1401" s="1517"/>
      <c r="K1401" s="1516"/>
      <c r="L1401" s="1540"/>
    </row>
    <row r="1402" spans="1:12" s="76" customFormat="1" ht="30" customHeight="1" x14ac:dyDescent="0.2">
      <c r="A1402" s="1546"/>
      <c r="B1402" s="1497"/>
      <c r="C1402" s="1498"/>
      <c r="D1402" s="1508"/>
      <c r="E1402" s="1509"/>
      <c r="F1402" s="1497"/>
      <c r="G1402" s="1498"/>
      <c r="H1402" s="1512"/>
      <c r="I1402" s="1516"/>
      <c r="J1402" s="1517"/>
      <c r="K1402" s="1516"/>
      <c r="L1402" s="1540"/>
    </row>
    <row r="1403" spans="1:12" s="76" customFormat="1" ht="30" customHeight="1" thickBot="1" x14ac:dyDescent="0.25">
      <c r="A1403" s="1547"/>
      <c r="B1403" s="1499"/>
      <c r="C1403" s="1500"/>
      <c r="D1403" s="1520"/>
      <c r="E1403" s="1521"/>
      <c r="F1403" s="1499"/>
      <c r="G1403" s="1500"/>
      <c r="H1403" s="1513"/>
      <c r="I1403" s="1518"/>
      <c r="J1403" s="1519"/>
      <c r="K1403" s="1518"/>
      <c r="L1403" s="1541"/>
    </row>
    <row r="1404" spans="1:12" s="76" customFormat="1" ht="25.15" customHeight="1" x14ac:dyDescent="0.2">
      <c r="A1404" s="1548" t="s">
        <v>102</v>
      </c>
      <c r="B1404" s="1548"/>
      <c r="C1404" s="1548"/>
      <c r="D1404" s="1548"/>
    </row>
    <row r="1405" spans="1:12" s="76" customFormat="1" ht="25.15" customHeight="1" x14ac:dyDescent="0.2">
      <c r="A1405" s="1492" t="s">
        <v>103</v>
      </c>
      <c r="B1405" s="1492"/>
      <c r="C1405" s="84">
        <v>1678.3945977687836</v>
      </c>
      <c r="D1405" s="88" t="s">
        <v>104</v>
      </c>
      <c r="E1405" s="1492" t="s">
        <v>105</v>
      </c>
      <c r="F1405" s="1492"/>
      <c r="G1405" s="84">
        <v>84</v>
      </c>
      <c r="H1405" s="86" t="s">
        <v>92</v>
      </c>
      <c r="I1405" s="1522" t="s">
        <v>106</v>
      </c>
      <c r="J1405" s="1522"/>
      <c r="K1405" s="84">
        <v>1762.3945977687836</v>
      </c>
    </row>
    <row r="1406" spans="1:12" s="76" customFormat="1" ht="25.15" customHeight="1" x14ac:dyDescent="0.2">
      <c r="A1406" s="1492" t="s">
        <v>107</v>
      </c>
      <c r="B1406" s="1492"/>
      <c r="C1406" s="1492"/>
      <c r="D1406" s="1492"/>
    </row>
    <row r="1407" spans="1:12" s="76" customFormat="1" ht="25.15" customHeight="1" x14ac:dyDescent="0.2">
      <c r="C1407" s="1536" t="s">
        <v>119</v>
      </c>
      <c r="D1407" s="1536"/>
      <c r="E1407" s="1532">
        <v>43278</v>
      </c>
      <c r="F1407" s="1532"/>
      <c r="G1407" s="83"/>
      <c r="H1407" s="76" t="s">
        <v>108</v>
      </c>
      <c r="I1407" s="75"/>
      <c r="J1407" s="75"/>
    </row>
    <row r="1408" spans="1:12" s="76" customFormat="1" ht="5.25" customHeight="1" thickBot="1" x14ac:dyDescent="0.25">
      <c r="A1408" s="89"/>
      <c r="B1408" s="89"/>
      <c r="C1408" s="89"/>
      <c r="D1408" s="89"/>
      <c r="E1408" s="89"/>
      <c r="F1408" s="89"/>
      <c r="G1408" s="89"/>
      <c r="H1408" s="89"/>
      <c r="I1408" s="89"/>
      <c r="J1408" s="89"/>
      <c r="K1408" s="89"/>
      <c r="L1408" s="89"/>
    </row>
    <row r="1409" spans="1:12" s="76" customFormat="1" ht="18" x14ac:dyDescent="0.2">
      <c r="A1409" s="1530" t="s">
        <v>109</v>
      </c>
      <c r="B1409" s="1530"/>
      <c r="C1409" s="1530"/>
      <c r="D1409" s="90" t="s">
        <v>110</v>
      </c>
      <c r="E1409" s="90"/>
      <c r="G1409" s="1550" t="s">
        <v>568</v>
      </c>
      <c r="H1409" s="1550"/>
    </row>
    <row r="1410" spans="1:12" s="76" customFormat="1" ht="18" x14ac:dyDescent="0.2"/>
    <row r="1411" spans="1:12" s="76" customFormat="1" ht="18" x14ac:dyDescent="0.2">
      <c r="A1411" s="76" t="s">
        <v>68</v>
      </c>
      <c r="B1411" s="1549" t="s">
        <v>569</v>
      </c>
      <c r="C1411" s="1549"/>
      <c r="D1411" s="1549"/>
      <c r="E1411" s="1549"/>
      <c r="F1411" s="1538" t="s">
        <v>111</v>
      </c>
      <c r="G1411" s="1538"/>
      <c r="H1411" s="91"/>
      <c r="I1411" s="1536" t="s">
        <v>112</v>
      </c>
      <c r="J1411" s="1536"/>
      <c r="K1411" s="1481">
        <v>43278</v>
      </c>
      <c r="L1411" s="1482"/>
    </row>
    <row r="1412" spans="1:12" s="76" customFormat="1" ht="18" x14ac:dyDescent="0.2"/>
    <row r="1413" spans="1:12" s="76" customFormat="1" ht="18" x14ac:dyDescent="0.2">
      <c r="A1413" s="1533" t="s">
        <v>113</v>
      </c>
      <c r="B1413" s="1533"/>
      <c r="C1413" s="1533"/>
      <c r="D1413" s="1533"/>
      <c r="E1413" s="1537"/>
      <c r="F1413" s="1537"/>
      <c r="G1413" s="1537"/>
      <c r="H1413" s="74"/>
      <c r="I1413" s="1533" t="s">
        <v>112</v>
      </c>
      <c r="J1413" s="1533"/>
      <c r="K1413" s="1534" t="s">
        <v>403</v>
      </c>
      <c r="L1413" s="1535"/>
    </row>
    <row r="1414" spans="1:12" s="76" customFormat="1" ht="18" x14ac:dyDescent="0.2">
      <c r="A1414" s="92"/>
      <c r="B1414" s="92"/>
      <c r="C1414" s="92"/>
      <c r="D1414" s="92"/>
      <c r="I1414" s="92"/>
      <c r="J1414" s="92"/>
      <c r="K1414" s="93"/>
    </row>
    <row r="1415" spans="1:12" s="76" customFormat="1" ht="30" customHeight="1" x14ac:dyDescent="0.2">
      <c r="A1415" s="79" t="s">
        <v>68</v>
      </c>
      <c r="B1415" s="1483" t="s">
        <v>489</v>
      </c>
      <c r="C1415" s="1483"/>
      <c r="D1415" s="1483"/>
      <c r="E1415" s="1483"/>
      <c r="F1415" s="1489" t="s">
        <v>116</v>
      </c>
      <c r="G1415" s="1489"/>
      <c r="H1415" s="95">
        <v>997265178</v>
      </c>
      <c r="I1415" s="1542" t="s">
        <v>69</v>
      </c>
      <c r="J1415" s="1542"/>
      <c r="K1415" s="1483" t="s">
        <v>11</v>
      </c>
      <c r="L1415" s="1484"/>
    </row>
    <row r="1416" spans="1:12" s="76" customFormat="1" ht="30" customHeight="1" x14ac:dyDescent="0.2"/>
    <row r="1417" spans="1:12" s="76" customFormat="1" ht="30" customHeight="1" x14ac:dyDescent="0.2">
      <c r="A1417" s="79" t="s">
        <v>70</v>
      </c>
      <c r="B1417" s="1483" t="s">
        <v>292</v>
      </c>
      <c r="C1417" s="1483"/>
      <c r="D1417" s="1483"/>
      <c r="E1417" s="80" t="s">
        <v>71</v>
      </c>
      <c r="F1417" s="1544"/>
      <c r="G1417" s="1544"/>
      <c r="H1417" s="80" t="s">
        <v>72</v>
      </c>
      <c r="I1417" s="1483"/>
      <c r="J1417" s="1483"/>
      <c r="K1417" s="1483" t="s">
        <v>122</v>
      </c>
      <c r="L1417" s="1484"/>
    </row>
    <row r="1418" spans="1:12" s="76" customFormat="1" ht="9" customHeight="1" thickBot="1" x14ac:dyDescent="0.25"/>
    <row r="1419" spans="1:12" s="76" customFormat="1" ht="24" customHeight="1" thickBot="1" x14ac:dyDescent="0.25">
      <c r="A1419" s="76" t="s">
        <v>73</v>
      </c>
      <c r="B1419" s="81"/>
      <c r="C1419" s="83" t="s">
        <v>74</v>
      </c>
      <c r="D1419" s="99"/>
      <c r="E1419" s="83" t="s">
        <v>75</v>
      </c>
      <c r="F1419" s="99"/>
      <c r="G1419" s="1487" t="s">
        <v>76</v>
      </c>
      <c r="H1419" s="1488"/>
      <c r="I1419" s="99"/>
      <c r="J1419" s="1490" t="s">
        <v>77</v>
      </c>
      <c r="K1419" s="1491"/>
      <c r="L1419" s="1491"/>
    </row>
    <row r="1420" spans="1:12" s="76" customFormat="1" ht="9.75" customHeight="1" thickBot="1" x14ac:dyDescent="0.25">
      <c r="C1420" s="83"/>
      <c r="D1420" s="83"/>
      <c r="E1420" s="83"/>
      <c r="F1420" s="83"/>
      <c r="G1420" s="83"/>
      <c r="H1420" s="83"/>
      <c r="I1420" s="83"/>
      <c r="J1420" s="83"/>
      <c r="K1420" s="83"/>
      <c r="L1420" s="83"/>
    </row>
    <row r="1421" spans="1:12" s="76" customFormat="1" ht="24" customHeight="1" thickBot="1" x14ac:dyDescent="0.25">
      <c r="B1421" s="81"/>
      <c r="C1421" s="83" t="s">
        <v>78</v>
      </c>
      <c r="D1421" s="99"/>
      <c r="E1421" s="83" t="s">
        <v>79</v>
      </c>
      <c r="F1421" s="100" t="str">
        <f>IF(Menu!$C$7="رئيس",Menu!#REF!," ")</f>
        <v xml:space="preserve"> </v>
      </c>
      <c r="G1421" s="1487" t="s">
        <v>81</v>
      </c>
      <c r="H1421" s="1488"/>
      <c r="I1421" s="99"/>
      <c r="J1421" s="1490" t="s">
        <v>82</v>
      </c>
      <c r="K1421" s="1491"/>
      <c r="L1421" s="1491"/>
    </row>
    <row r="1422" spans="1:12" s="76" customFormat="1" ht="9.75" customHeight="1" thickBot="1" x14ac:dyDescent="0.25">
      <c r="C1422" s="83"/>
      <c r="D1422" s="83"/>
      <c r="E1422" s="83"/>
      <c r="F1422" s="83"/>
      <c r="G1422" s="83"/>
      <c r="H1422" s="83"/>
      <c r="I1422" s="83"/>
      <c r="J1422" s="83"/>
      <c r="K1422" s="83"/>
      <c r="L1422" s="83"/>
    </row>
    <row r="1423" spans="1:12" s="76" customFormat="1" ht="24" customHeight="1" thickBot="1" x14ac:dyDescent="0.25">
      <c r="B1423" s="82" t="s">
        <v>80</v>
      </c>
      <c r="C1423" s="83" t="s">
        <v>83</v>
      </c>
      <c r="D1423" s="99"/>
      <c r="E1423" s="83" t="s">
        <v>46</v>
      </c>
      <c r="F1423" s="99"/>
      <c r="G1423" s="1482" t="s">
        <v>84</v>
      </c>
      <c r="H1423" s="1482"/>
      <c r="I1423" s="99"/>
      <c r="J1423" s="1490" t="s">
        <v>85</v>
      </c>
      <c r="K1423" s="1491"/>
      <c r="L1423" s="1491"/>
    </row>
    <row r="1424" spans="1:12" s="76" customFormat="1" ht="9.75" customHeight="1" thickBot="1" x14ac:dyDescent="0.25"/>
    <row r="1425" spans="1:12" s="76" customFormat="1" ht="24" customHeight="1" thickBot="1" x14ac:dyDescent="0.25">
      <c r="B1425" s="81"/>
      <c r="C1425" s="1487" t="s">
        <v>86</v>
      </c>
      <c r="D1425" s="1482"/>
      <c r="E1425" s="1488"/>
      <c r="F1425" s="81"/>
      <c r="G1425" s="1487" t="s">
        <v>87</v>
      </c>
      <c r="H1425" s="1482"/>
      <c r="I1425" s="1482"/>
      <c r="J1425" s="1482"/>
      <c r="K1425" s="1482"/>
      <c r="L1425" s="1482"/>
    </row>
    <row r="1426" spans="1:12" s="76" customFormat="1" ht="20.25" x14ac:dyDescent="0.2">
      <c r="A1426" s="1507" t="s">
        <v>88</v>
      </c>
      <c r="B1426" s="1507"/>
      <c r="C1426" s="1507"/>
      <c r="D1426" s="1507"/>
      <c r="E1426" s="1507"/>
      <c r="F1426" s="1507"/>
      <c r="G1426" s="1507"/>
      <c r="H1426" s="1507"/>
      <c r="I1426" s="1507"/>
      <c r="J1426" s="1507"/>
      <c r="K1426" s="1507"/>
      <c r="L1426" s="1507"/>
    </row>
    <row r="1427" spans="1:12" s="76" customFormat="1" ht="18" x14ac:dyDescent="0.2">
      <c r="A1427" s="1482" t="s">
        <v>89</v>
      </c>
      <c r="B1427" s="1482"/>
      <c r="C1427" s="1482"/>
      <c r="D1427" s="1482"/>
    </row>
    <row r="1428" spans="1:12" s="76" customFormat="1" ht="18.75" customHeight="1" x14ac:dyDescent="0.2">
      <c r="A1428" s="1522" t="s">
        <v>90</v>
      </c>
      <c r="B1428" s="1522"/>
      <c r="C1428" s="84">
        <v>335.67891955375671</v>
      </c>
      <c r="D1428" s="85" t="s">
        <v>25</v>
      </c>
      <c r="E1428" s="1492" t="s">
        <v>91</v>
      </c>
      <c r="F1428" s="1492"/>
      <c r="G1428" s="84">
        <v>5</v>
      </c>
      <c r="H1428" s="86" t="s">
        <v>92</v>
      </c>
      <c r="I1428" s="1492" t="s">
        <v>93</v>
      </c>
      <c r="J1428" s="1492"/>
      <c r="K1428" s="84">
        <v>1678.3945977687836</v>
      </c>
    </row>
    <row r="1429" spans="1:12" s="76" customFormat="1" ht="18.75" thickBot="1" x14ac:dyDescent="0.25">
      <c r="A1429" s="1482" t="s">
        <v>94</v>
      </c>
      <c r="B1429" s="1482"/>
      <c r="C1429" s="1482"/>
      <c r="D1429" s="1482"/>
    </row>
    <row r="1430" spans="1:12" s="76" customFormat="1" ht="30" customHeight="1" x14ac:dyDescent="0.2">
      <c r="A1430" s="1525" t="s">
        <v>95</v>
      </c>
      <c r="B1430" s="1526"/>
      <c r="C1430" s="1526"/>
      <c r="D1430" s="1526"/>
      <c r="E1430" s="1526"/>
      <c r="F1430" s="1526"/>
      <c r="G1430" s="1526"/>
      <c r="H1430" s="1501" t="s">
        <v>96</v>
      </c>
      <c r="I1430" s="1505" t="s">
        <v>97</v>
      </c>
      <c r="J1430" s="1505"/>
      <c r="K1430" s="1501" t="s">
        <v>98</v>
      </c>
      <c r="L1430" s="1502"/>
    </row>
    <row r="1431" spans="1:12" s="76" customFormat="1" ht="30" customHeight="1" x14ac:dyDescent="0.2">
      <c r="A1431" s="87" t="s">
        <v>99</v>
      </c>
      <c r="B1431" s="1485" t="s">
        <v>100</v>
      </c>
      <c r="C1431" s="1485"/>
      <c r="D1431" s="1485" t="s">
        <v>101</v>
      </c>
      <c r="E1431" s="1485"/>
      <c r="F1431" s="1485" t="s">
        <v>100</v>
      </c>
      <c r="G1431" s="1485"/>
      <c r="H1431" s="1503"/>
      <c r="I1431" s="1506"/>
      <c r="J1431" s="1506"/>
      <c r="K1431" s="1503"/>
      <c r="L1431" s="1504"/>
    </row>
    <row r="1432" spans="1:12" s="76" customFormat="1" ht="30" customHeight="1" x14ac:dyDescent="0.2">
      <c r="A1432" s="1545" t="s">
        <v>526</v>
      </c>
      <c r="B1432" s="1493">
        <v>43261</v>
      </c>
      <c r="C1432" s="1494"/>
      <c r="D1432" s="1495" t="s">
        <v>414</v>
      </c>
      <c r="E1432" s="1496"/>
      <c r="F1432" s="1493">
        <v>43271</v>
      </c>
      <c r="G1432" s="1494"/>
      <c r="H1432" s="1511">
        <v>7</v>
      </c>
      <c r="I1432" s="1514">
        <v>17</v>
      </c>
      <c r="J1432" s="1515"/>
      <c r="K1432" s="1514">
        <v>119</v>
      </c>
      <c r="L1432" s="1539"/>
    </row>
    <row r="1433" spans="1:12" s="76" customFormat="1" ht="30" customHeight="1" x14ac:dyDescent="0.2">
      <c r="A1433" s="1546"/>
      <c r="B1433" s="1497"/>
      <c r="C1433" s="1498"/>
      <c r="D1433" s="1508"/>
      <c r="E1433" s="1509"/>
      <c r="F1433" s="1497"/>
      <c r="G1433" s="1498"/>
      <c r="H1433" s="1512"/>
      <c r="I1433" s="1516"/>
      <c r="J1433" s="1517"/>
      <c r="K1433" s="1516"/>
      <c r="L1433" s="1540"/>
    </row>
    <row r="1434" spans="1:12" s="76" customFormat="1" ht="30" customHeight="1" x14ac:dyDescent="0.2">
      <c r="A1434" s="1546"/>
      <c r="B1434" s="1497"/>
      <c r="C1434" s="1498"/>
      <c r="D1434" s="1508"/>
      <c r="E1434" s="1509"/>
      <c r="F1434" s="1497"/>
      <c r="G1434" s="1498"/>
      <c r="H1434" s="1512"/>
      <c r="I1434" s="1516"/>
      <c r="J1434" s="1517"/>
      <c r="K1434" s="1516"/>
      <c r="L1434" s="1540"/>
    </row>
    <row r="1435" spans="1:12" s="76" customFormat="1" ht="30" customHeight="1" thickBot="1" x14ac:dyDescent="0.25">
      <c r="A1435" s="1547"/>
      <c r="B1435" s="1499"/>
      <c r="C1435" s="1500"/>
      <c r="D1435" s="1520"/>
      <c r="E1435" s="1521"/>
      <c r="F1435" s="1499"/>
      <c r="G1435" s="1500"/>
      <c r="H1435" s="1513"/>
      <c r="I1435" s="1518"/>
      <c r="J1435" s="1519"/>
      <c r="K1435" s="1518"/>
      <c r="L1435" s="1541"/>
    </row>
    <row r="1436" spans="1:12" s="76" customFormat="1" ht="25.15" customHeight="1" x14ac:dyDescent="0.2">
      <c r="A1436" s="1548" t="s">
        <v>102</v>
      </c>
      <c r="B1436" s="1548"/>
      <c r="C1436" s="1548"/>
      <c r="D1436" s="1548"/>
    </row>
    <row r="1437" spans="1:12" s="76" customFormat="1" ht="25.15" customHeight="1" x14ac:dyDescent="0.2">
      <c r="A1437" s="1492" t="s">
        <v>103</v>
      </c>
      <c r="B1437" s="1492"/>
      <c r="C1437" s="84">
        <v>1678.3945977687836</v>
      </c>
      <c r="D1437" s="88" t="s">
        <v>104</v>
      </c>
      <c r="E1437" s="1492" t="s">
        <v>105</v>
      </c>
      <c r="F1437" s="1492"/>
      <c r="G1437" s="84">
        <v>119</v>
      </c>
      <c r="H1437" s="86" t="s">
        <v>92</v>
      </c>
      <c r="I1437" s="1522" t="s">
        <v>106</v>
      </c>
      <c r="J1437" s="1522"/>
      <c r="K1437" s="84">
        <v>1797.3945977687836</v>
      </c>
    </row>
    <row r="1438" spans="1:12" s="76" customFormat="1" ht="25.15" customHeight="1" x14ac:dyDescent="0.2">
      <c r="A1438" s="1492" t="s">
        <v>107</v>
      </c>
      <c r="B1438" s="1492"/>
      <c r="C1438" s="1492"/>
      <c r="D1438" s="1492"/>
    </row>
    <row r="1439" spans="1:12" s="76" customFormat="1" ht="25.15" customHeight="1" x14ac:dyDescent="0.2">
      <c r="C1439" s="1536" t="s">
        <v>119</v>
      </c>
      <c r="D1439" s="1536"/>
      <c r="E1439" s="1532">
        <v>43278</v>
      </c>
      <c r="F1439" s="1532"/>
      <c r="G1439" s="83"/>
      <c r="H1439" s="76" t="s">
        <v>108</v>
      </c>
      <c r="I1439" s="75"/>
      <c r="J1439" s="75"/>
    </row>
    <row r="1440" spans="1:12" s="76" customFormat="1" ht="5.25" customHeight="1" thickBot="1" x14ac:dyDescent="0.25">
      <c r="A1440" s="89"/>
      <c r="B1440" s="89"/>
      <c r="C1440" s="89"/>
      <c r="D1440" s="89"/>
      <c r="E1440" s="89"/>
      <c r="F1440" s="89"/>
      <c r="G1440" s="89"/>
      <c r="H1440" s="89"/>
      <c r="I1440" s="89"/>
      <c r="J1440" s="89"/>
      <c r="K1440" s="89"/>
      <c r="L1440" s="89"/>
    </row>
    <row r="1441" spans="1:12" s="76" customFormat="1" ht="18" x14ac:dyDescent="0.2">
      <c r="A1441" s="1530" t="s">
        <v>109</v>
      </c>
      <c r="B1441" s="1530"/>
      <c r="C1441" s="1530"/>
      <c r="D1441" s="90" t="s">
        <v>110</v>
      </c>
      <c r="E1441" s="90"/>
      <c r="G1441" s="1550" t="s">
        <v>568</v>
      </c>
      <c r="H1441" s="1550"/>
    </row>
    <row r="1442" spans="1:12" s="76" customFormat="1" ht="18" x14ac:dyDescent="0.2"/>
    <row r="1443" spans="1:12" s="76" customFormat="1" ht="18" x14ac:dyDescent="0.2">
      <c r="A1443" s="76" t="s">
        <v>68</v>
      </c>
      <c r="B1443" s="1549" t="s">
        <v>569</v>
      </c>
      <c r="C1443" s="1549"/>
      <c r="D1443" s="1549"/>
      <c r="E1443" s="1549"/>
      <c r="F1443" s="1538" t="s">
        <v>111</v>
      </c>
      <c r="G1443" s="1538"/>
      <c r="H1443" s="91"/>
      <c r="I1443" s="1536" t="s">
        <v>112</v>
      </c>
      <c r="J1443" s="1536"/>
      <c r="K1443" s="1481">
        <v>43278</v>
      </c>
      <c r="L1443" s="1482"/>
    </row>
    <row r="1444" spans="1:12" s="76" customFormat="1" ht="18" x14ac:dyDescent="0.2"/>
    <row r="1445" spans="1:12" s="76" customFormat="1" ht="18" x14ac:dyDescent="0.2">
      <c r="A1445" s="1533" t="s">
        <v>113</v>
      </c>
      <c r="B1445" s="1533"/>
      <c r="C1445" s="1533"/>
      <c r="D1445" s="1533"/>
      <c r="E1445" s="1537"/>
      <c r="F1445" s="1537"/>
      <c r="G1445" s="1537"/>
      <c r="H1445" s="74"/>
      <c r="I1445" s="1533" t="s">
        <v>112</v>
      </c>
      <c r="J1445" s="1533"/>
      <c r="K1445" s="1534" t="s">
        <v>403</v>
      </c>
      <c r="L1445" s="1535"/>
    </row>
    <row r="1446" spans="1:12" s="76" customFormat="1" ht="18" x14ac:dyDescent="0.2">
      <c r="A1446" s="92"/>
      <c r="B1446" s="92"/>
      <c r="C1446" s="92"/>
      <c r="D1446" s="92"/>
      <c r="I1446" s="92"/>
      <c r="J1446" s="92"/>
      <c r="K1446" s="93"/>
    </row>
    <row r="1447" spans="1:12" s="76" customFormat="1" ht="30" customHeight="1" x14ac:dyDescent="0.2">
      <c r="A1447" s="79" t="s">
        <v>68</v>
      </c>
      <c r="B1447" s="1483"/>
      <c r="C1447" s="1483"/>
      <c r="D1447" s="1483"/>
      <c r="E1447" s="1483"/>
      <c r="F1447" s="1489" t="s">
        <v>116</v>
      </c>
      <c r="G1447" s="1489"/>
      <c r="H1447" s="95"/>
      <c r="I1447" s="1542" t="s">
        <v>69</v>
      </c>
      <c r="J1447" s="1542"/>
      <c r="K1447" s="1483"/>
      <c r="L1447" s="1484"/>
    </row>
    <row r="1448" spans="1:12" s="76" customFormat="1" ht="30" customHeight="1" x14ac:dyDescent="0.2"/>
    <row r="1449" spans="1:12" s="76" customFormat="1" ht="30" customHeight="1" x14ac:dyDescent="0.2">
      <c r="A1449" s="79" t="s">
        <v>70</v>
      </c>
      <c r="B1449" s="1483"/>
      <c r="C1449" s="1483"/>
      <c r="D1449" s="1483"/>
      <c r="E1449" s="80" t="s">
        <v>71</v>
      </c>
      <c r="F1449" s="1544"/>
      <c r="G1449" s="1544"/>
      <c r="H1449" s="80" t="s">
        <v>72</v>
      </c>
      <c r="I1449" s="1483"/>
      <c r="J1449" s="1483"/>
      <c r="K1449" s="1483" t="s">
        <v>122</v>
      </c>
      <c r="L1449" s="1484"/>
    </row>
    <row r="1450" spans="1:12" s="76" customFormat="1" ht="9" customHeight="1" thickBot="1" x14ac:dyDescent="0.25"/>
    <row r="1451" spans="1:12" s="76" customFormat="1" ht="24" customHeight="1" thickBot="1" x14ac:dyDescent="0.25">
      <c r="A1451" s="76" t="s">
        <v>73</v>
      </c>
      <c r="B1451" s="81"/>
      <c r="C1451" s="83" t="s">
        <v>74</v>
      </c>
      <c r="D1451" s="99"/>
      <c r="E1451" s="83" t="s">
        <v>75</v>
      </c>
      <c r="F1451" s="99"/>
      <c r="G1451" s="1487" t="s">
        <v>76</v>
      </c>
      <c r="H1451" s="1488"/>
      <c r="I1451" s="99"/>
      <c r="J1451" s="1490" t="s">
        <v>77</v>
      </c>
      <c r="K1451" s="1491"/>
      <c r="L1451" s="1491"/>
    </row>
    <row r="1452" spans="1:12" s="76" customFormat="1" ht="9.75" customHeight="1" thickBot="1" x14ac:dyDescent="0.25">
      <c r="C1452" s="83"/>
      <c r="D1452" s="83"/>
      <c r="E1452" s="83"/>
      <c r="F1452" s="83"/>
      <c r="G1452" s="83"/>
      <c r="H1452" s="83"/>
      <c r="I1452" s="83"/>
      <c r="J1452" s="83"/>
      <c r="K1452" s="83"/>
      <c r="L1452" s="83"/>
    </row>
    <row r="1453" spans="1:12" s="76" customFormat="1" ht="24" customHeight="1" thickBot="1" x14ac:dyDescent="0.25">
      <c r="B1453" s="81"/>
      <c r="C1453" s="83" t="s">
        <v>78</v>
      </c>
      <c r="D1453" s="99"/>
      <c r="E1453" s="83" t="s">
        <v>79</v>
      </c>
      <c r="F1453" s="100" t="str">
        <f>IF(Menu!$C$7="رئيس",Menu!#REF!," ")</f>
        <v xml:space="preserve"> </v>
      </c>
      <c r="G1453" s="1487" t="s">
        <v>81</v>
      </c>
      <c r="H1453" s="1488"/>
      <c r="I1453" s="99"/>
      <c r="J1453" s="1490" t="s">
        <v>82</v>
      </c>
      <c r="K1453" s="1491"/>
      <c r="L1453" s="1491"/>
    </row>
    <row r="1454" spans="1:12" s="76" customFormat="1" ht="9.75" customHeight="1" thickBot="1" x14ac:dyDescent="0.25">
      <c r="C1454" s="83"/>
      <c r="D1454" s="83"/>
      <c r="E1454" s="83"/>
      <c r="F1454" s="83"/>
      <c r="G1454" s="83"/>
      <c r="H1454" s="83"/>
      <c r="I1454" s="83"/>
      <c r="J1454" s="83"/>
      <c r="K1454" s="83"/>
      <c r="L1454" s="83"/>
    </row>
    <row r="1455" spans="1:12" s="76" customFormat="1" ht="24" customHeight="1" thickBot="1" x14ac:dyDescent="0.25">
      <c r="B1455" s="82" t="s">
        <v>80</v>
      </c>
      <c r="C1455" s="83" t="s">
        <v>83</v>
      </c>
      <c r="D1455" s="99"/>
      <c r="E1455" s="83" t="s">
        <v>46</v>
      </c>
      <c r="F1455" s="99"/>
      <c r="G1455" s="1482" t="s">
        <v>84</v>
      </c>
      <c r="H1455" s="1482"/>
      <c r="I1455" s="99"/>
      <c r="J1455" s="1490" t="s">
        <v>85</v>
      </c>
      <c r="K1455" s="1491"/>
      <c r="L1455" s="1491"/>
    </row>
    <row r="1456" spans="1:12" s="76" customFormat="1" ht="9.75" customHeight="1" thickBot="1" x14ac:dyDescent="0.25"/>
    <row r="1457" spans="1:12" s="76" customFormat="1" ht="24" customHeight="1" thickBot="1" x14ac:dyDescent="0.25">
      <c r="B1457" s="81"/>
      <c r="C1457" s="1487" t="s">
        <v>86</v>
      </c>
      <c r="D1457" s="1482"/>
      <c r="E1457" s="1488"/>
      <c r="F1457" s="81"/>
      <c r="G1457" s="1487" t="s">
        <v>87</v>
      </c>
      <c r="H1457" s="1482"/>
      <c r="I1457" s="1482"/>
      <c r="J1457" s="1482"/>
      <c r="K1457" s="1482"/>
      <c r="L1457" s="1482"/>
    </row>
    <row r="1458" spans="1:12" s="76" customFormat="1" ht="20.25" x14ac:dyDescent="0.2">
      <c r="A1458" s="1507" t="s">
        <v>88</v>
      </c>
      <c r="B1458" s="1507"/>
      <c r="C1458" s="1507"/>
      <c r="D1458" s="1507"/>
      <c r="E1458" s="1507"/>
      <c r="F1458" s="1507"/>
      <c r="G1458" s="1507"/>
      <c r="H1458" s="1507"/>
      <c r="I1458" s="1507"/>
      <c r="J1458" s="1507"/>
      <c r="K1458" s="1507"/>
      <c r="L1458" s="1507"/>
    </row>
    <row r="1459" spans="1:12" s="76" customFormat="1" ht="18" x14ac:dyDescent="0.2">
      <c r="A1459" s="1482" t="s">
        <v>89</v>
      </c>
      <c r="B1459" s="1482"/>
      <c r="C1459" s="1482"/>
      <c r="D1459" s="1482"/>
    </row>
    <row r="1460" spans="1:12" s="76" customFormat="1" ht="18.75" customHeight="1" x14ac:dyDescent="0.2">
      <c r="A1460" s="1522" t="s">
        <v>90</v>
      </c>
      <c r="B1460" s="1522"/>
      <c r="C1460" s="84">
        <v>12480.861923217773</v>
      </c>
      <c r="D1460" s="85" t="s">
        <v>25</v>
      </c>
      <c r="E1460" s="1492" t="s">
        <v>91</v>
      </c>
      <c r="F1460" s="1492"/>
      <c r="G1460" s="84">
        <v>5</v>
      </c>
      <c r="H1460" s="86" t="s">
        <v>92</v>
      </c>
      <c r="I1460" s="1492" t="s">
        <v>93</v>
      </c>
      <c r="J1460" s="1492"/>
      <c r="K1460" s="84">
        <v>62404.309616088867</v>
      </c>
    </row>
    <row r="1461" spans="1:12" s="76" customFormat="1" ht="18.75" thickBot="1" x14ac:dyDescent="0.25">
      <c r="A1461" s="1482" t="s">
        <v>94</v>
      </c>
      <c r="B1461" s="1482"/>
      <c r="C1461" s="1482"/>
      <c r="D1461" s="1482"/>
    </row>
    <row r="1462" spans="1:12" s="76" customFormat="1" ht="30" customHeight="1" x14ac:dyDescent="0.2">
      <c r="A1462" s="1525" t="s">
        <v>95</v>
      </c>
      <c r="B1462" s="1526"/>
      <c r="C1462" s="1526"/>
      <c r="D1462" s="1526"/>
      <c r="E1462" s="1526"/>
      <c r="F1462" s="1526"/>
      <c r="G1462" s="1526"/>
      <c r="H1462" s="1501" t="s">
        <v>96</v>
      </c>
      <c r="I1462" s="1505" t="s">
        <v>97</v>
      </c>
      <c r="J1462" s="1505"/>
      <c r="K1462" s="1501" t="s">
        <v>98</v>
      </c>
      <c r="L1462" s="1502"/>
    </row>
    <row r="1463" spans="1:12" s="76" customFormat="1" ht="30" customHeight="1" x14ac:dyDescent="0.2">
      <c r="A1463" s="87" t="s">
        <v>99</v>
      </c>
      <c r="B1463" s="1485" t="s">
        <v>100</v>
      </c>
      <c r="C1463" s="1485"/>
      <c r="D1463" s="1485" t="s">
        <v>101</v>
      </c>
      <c r="E1463" s="1485"/>
      <c r="F1463" s="1485" t="s">
        <v>100</v>
      </c>
      <c r="G1463" s="1485"/>
      <c r="H1463" s="1503"/>
      <c r="I1463" s="1506"/>
      <c r="J1463" s="1506"/>
      <c r="K1463" s="1503"/>
      <c r="L1463" s="1504"/>
    </row>
    <row r="1464" spans="1:12" s="76" customFormat="1" ht="30" customHeight="1" x14ac:dyDescent="0.2">
      <c r="A1464" s="1545"/>
      <c r="B1464" s="1493" t="s">
        <v>375</v>
      </c>
      <c r="C1464" s="1494"/>
      <c r="D1464" s="1495" t="s">
        <v>414</v>
      </c>
      <c r="E1464" s="1496"/>
      <c r="F1464" s="1493" t="s">
        <v>376</v>
      </c>
      <c r="G1464" s="1494"/>
      <c r="H1464" s="1511" t="s">
        <v>160</v>
      </c>
      <c r="I1464" s="1514"/>
      <c r="J1464" s="1515"/>
      <c r="K1464" s="1514">
        <v>273</v>
      </c>
      <c r="L1464" s="1539"/>
    </row>
    <row r="1465" spans="1:12" s="76" customFormat="1" ht="30" customHeight="1" x14ac:dyDescent="0.2">
      <c r="A1465" s="1546"/>
      <c r="B1465" s="1497"/>
      <c r="C1465" s="1498"/>
      <c r="D1465" s="1508"/>
      <c r="E1465" s="1509"/>
      <c r="F1465" s="1497"/>
      <c r="G1465" s="1498"/>
      <c r="H1465" s="1512"/>
      <c r="I1465" s="1516"/>
      <c r="J1465" s="1517"/>
      <c r="K1465" s="1516"/>
      <c r="L1465" s="1540"/>
    </row>
    <row r="1466" spans="1:12" s="76" customFormat="1" ht="30" customHeight="1" x14ac:dyDescent="0.2">
      <c r="A1466" s="1546"/>
      <c r="B1466" s="1497"/>
      <c r="C1466" s="1498"/>
      <c r="D1466" s="1508"/>
      <c r="E1466" s="1509"/>
      <c r="F1466" s="1497"/>
      <c r="G1466" s="1498"/>
      <c r="H1466" s="1512"/>
      <c r="I1466" s="1516"/>
      <c r="J1466" s="1517"/>
      <c r="K1466" s="1516"/>
      <c r="L1466" s="1540"/>
    </row>
    <row r="1467" spans="1:12" s="76" customFormat="1" ht="30" customHeight="1" thickBot="1" x14ac:dyDescent="0.25">
      <c r="A1467" s="1547"/>
      <c r="B1467" s="1499"/>
      <c r="C1467" s="1500"/>
      <c r="D1467" s="1520"/>
      <c r="E1467" s="1521"/>
      <c r="F1467" s="1499"/>
      <c r="G1467" s="1500"/>
      <c r="H1467" s="1513"/>
      <c r="I1467" s="1518"/>
      <c r="J1467" s="1519"/>
      <c r="K1467" s="1518"/>
      <c r="L1467" s="1541"/>
    </row>
    <row r="1468" spans="1:12" s="76" customFormat="1" ht="25.15" customHeight="1" x14ac:dyDescent="0.2">
      <c r="A1468" s="1548" t="s">
        <v>102</v>
      </c>
      <c r="B1468" s="1548"/>
      <c r="C1468" s="1548"/>
      <c r="D1468" s="1548"/>
    </row>
    <row r="1469" spans="1:12" s="76" customFormat="1" ht="25.15" customHeight="1" x14ac:dyDescent="0.2">
      <c r="A1469" s="1492" t="s">
        <v>103</v>
      </c>
      <c r="B1469" s="1492"/>
      <c r="C1469" s="84" t="s">
        <v>160</v>
      </c>
      <c r="D1469" s="88" t="s">
        <v>104</v>
      </c>
      <c r="E1469" s="1492" t="s">
        <v>105</v>
      </c>
      <c r="F1469" s="1492"/>
      <c r="G1469" s="84">
        <v>273</v>
      </c>
      <c r="H1469" s="86" t="s">
        <v>92</v>
      </c>
      <c r="I1469" s="1522" t="s">
        <v>106</v>
      </c>
      <c r="J1469" s="1522"/>
      <c r="K1469" s="84" t="s">
        <v>160</v>
      </c>
    </row>
    <row r="1470" spans="1:12" s="76" customFormat="1" ht="25.15" customHeight="1" x14ac:dyDescent="0.2">
      <c r="A1470" s="1492" t="s">
        <v>107</v>
      </c>
      <c r="B1470" s="1492"/>
      <c r="C1470" s="1492"/>
      <c r="D1470" s="1492"/>
    </row>
    <row r="1471" spans="1:12" s="76" customFormat="1" ht="25.15" customHeight="1" x14ac:dyDescent="0.2">
      <c r="C1471" s="1536" t="s">
        <v>119</v>
      </c>
      <c r="D1471" s="1536"/>
      <c r="E1471" s="1532">
        <v>40731</v>
      </c>
      <c r="F1471" s="1532"/>
      <c r="G1471" s="83"/>
      <c r="H1471" s="76" t="s">
        <v>108</v>
      </c>
      <c r="I1471" s="75"/>
      <c r="J1471" s="75"/>
    </row>
    <row r="1472" spans="1:12" s="76" customFormat="1" ht="5.25" customHeight="1" thickBot="1" x14ac:dyDescent="0.25">
      <c r="A1472" s="89"/>
      <c r="B1472" s="89"/>
      <c r="C1472" s="89"/>
      <c r="D1472" s="89"/>
      <c r="E1472" s="89"/>
      <c r="F1472" s="89"/>
      <c r="G1472" s="89"/>
      <c r="H1472" s="89"/>
      <c r="I1472" s="89"/>
      <c r="J1472" s="89"/>
      <c r="K1472" s="89"/>
      <c r="L1472" s="89"/>
    </row>
    <row r="1473" spans="1:12" s="76" customFormat="1" ht="18" x14ac:dyDescent="0.2">
      <c r="A1473" s="1530" t="s">
        <v>109</v>
      </c>
      <c r="B1473" s="1530"/>
      <c r="C1473" s="1530"/>
      <c r="D1473" s="90" t="s">
        <v>110</v>
      </c>
      <c r="E1473" s="90"/>
      <c r="G1473" s="1550" t="s">
        <v>568</v>
      </c>
      <c r="H1473" s="1550"/>
    </row>
    <row r="1474" spans="1:12" s="76" customFormat="1" ht="18" x14ac:dyDescent="0.2"/>
    <row r="1475" spans="1:12" s="76" customFormat="1" ht="18" x14ac:dyDescent="0.2">
      <c r="A1475" s="76" t="s">
        <v>68</v>
      </c>
      <c r="B1475" s="1549" t="s">
        <v>569</v>
      </c>
      <c r="C1475" s="1549"/>
      <c r="D1475" s="1549"/>
      <c r="E1475" s="1549"/>
      <c r="F1475" s="1538" t="s">
        <v>111</v>
      </c>
      <c r="G1475" s="1538"/>
      <c r="H1475" s="91"/>
      <c r="I1475" s="1536" t="s">
        <v>112</v>
      </c>
      <c r="J1475" s="1536"/>
      <c r="K1475" s="1481">
        <v>40731</v>
      </c>
      <c r="L1475" s="1482"/>
    </row>
    <row r="1476" spans="1:12" s="76" customFormat="1" ht="18" x14ac:dyDescent="0.2"/>
    <row r="1477" spans="1:12" s="76" customFormat="1" ht="18" x14ac:dyDescent="0.2">
      <c r="A1477" s="1533" t="s">
        <v>113</v>
      </c>
      <c r="B1477" s="1533"/>
      <c r="C1477" s="1533"/>
      <c r="D1477" s="1533"/>
      <c r="E1477" s="1537"/>
      <c r="F1477" s="1537"/>
      <c r="G1477" s="1537"/>
      <c r="H1477" s="74"/>
      <c r="I1477" s="1533" t="s">
        <v>112</v>
      </c>
      <c r="J1477" s="1533"/>
      <c r="K1477" s="1534" t="s">
        <v>377</v>
      </c>
      <c r="L1477" s="1535"/>
    </row>
    <row r="1478" spans="1:12" s="76" customFormat="1" ht="18" x14ac:dyDescent="0.2">
      <c r="A1478" s="92"/>
      <c r="B1478" s="92"/>
      <c r="C1478" s="92"/>
      <c r="D1478" s="92"/>
      <c r="I1478" s="92"/>
      <c r="J1478" s="92"/>
      <c r="K1478" s="93"/>
    </row>
    <row r="1479" spans="1:12" s="76" customFormat="1" ht="30" customHeight="1" x14ac:dyDescent="0.2">
      <c r="A1479" s="79" t="s">
        <v>68</v>
      </c>
      <c r="B1479" s="1483" t="s">
        <v>354</v>
      </c>
      <c r="C1479" s="1483"/>
      <c r="D1479" s="1483"/>
      <c r="E1479" s="1483"/>
      <c r="F1479" s="1489" t="s">
        <v>116</v>
      </c>
      <c r="G1479" s="1489"/>
      <c r="H1479" s="95">
        <v>903202521</v>
      </c>
      <c r="I1479" s="1542" t="s">
        <v>69</v>
      </c>
      <c r="J1479" s="1542"/>
      <c r="K1479" s="1483" t="s">
        <v>263</v>
      </c>
      <c r="L1479" s="1484"/>
    </row>
    <row r="1480" spans="1:12" s="76" customFormat="1" ht="30" customHeight="1" x14ac:dyDescent="0.2"/>
    <row r="1481" spans="1:12" s="76" customFormat="1" ht="30" customHeight="1" x14ac:dyDescent="0.2">
      <c r="A1481" s="79" t="s">
        <v>70</v>
      </c>
      <c r="B1481" s="1483" t="s">
        <v>290</v>
      </c>
      <c r="C1481" s="1483"/>
      <c r="D1481" s="1483"/>
      <c r="E1481" s="80" t="s">
        <v>71</v>
      </c>
      <c r="F1481" s="1544">
        <v>2213749</v>
      </c>
      <c r="G1481" s="1544"/>
      <c r="H1481" s="80" t="s">
        <v>72</v>
      </c>
      <c r="I1481" s="1483" t="s">
        <v>250</v>
      </c>
      <c r="J1481" s="1483"/>
      <c r="K1481" s="1483" t="s">
        <v>115</v>
      </c>
      <c r="L1481" s="1484"/>
    </row>
    <row r="1482" spans="1:12" s="76" customFormat="1" ht="9" customHeight="1" thickBot="1" x14ac:dyDescent="0.25"/>
    <row r="1483" spans="1:12" s="76" customFormat="1" ht="24" customHeight="1" thickBot="1" x14ac:dyDescent="0.25">
      <c r="A1483" s="76" t="s">
        <v>73</v>
      </c>
      <c r="B1483" s="81"/>
      <c r="C1483" s="83" t="s">
        <v>74</v>
      </c>
      <c r="D1483" s="99"/>
      <c r="E1483" s="83" t="s">
        <v>75</v>
      </c>
      <c r="F1483" s="99"/>
      <c r="G1483" s="1487" t="s">
        <v>76</v>
      </c>
      <c r="H1483" s="1488"/>
      <c r="I1483" s="99"/>
      <c r="J1483" s="1490" t="s">
        <v>77</v>
      </c>
      <c r="K1483" s="1491"/>
      <c r="L1483" s="1491"/>
    </row>
    <row r="1484" spans="1:12" s="76" customFormat="1" ht="9.75" customHeight="1" thickBot="1" x14ac:dyDescent="0.25">
      <c r="C1484" s="83"/>
      <c r="D1484" s="83"/>
      <c r="E1484" s="83"/>
      <c r="F1484" s="83"/>
      <c r="G1484" s="83"/>
      <c r="H1484" s="83"/>
      <c r="I1484" s="83"/>
      <c r="J1484" s="83"/>
      <c r="K1484" s="83"/>
      <c r="L1484" s="83"/>
    </row>
    <row r="1485" spans="1:12" s="76" customFormat="1" ht="24" customHeight="1" thickBot="1" x14ac:dyDescent="0.25">
      <c r="B1485" s="81"/>
      <c r="C1485" s="83" t="s">
        <v>78</v>
      </c>
      <c r="D1485" s="99"/>
      <c r="E1485" s="83" t="s">
        <v>79</v>
      </c>
      <c r="F1485" s="100" t="str">
        <f>IF(Menu!$C$7="رئيس",Menu!#REF!," ")</f>
        <v xml:space="preserve"> </v>
      </c>
      <c r="G1485" s="1487" t="s">
        <v>81</v>
      </c>
      <c r="H1485" s="1488"/>
      <c r="I1485" s="99"/>
      <c r="J1485" s="1490" t="s">
        <v>82</v>
      </c>
      <c r="K1485" s="1491"/>
      <c r="L1485" s="1491"/>
    </row>
    <row r="1486" spans="1:12" s="76" customFormat="1" ht="9.75" customHeight="1" thickBot="1" x14ac:dyDescent="0.25">
      <c r="C1486" s="83"/>
      <c r="D1486" s="83"/>
      <c r="E1486" s="83"/>
      <c r="F1486" s="83"/>
      <c r="G1486" s="83"/>
      <c r="H1486" s="83"/>
      <c r="I1486" s="83"/>
      <c r="J1486" s="83"/>
      <c r="K1486" s="83"/>
      <c r="L1486" s="83"/>
    </row>
    <row r="1487" spans="1:12" s="76" customFormat="1" ht="24" customHeight="1" thickBot="1" x14ac:dyDescent="0.25">
      <c r="B1487" s="82" t="s">
        <v>80</v>
      </c>
      <c r="C1487" s="83" t="s">
        <v>83</v>
      </c>
      <c r="D1487" s="99"/>
      <c r="E1487" s="83" t="s">
        <v>46</v>
      </c>
      <c r="F1487" s="99"/>
      <c r="G1487" s="1482" t="s">
        <v>84</v>
      </c>
      <c r="H1487" s="1482"/>
      <c r="I1487" s="99"/>
      <c r="J1487" s="1490" t="s">
        <v>85</v>
      </c>
      <c r="K1487" s="1491"/>
      <c r="L1487" s="1491"/>
    </row>
    <row r="1488" spans="1:12" s="76" customFormat="1" ht="9.75" customHeight="1" thickBot="1" x14ac:dyDescent="0.25"/>
    <row r="1489" spans="1:12" s="76" customFormat="1" ht="24" customHeight="1" thickBot="1" x14ac:dyDescent="0.25">
      <c r="B1489" s="81"/>
      <c r="C1489" s="1487" t="s">
        <v>86</v>
      </c>
      <c r="D1489" s="1482"/>
      <c r="E1489" s="1488"/>
      <c r="F1489" s="81"/>
      <c r="G1489" s="1487" t="s">
        <v>87</v>
      </c>
      <c r="H1489" s="1482"/>
      <c r="I1489" s="1482"/>
      <c r="J1489" s="1482"/>
      <c r="K1489" s="1482"/>
      <c r="L1489" s="1482"/>
    </row>
    <row r="1490" spans="1:12" s="76" customFormat="1" ht="20.25" x14ac:dyDescent="0.2">
      <c r="A1490" s="1507" t="s">
        <v>88</v>
      </c>
      <c r="B1490" s="1507"/>
      <c r="C1490" s="1507"/>
      <c r="D1490" s="1507"/>
      <c r="E1490" s="1507"/>
      <c r="F1490" s="1507"/>
      <c r="G1490" s="1507"/>
      <c r="H1490" s="1507"/>
      <c r="I1490" s="1507"/>
      <c r="J1490" s="1507"/>
      <c r="K1490" s="1507"/>
      <c r="L1490" s="1507"/>
    </row>
    <row r="1491" spans="1:12" s="76" customFormat="1" ht="18" x14ac:dyDescent="0.2">
      <c r="A1491" s="1482" t="s">
        <v>89</v>
      </c>
      <c r="B1491" s="1482"/>
      <c r="C1491" s="1482"/>
      <c r="D1491" s="1482"/>
    </row>
    <row r="1492" spans="1:12" s="76" customFormat="1" ht="18.75" customHeight="1" x14ac:dyDescent="0.2">
      <c r="A1492" s="1522" t="s">
        <v>90</v>
      </c>
      <c r="B1492" s="1522"/>
      <c r="C1492" s="84">
        <v>135</v>
      </c>
      <c r="D1492" s="85" t="s">
        <v>25</v>
      </c>
      <c r="E1492" s="1492" t="s">
        <v>91</v>
      </c>
      <c r="F1492" s="1492"/>
      <c r="G1492" s="84" t="s">
        <v>160</v>
      </c>
      <c r="H1492" s="86" t="s">
        <v>92</v>
      </c>
      <c r="I1492" s="1492" t="s">
        <v>93</v>
      </c>
      <c r="J1492" s="1492"/>
      <c r="K1492" s="84" t="s">
        <v>160</v>
      </c>
    </row>
    <row r="1493" spans="1:12" s="76" customFormat="1" ht="18.75" thickBot="1" x14ac:dyDescent="0.25">
      <c r="A1493" s="1482" t="s">
        <v>94</v>
      </c>
      <c r="B1493" s="1482"/>
      <c r="C1493" s="1482"/>
      <c r="D1493" s="1482"/>
    </row>
    <row r="1494" spans="1:12" s="76" customFormat="1" ht="30" customHeight="1" x14ac:dyDescent="0.2">
      <c r="A1494" s="1525" t="s">
        <v>95</v>
      </c>
      <c r="B1494" s="1526"/>
      <c r="C1494" s="1526"/>
      <c r="D1494" s="1526"/>
      <c r="E1494" s="1526"/>
      <c r="F1494" s="1526"/>
      <c r="G1494" s="1526"/>
      <c r="H1494" s="1501" t="s">
        <v>96</v>
      </c>
      <c r="I1494" s="1505" t="s">
        <v>97</v>
      </c>
      <c r="J1494" s="1505"/>
      <c r="K1494" s="1501" t="s">
        <v>98</v>
      </c>
      <c r="L1494" s="1502"/>
    </row>
    <row r="1495" spans="1:12" s="76" customFormat="1" ht="30" customHeight="1" x14ac:dyDescent="0.2">
      <c r="A1495" s="87" t="s">
        <v>99</v>
      </c>
      <c r="B1495" s="1485" t="s">
        <v>100</v>
      </c>
      <c r="C1495" s="1485"/>
      <c r="D1495" s="1485" t="s">
        <v>101</v>
      </c>
      <c r="E1495" s="1485"/>
      <c r="F1495" s="1485" t="s">
        <v>100</v>
      </c>
      <c r="G1495" s="1485"/>
      <c r="H1495" s="1503"/>
      <c r="I1495" s="1506"/>
      <c r="J1495" s="1506"/>
      <c r="K1495" s="1503"/>
      <c r="L1495" s="1504"/>
    </row>
    <row r="1496" spans="1:12" s="76" customFormat="1" ht="30" customHeight="1" x14ac:dyDescent="0.2">
      <c r="A1496" s="1545" t="s">
        <v>296</v>
      </c>
      <c r="B1496" s="1493">
        <v>40710</v>
      </c>
      <c r="C1496" s="1494"/>
      <c r="D1496" s="1495" t="s">
        <v>266</v>
      </c>
      <c r="E1496" s="1496"/>
      <c r="F1496" s="1493">
        <v>40730</v>
      </c>
      <c r="G1496" s="1494"/>
      <c r="H1496" s="1511">
        <v>18</v>
      </c>
      <c r="I1496" s="1514">
        <v>15</v>
      </c>
      <c r="J1496" s="1515"/>
      <c r="K1496" s="1514">
        <v>270</v>
      </c>
      <c r="L1496" s="1539"/>
    </row>
    <row r="1497" spans="1:12" s="76" customFormat="1" ht="30" customHeight="1" x14ac:dyDescent="0.2">
      <c r="A1497" s="1546"/>
      <c r="B1497" s="1497"/>
      <c r="C1497" s="1498"/>
      <c r="D1497" s="1508"/>
      <c r="E1497" s="1509"/>
      <c r="F1497" s="1497"/>
      <c r="G1497" s="1498"/>
      <c r="H1497" s="1512"/>
      <c r="I1497" s="1516"/>
      <c r="J1497" s="1517"/>
      <c r="K1497" s="1516"/>
      <c r="L1497" s="1540"/>
    </row>
    <row r="1498" spans="1:12" s="76" customFormat="1" ht="30" customHeight="1" x14ac:dyDescent="0.2">
      <c r="A1498" s="1546"/>
      <c r="B1498" s="1497"/>
      <c r="C1498" s="1498"/>
      <c r="D1498" s="1508"/>
      <c r="E1498" s="1509"/>
      <c r="F1498" s="1497"/>
      <c r="G1498" s="1498"/>
      <c r="H1498" s="1512"/>
      <c r="I1498" s="1516"/>
      <c r="J1498" s="1517"/>
      <c r="K1498" s="1516"/>
      <c r="L1498" s="1540"/>
    </row>
    <row r="1499" spans="1:12" s="76" customFormat="1" ht="30" customHeight="1" thickBot="1" x14ac:dyDescent="0.25">
      <c r="A1499" s="1547"/>
      <c r="B1499" s="1499"/>
      <c r="C1499" s="1500"/>
      <c r="D1499" s="1520"/>
      <c r="E1499" s="1521"/>
      <c r="F1499" s="1499"/>
      <c r="G1499" s="1500"/>
      <c r="H1499" s="1513"/>
      <c r="I1499" s="1518"/>
      <c r="J1499" s="1519"/>
      <c r="K1499" s="1518"/>
      <c r="L1499" s="1541"/>
    </row>
    <row r="1500" spans="1:12" s="76" customFormat="1" ht="25.15" customHeight="1" x14ac:dyDescent="0.2">
      <c r="A1500" s="1548" t="s">
        <v>102</v>
      </c>
      <c r="B1500" s="1548"/>
      <c r="C1500" s="1548"/>
      <c r="D1500" s="1548"/>
    </row>
    <row r="1501" spans="1:12" s="76" customFormat="1" ht="25.15" customHeight="1" x14ac:dyDescent="0.2">
      <c r="A1501" s="1492" t="s">
        <v>103</v>
      </c>
      <c r="B1501" s="1492"/>
      <c r="C1501" s="84" t="s">
        <v>160</v>
      </c>
      <c r="D1501" s="88" t="s">
        <v>104</v>
      </c>
      <c r="E1501" s="1492" t="s">
        <v>105</v>
      </c>
      <c r="F1501" s="1492"/>
      <c r="G1501" s="84">
        <v>270</v>
      </c>
      <c r="H1501" s="86" t="s">
        <v>92</v>
      </c>
      <c r="I1501" s="1522" t="s">
        <v>106</v>
      </c>
      <c r="J1501" s="1522"/>
      <c r="K1501" s="84" t="s">
        <v>160</v>
      </c>
    </row>
    <row r="1502" spans="1:12" s="76" customFormat="1" ht="25.15" customHeight="1" x14ac:dyDescent="0.2">
      <c r="A1502" s="1492" t="s">
        <v>107</v>
      </c>
      <c r="B1502" s="1492"/>
      <c r="C1502" s="1492"/>
      <c r="D1502" s="1492"/>
    </row>
    <row r="1503" spans="1:12" s="76" customFormat="1" ht="25.15" customHeight="1" x14ac:dyDescent="0.2">
      <c r="C1503" s="1536" t="s">
        <v>119</v>
      </c>
      <c r="D1503" s="1536"/>
      <c r="E1503" s="1532">
        <v>40731</v>
      </c>
      <c r="F1503" s="1532"/>
      <c r="G1503" s="83"/>
      <c r="H1503" s="76" t="s">
        <v>108</v>
      </c>
      <c r="I1503" s="75"/>
      <c r="J1503" s="75"/>
    </row>
    <row r="1504" spans="1:12" s="76" customFormat="1" ht="5.25" customHeight="1" thickBot="1" x14ac:dyDescent="0.25">
      <c r="A1504" s="89"/>
      <c r="B1504" s="89"/>
      <c r="C1504" s="89"/>
      <c r="D1504" s="89"/>
      <c r="E1504" s="89"/>
      <c r="F1504" s="89"/>
      <c r="G1504" s="89"/>
      <c r="H1504" s="89"/>
      <c r="I1504" s="89"/>
      <c r="J1504" s="89"/>
      <c r="K1504" s="89"/>
      <c r="L1504" s="89"/>
    </row>
    <row r="1505" spans="1:12" s="76" customFormat="1" ht="18" x14ac:dyDescent="0.2">
      <c r="A1505" s="1530" t="s">
        <v>109</v>
      </c>
      <c r="B1505" s="1530"/>
      <c r="C1505" s="1530"/>
      <c r="D1505" s="90" t="s">
        <v>110</v>
      </c>
      <c r="E1505" s="90"/>
      <c r="G1505" s="1550" t="s">
        <v>373</v>
      </c>
      <c r="H1505" s="1550"/>
    </row>
    <row r="1506" spans="1:12" s="76" customFormat="1" ht="18" x14ac:dyDescent="0.2"/>
    <row r="1507" spans="1:12" s="76" customFormat="1" ht="18" x14ac:dyDescent="0.2">
      <c r="A1507" s="76" t="s">
        <v>68</v>
      </c>
      <c r="B1507" s="1549" t="s">
        <v>374</v>
      </c>
      <c r="C1507" s="1549"/>
      <c r="D1507" s="1549"/>
      <c r="E1507" s="1549"/>
      <c r="F1507" s="1538" t="s">
        <v>111</v>
      </c>
      <c r="G1507" s="1538"/>
      <c r="H1507" s="91"/>
      <c r="I1507" s="1536" t="s">
        <v>112</v>
      </c>
      <c r="J1507" s="1536"/>
      <c r="K1507" s="1481">
        <v>40731</v>
      </c>
      <c r="L1507" s="1482"/>
    </row>
    <row r="1508" spans="1:12" s="76" customFormat="1" ht="18" x14ac:dyDescent="0.2"/>
    <row r="1509" spans="1:12" s="76" customFormat="1" ht="18" x14ac:dyDescent="0.2">
      <c r="A1509" s="1533" t="s">
        <v>113</v>
      </c>
      <c r="B1509" s="1533"/>
      <c r="C1509" s="1533"/>
      <c r="D1509" s="1533"/>
      <c r="E1509" s="1537"/>
      <c r="F1509" s="1537"/>
      <c r="G1509" s="1537"/>
      <c r="H1509" s="74"/>
      <c r="I1509" s="1533" t="s">
        <v>112</v>
      </c>
      <c r="J1509" s="1533"/>
      <c r="K1509" s="1534" t="s">
        <v>377</v>
      </c>
      <c r="L1509" s="1535"/>
    </row>
    <row r="1510" spans="1:12" s="76" customFormat="1" ht="18" x14ac:dyDescent="0.2">
      <c r="A1510" s="92"/>
      <c r="B1510" s="92"/>
      <c r="C1510" s="92"/>
      <c r="D1510" s="92"/>
      <c r="I1510" s="92"/>
      <c r="J1510" s="92"/>
      <c r="K1510" s="93"/>
    </row>
    <row r="1511" spans="1:12" s="76" customFormat="1" ht="30" customHeight="1" x14ac:dyDescent="0.2">
      <c r="A1511" s="79" t="s">
        <v>68</v>
      </c>
      <c r="B1511" s="1483" t="s">
        <v>355</v>
      </c>
      <c r="C1511" s="1483"/>
      <c r="D1511" s="1483"/>
      <c r="E1511" s="1483"/>
      <c r="F1511" s="1489" t="s">
        <v>116</v>
      </c>
      <c r="G1511" s="1489"/>
      <c r="H1511" s="95">
        <v>989246244</v>
      </c>
      <c r="I1511" s="1542" t="s">
        <v>69</v>
      </c>
      <c r="J1511" s="1542"/>
      <c r="K1511" s="1483" t="s">
        <v>263</v>
      </c>
      <c r="L1511" s="1484"/>
    </row>
    <row r="1512" spans="1:12" s="76" customFormat="1" ht="30" customHeight="1" x14ac:dyDescent="0.2"/>
    <row r="1513" spans="1:12" s="76" customFormat="1" ht="30" customHeight="1" x14ac:dyDescent="0.2">
      <c r="A1513" s="79" t="s">
        <v>70</v>
      </c>
      <c r="B1513" s="1483" t="s">
        <v>290</v>
      </c>
      <c r="C1513" s="1483"/>
      <c r="D1513" s="1483"/>
      <c r="E1513" s="80" t="s">
        <v>71</v>
      </c>
      <c r="F1513" s="1544">
        <v>751409</v>
      </c>
      <c r="G1513" s="1544"/>
      <c r="H1513" s="80" t="s">
        <v>72</v>
      </c>
      <c r="I1513" s="1483" t="s">
        <v>214</v>
      </c>
      <c r="J1513" s="1483"/>
      <c r="K1513" s="1483" t="s">
        <v>115</v>
      </c>
      <c r="L1513" s="1484"/>
    </row>
    <row r="1514" spans="1:12" s="76" customFormat="1" ht="9" customHeight="1" thickBot="1" x14ac:dyDescent="0.25"/>
    <row r="1515" spans="1:12" s="76" customFormat="1" ht="24" customHeight="1" thickBot="1" x14ac:dyDescent="0.25">
      <c r="A1515" s="76" t="s">
        <v>73</v>
      </c>
      <c r="B1515" s="81"/>
      <c r="C1515" s="83" t="s">
        <v>74</v>
      </c>
      <c r="D1515" s="99"/>
      <c r="E1515" s="83" t="s">
        <v>75</v>
      </c>
      <c r="F1515" s="99"/>
      <c r="G1515" s="1487" t="s">
        <v>76</v>
      </c>
      <c r="H1515" s="1488"/>
      <c r="I1515" s="99"/>
      <c r="J1515" s="1490" t="s">
        <v>77</v>
      </c>
      <c r="K1515" s="1491"/>
      <c r="L1515" s="1491"/>
    </row>
    <row r="1516" spans="1:12" s="76" customFormat="1" ht="9.75" customHeight="1" thickBot="1" x14ac:dyDescent="0.25">
      <c r="C1516" s="83"/>
      <c r="D1516" s="83"/>
      <c r="E1516" s="83"/>
      <c r="F1516" s="83"/>
      <c r="G1516" s="83"/>
      <c r="H1516" s="83"/>
      <c r="I1516" s="83"/>
      <c r="J1516" s="83"/>
      <c r="K1516" s="83"/>
      <c r="L1516" s="83"/>
    </row>
    <row r="1517" spans="1:12" s="76" customFormat="1" ht="24" customHeight="1" thickBot="1" x14ac:dyDescent="0.25">
      <c r="B1517" s="81"/>
      <c r="C1517" s="83" t="s">
        <v>78</v>
      </c>
      <c r="D1517" s="99"/>
      <c r="E1517" s="83" t="s">
        <v>79</v>
      </c>
      <c r="F1517" s="100" t="str">
        <f>IF(Menu!$C$7="رئيس",Menu!#REF!," ")</f>
        <v xml:space="preserve"> </v>
      </c>
      <c r="G1517" s="1487" t="s">
        <v>81</v>
      </c>
      <c r="H1517" s="1488"/>
      <c r="I1517" s="99"/>
      <c r="J1517" s="1490" t="s">
        <v>82</v>
      </c>
      <c r="K1517" s="1491"/>
      <c r="L1517" s="1491"/>
    </row>
    <row r="1518" spans="1:12" s="76" customFormat="1" ht="9.75" customHeight="1" thickBot="1" x14ac:dyDescent="0.25">
      <c r="C1518" s="83"/>
      <c r="D1518" s="83"/>
      <c r="E1518" s="83"/>
      <c r="F1518" s="83"/>
      <c r="G1518" s="83"/>
      <c r="H1518" s="83"/>
      <c r="I1518" s="83"/>
      <c r="J1518" s="83"/>
      <c r="K1518" s="83"/>
      <c r="L1518" s="83"/>
    </row>
    <row r="1519" spans="1:12" s="76" customFormat="1" ht="24" customHeight="1" thickBot="1" x14ac:dyDescent="0.25">
      <c r="B1519" s="82" t="s">
        <v>80</v>
      </c>
      <c r="C1519" s="83" t="s">
        <v>83</v>
      </c>
      <c r="D1519" s="99"/>
      <c r="E1519" s="83" t="s">
        <v>46</v>
      </c>
      <c r="F1519" s="99"/>
      <c r="G1519" s="1482" t="s">
        <v>84</v>
      </c>
      <c r="H1519" s="1482"/>
      <c r="I1519" s="99"/>
      <c r="J1519" s="1490" t="s">
        <v>85</v>
      </c>
      <c r="K1519" s="1491"/>
      <c r="L1519" s="1491"/>
    </row>
    <row r="1520" spans="1:12" s="76" customFormat="1" ht="9.75" customHeight="1" thickBot="1" x14ac:dyDescent="0.25"/>
    <row r="1521" spans="1:12" s="76" customFormat="1" ht="24" customHeight="1" thickBot="1" x14ac:dyDescent="0.25">
      <c r="B1521" s="81"/>
      <c r="C1521" s="1487" t="s">
        <v>86</v>
      </c>
      <c r="D1521" s="1482"/>
      <c r="E1521" s="1488"/>
      <c r="F1521" s="81"/>
      <c r="G1521" s="1487" t="s">
        <v>87</v>
      </c>
      <c r="H1521" s="1482"/>
      <c r="I1521" s="1482"/>
      <c r="J1521" s="1482"/>
      <c r="K1521" s="1482"/>
      <c r="L1521" s="1482"/>
    </row>
    <row r="1522" spans="1:12" s="76" customFormat="1" ht="20.25" x14ac:dyDescent="0.2">
      <c r="A1522" s="1507" t="s">
        <v>88</v>
      </c>
      <c r="B1522" s="1507"/>
      <c r="C1522" s="1507"/>
      <c r="D1522" s="1507"/>
      <c r="E1522" s="1507"/>
      <c r="F1522" s="1507"/>
      <c r="G1522" s="1507"/>
      <c r="H1522" s="1507"/>
      <c r="I1522" s="1507"/>
      <c r="J1522" s="1507"/>
      <c r="K1522" s="1507"/>
      <c r="L1522" s="1507"/>
    </row>
    <row r="1523" spans="1:12" s="76" customFormat="1" ht="18" x14ac:dyDescent="0.2">
      <c r="A1523" s="1482" t="s">
        <v>89</v>
      </c>
      <c r="B1523" s="1482"/>
      <c r="C1523" s="1482"/>
      <c r="D1523" s="1482"/>
    </row>
    <row r="1524" spans="1:12" s="76" customFormat="1" ht="18.75" customHeight="1" x14ac:dyDescent="0.2">
      <c r="A1524" s="1522" t="s">
        <v>90</v>
      </c>
      <c r="B1524" s="1522"/>
      <c r="C1524" s="84">
        <v>142.5</v>
      </c>
      <c r="D1524" s="85" t="s">
        <v>25</v>
      </c>
      <c r="E1524" s="1492" t="s">
        <v>91</v>
      </c>
      <c r="F1524" s="1492"/>
      <c r="G1524" s="84" t="s">
        <v>160</v>
      </c>
      <c r="H1524" s="86" t="s">
        <v>92</v>
      </c>
      <c r="I1524" s="1492" t="s">
        <v>93</v>
      </c>
      <c r="J1524" s="1492"/>
      <c r="K1524" s="84" t="s">
        <v>160</v>
      </c>
    </row>
    <row r="1525" spans="1:12" s="76" customFormat="1" ht="18.75" thickBot="1" x14ac:dyDescent="0.25">
      <c r="A1525" s="1482" t="s">
        <v>94</v>
      </c>
      <c r="B1525" s="1482"/>
      <c r="C1525" s="1482"/>
      <c r="D1525" s="1482"/>
    </row>
    <row r="1526" spans="1:12" s="76" customFormat="1" ht="30" customHeight="1" x14ac:dyDescent="0.2">
      <c r="A1526" s="1525" t="s">
        <v>95</v>
      </c>
      <c r="B1526" s="1526"/>
      <c r="C1526" s="1526"/>
      <c r="D1526" s="1526"/>
      <c r="E1526" s="1526"/>
      <c r="F1526" s="1526"/>
      <c r="G1526" s="1526"/>
      <c r="H1526" s="1501" t="s">
        <v>96</v>
      </c>
      <c r="I1526" s="1505" t="s">
        <v>97</v>
      </c>
      <c r="J1526" s="1505"/>
      <c r="K1526" s="1501" t="s">
        <v>98</v>
      </c>
      <c r="L1526" s="1502"/>
    </row>
    <row r="1527" spans="1:12" s="76" customFormat="1" ht="30" customHeight="1" x14ac:dyDescent="0.2">
      <c r="A1527" s="87" t="s">
        <v>99</v>
      </c>
      <c r="B1527" s="1485" t="s">
        <v>100</v>
      </c>
      <c r="C1527" s="1485"/>
      <c r="D1527" s="1485" t="s">
        <v>101</v>
      </c>
      <c r="E1527" s="1485"/>
      <c r="F1527" s="1485" t="s">
        <v>100</v>
      </c>
      <c r="G1527" s="1485"/>
      <c r="H1527" s="1503"/>
      <c r="I1527" s="1506"/>
      <c r="J1527" s="1506"/>
      <c r="K1527" s="1503"/>
      <c r="L1527" s="1504"/>
    </row>
    <row r="1528" spans="1:12" s="76" customFormat="1" ht="30" customHeight="1" x14ac:dyDescent="0.2">
      <c r="A1528" s="1545" t="s">
        <v>296</v>
      </c>
      <c r="B1528" s="1493">
        <v>40710</v>
      </c>
      <c r="C1528" s="1494"/>
      <c r="D1528" s="1495" t="s">
        <v>266</v>
      </c>
      <c r="E1528" s="1496"/>
      <c r="F1528" s="1493">
        <v>40731</v>
      </c>
      <c r="G1528" s="1494"/>
      <c r="H1528" s="1511">
        <v>19</v>
      </c>
      <c r="I1528" s="1514">
        <v>21</v>
      </c>
      <c r="J1528" s="1515"/>
      <c r="K1528" s="1514">
        <v>399</v>
      </c>
      <c r="L1528" s="1539"/>
    </row>
    <row r="1529" spans="1:12" s="76" customFormat="1" ht="30" customHeight="1" x14ac:dyDescent="0.2">
      <c r="A1529" s="1546"/>
      <c r="B1529" s="1497"/>
      <c r="C1529" s="1498"/>
      <c r="D1529" s="1508"/>
      <c r="E1529" s="1509"/>
      <c r="F1529" s="1497"/>
      <c r="G1529" s="1498"/>
      <c r="H1529" s="1512"/>
      <c r="I1529" s="1516"/>
      <c r="J1529" s="1517"/>
      <c r="K1529" s="1516"/>
      <c r="L1529" s="1540"/>
    </row>
    <row r="1530" spans="1:12" s="76" customFormat="1" ht="30" customHeight="1" x14ac:dyDescent="0.2">
      <c r="A1530" s="1546"/>
      <c r="B1530" s="1497"/>
      <c r="C1530" s="1498"/>
      <c r="D1530" s="1508"/>
      <c r="E1530" s="1509"/>
      <c r="F1530" s="1497"/>
      <c r="G1530" s="1498"/>
      <c r="H1530" s="1512"/>
      <c r="I1530" s="1516"/>
      <c r="J1530" s="1517"/>
      <c r="K1530" s="1516"/>
      <c r="L1530" s="1540"/>
    </row>
    <row r="1531" spans="1:12" s="76" customFormat="1" ht="30" customHeight="1" thickBot="1" x14ac:dyDescent="0.25">
      <c r="A1531" s="1547"/>
      <c r="B1531" s="1499"/>
      <c r="C1531" s="1500"/>
      <c r="D1531" s="1520"/>
      <c r="E1531" s="1521"/>
      <c r="F1531" s="1499"/>
      <c r="G1531" s="1500"/>
      <c r="H1531" s="1513"/>
      <c r="I1531" s="1518"/>
      <c r="J1531" s="1519"/>
      <c r="K1531" s="1518"/>
      <c r="L1531" s="1541"/>
    </row>
    <row r="1532" spans="1:12" s="76" customFormat="1" ht="25.15" customHeight="1" x14ac:dyDescent="0.2">
      <c r="A1532" s="1548" t="s">
        <v>102</v>
      </c>
      <c r="B1532" s="1548"/>
      <c r="C1532" s="1548"/>
      <c r="D1532" s="1548"/>
    </row>
    <row r="1533" spans="1:12" s="76" customFormat="1" ht="25.15" customHeight="1" x14ac:dyDescent="0.2">
      <c r="A1533" s="1492" t="s">
        <v>103</v>
      </c>
      <c r="B1533" s="1492"/>
      <c r="C1533" s="84" t="s">
        <v>160</v>
      </c>
      <c r="D1533" s="88" t="s">
        <v>104</v>
      </c>
      <c r="E1533" s="1492" t="s">
        <v>105</v>
      </c>
      <c r="F1533" s="1492"/>
      <c r="G1533" s="84">
        <v>399</v>
      </c>
      <c r="H1533" s="86" t="s">
        <v>92</v>
      </c>
      <c r="I1533" s="1522" t="s">
        <v>106</v>
      </c>
      <c r="J1533" s="1522"/>
      <c r="K1533" s="84" t="s">
        <v>160</v>
      </c>
    </row>
    <row r="1534" spans="1:12" s="76" customFormat="1" ht="25.15" customHeight="1" x14ac:dyDescent="0.2">
      <c r="A1534" s="1492" t="s">
        <v>107</v>
      </c>
      <c r="B1534" s="1492"/>
      <c r="C1534" s="1492"/>
      <c r="D1534" s="1492"/>
    </row>
    <row r="1535" spans="1:12" s="76" customFormat="1" ht="25.15" customHeight="1" x14ac:dyDescent="0.2">
      <c r="C1535" s="1536" t="s">
        <v>119</v>
      </c>
      <c r="D1535" s="1536"/>
      <c r="E1535" s="1532">
        <v>40731</v>
      </c>
      <c r="F1535" s="1532"/>
      <c r="G1535" s="83"/>
      <c r="H1535" s="76" t="s">
        <v>108</v>
      </c>
      <c r="I1535" s="75"/>
      <c r="J1535" s="75"/>
    </row>
    <row r="1536" spans="1:12" s="76" customFormat="1" ht="5.25" customHeight="1" thickBot="1" x14ac:dyDescent="0.25">
      <c r="A1536" s="89"/>
      <c r="B1536" s="89"/>
      <c r="C1536" s="89"/>
      <c r="D1536" s="89"/>
      <c r="E1536" s="89"/>
      <c r="F1536" s="89"/>
      <c r="G1536" s="89"/>
      <c r="H1536" s="89"/>
      <c r="I1536" s="89"/>
      <c r="J1536" s="89"/>
      <c r="K1536" s="89"/>
      <c r="L1536" s="89"/>
    </row>
    <row r="1537" spans="1:12" s="76" customFormat="1" ht="18" x14ac:dyDescent="0.2">
      <c r="A1537" s="1530" t="s">
        <v>109</v>
      </c>
      <c r="B1537" s="1530"/>
      <c r="C1537" s="1530"/>
      <c r="D1537" s="90" t="s">
        <v>110</v>
      </c>
      <c r="E1537" s="90"/>
      <c r="G1537" s="1550" t="s">
        <v>373</v>
      </c>
      <c r="H1537" s="1550"/>
    </row>
    <row r="1538" spans="1:12" s="76" customFormat="1" ht="18" x14ac:dyDescent="0.2"/>
    <row r="1539" spans="1:12" s="76" customFormat="1" ht="18" x14ac:dyDescent="0.2">
      <c r="A1539" s="76" t="s">
        <v>68</v>
      </c>
      <c r="B1539" s="1549" t="s">
        <v>374</v>
      </c>
      <c r="C1539" s="1549"/>
      <c r="D1539" s="1549"/>
      <c r="E1539" s="1549"/>
      <c r="F1539" s="1538" t="s">
        <v>111</v>
      </c>
      <c r="G1539" s="1538"/>
      <c r="H1539" s="91"/>
      <c r="I1539" s="1536" t="s">
        <v>112</v>
      </c>
      <c r="J1539" s="1536"/>
      <c r="K1539" s="1481">
        <v>40731</v>
      </c>
      <c r="L1539" s="1482"/>
    </row>
    <row r="1540" spans="1:12" s="76" customFormat="1" ht="18" x14ac:dyDescent="0.2"/>
    <row r="1541" spans="1:12" s="76" customFormat="1" ht="18" x14ac:dyDescent="0.2">
      <c r="A1541" s="1533" t="s">
        <v>113</v>
      </c>
      <c r="B1541" s="1533"/>
      <c r="C1541" s="1533"/>
      <c r="D1541" s="1533"/>
      <c r="E1541" s="1537"/>
      <c r="F1541" s="1537"/>
      <c r="G1541" s="1537"/>
      <c r="H1541" s="74"/>
      <c r="I1541" s="1533" t="s">
        <v>112</v>
      </c>
      <c r="J1541" s="1533"/>
      <c r="K1541" s="1534" t="s">
        <v>377</v>
      </c>
      <c r="L1541" s="1535"/>
    </row>
    <row r="1542" spans="1:12" s="76" customFormat="1" ht="18" x14ac:dyDescent="0.2">
      <c r="A1542" s="92"/>
      <c r="B1542" s="92"/>
      <c r="C1542" s="92"/>
      <c r="D1542" s="92"/>
      <c r="I1542" s="92"/>
      <c r="J1542" s="92"/>
      <c r="K1542" s="93"/>
    </row>
    <row r="1543" spans="1:12" s="76" customFormat="1" ht="30" customHeight="1" x14ac:dyDescent="0.2">
      <c r="A1543" s="79" t="s">
        <v>68</v>
      </c>
      <c r="B1543" s="1483"/>
      <c r="C1543" s="1483"/>
      <c r="D1543" s="1483"/>
      <c r="E1543" s="1483"/>
      <c r="F1543" s="1489" t="s">
        <v>116</v>
      </c>
      <c r="G1543" s="1489"/>
      <c r="H1543" s="95"/>
      <c r="I1543" s="1542" t="s">
        <v>69</v>
      </c>
      <c r="J1543" s="1542"/>
      <c r="K1543" s="1483"/>
      <c r="L1543" s="1484"/>
    </row>
    <row r="1544" spans="1:12" s="76" customFormat="1" ht="30" customHeight="1" x14ac:dyDescent="0.2"/>
    <row r="1545" spans="1:12" s="76" customFormat="1" ht="30" customHeight="1" x14ac:dyDescent="0.2">
      <c r="A1545" s="79" t="s">
        <v>70</v>
      </c>
      <c r="B1545" s="1483"/>
      <c r="C1545" s="1483"/>
      <c r="D1545" s="1483"/>
      <c r="E1545" s="80" t="s">
        <v>71</v>
      </c>
      <c r="F1545" s="1544"/>
      <c r="G1545" s="1544"/>
      <c r="H1545" s="80" t="s">
        <v>72</v>
      </c>
      <c r="I1545" s="1483"/>
      <c r="J1545" s="1483"/>
      <c r="K1545" s="1483" t="s">
        <v>122</v>
      </c>
      <c r="L1545" s="1484"/>
    </row>
    <row r="1546" spans="1:12" s="76" customFormat="1" ht="9" customHeight="1" thickBot="1" x14ac:dyDescent="0.25"/>
    <row r="1547" spans="1:12" s="76" customFormat="1" ht="24" customHeight="1" thickBot="1" x14ac:dyDescent="0.25">
      <c r="A1547" s="76" t="s">
        <v>73</v>
      </c>
      <c r="B1547" s="81"/>
      <c r="C1547" s="83" t="s">
        <v>74</v>
      </c>
      <c r="D1547" s="99"/>
      <c r="E1547" s="83" t="s">
        <v>75</v>
      </c>
      <c r="F1547" s="99"/>
      <c r="G1547" s="1487" t="s">
        <v>76</v>
      </c>
      <c r="H1547" s="1488"/>
      <c r="I1547" s="99"/>
      <c r="J1547" s="1490" t="s">
        <v>77</v>
      </c>
      <c r="K1547" s="1491"/>
      <c r="L1547" s="1491"/>
    </row>
    <row r="1548" spans="1:12" s="76" customFormat="1" ht="9.75" customHeight="1" thickBot="1" x14ac:dyDescent="0.25">
      <c r="C1548" s="83"/>
      <c r="D1548" s="83"/>
      <c r="E1548" s="83"/>
      <c r="F1548" s="83"/>
      <c r="G1548" s="83"/>
      <c r="H1548" s="83"/>
      <c r="I1548" s="83"/>
      <c r="J1548" s="83"/>
      <c r="K1548" s="83"/>
      <c r="L1548" s="83"/>
    </row>
    <row r="1549" spans="1:12" s="76" customFormat="1" ht="24" customHeight="1" thickBot="1" x14ac:dyDescent="0.25">
      <c r="B1549" s="81"/>
      <c r="C1549" s="83" t="s">
        <v>78</v>
      </c>
      <c r="D1549" s="99"/>
      <c r="E1549" s="83" t="s">
        <v>79</v>
      </c>
      <c r="F1549" s="100" t="str">
        <f>IF(Menu!$C$7="رئيس",Menu!#REF!," ")</f>
        <v xml:space="preserve"> </v>
      </c>
      <c r="G1549" s="1487" t="s">
        <v>81</v>
      </c>
      <c r="H1549" s="1488"/>
      <c r="I1549" s="99"/>
      <c r="J1549" s="1490" t="s">
        <v>82</v>
      </c>
      <c r="K1549" s="1491"/>
      <c r="L1549" s="1491"/>
    </row>
    <row r="1550" spans="1:12" s="76" customFormat="1" ht="9.75" customHeight="1" thickBot="1" x14ac:dyDescent="0.25">
      <c r="C1550" s="83"/>
      <c r="D1550" s="83"/>
      <c r="E1550" s="83"/>
      <c r="F1550" s="83"/>
      <c r="G1550" s="83"/>
      <c r="H1550" s="83"/>
      <c r="I1550" s="83"/>
      <c r="J1550" s="83"/>
      <c r="K1550" s="83"/>
      <c r="L1550" s="83"/>
    </row>
    <row r="1551" spans="1:12" s="76" customFormat="1" ht="24" customHeight="1" thickBot="1" x14ac:dyDescent="0.25">
      <c r="B1551" s="82" t="s">
        <v>80</v>
      </c>
      <c r="C1551" s="83" t="s">
        <v>83</v>
      </c>
      <c r="D1551" s="99"/>
      <c r="E1551" s="83" t="s">
        <v>46</v>
      </c>
      <c r="F1551" s="99"/>
      <c r="G1551" s="1482" t="s">
        <v>84</v>
      </c>
      <c r="H1551" s="1482"/>
      <c r="I1551" s="99"/>
      <c r="J1551" s="1490" t="s">
        <v>85</v>
      </c>
      <c r="K1551" s="1491"/>
      <c r="L1551" s="1491"/>
    </row>
    <row r="1552" spans="1:12" s="76" customFormat="1" ht="9.75" customHeight="1" thickBot="1" x14ac:dyDescent="0.25"/>
    <row r="1553" spans="1:12" s="76" customFormat="1" ht="24" customHeight="1" thickBot="1" x14ac:dyDescent="0.25">
      <c r="B1553" s="81"/>
      <c r="C1553" s="1487" t="s">
        <v>86</v>
      </c>
      <c r="D1553" s="1482"/>
      <c r="E1553" s="1488"/>
      <c r="F1553" s="81"/>
      <c r="G1553" s="1487" t="s">
        <v>87</v>
      </c>
      <c r="H1553" s="1482"/>
      <c r="I1553" s="1482"/>
      <c r="J1553" s="1482"/>
      <c r="K1553" s="1482"/>
      <c r="L1553" s="1482"/>
    </row>
    <row r="1554" spans="1:12" s="76" customFormat="1" ht="20.25" x14ac:dyDescent="0.2">
      <c r="A1554" s="1507" t="s">
        <v>88</v>
      </c>
      <c r="B1554" s="1507"/>
      <c r="C1554" s="1507"/>
      <c r="D1554" s="1507"/>
      <c r="E1554" s="1507"/>
      <c r="F1554" s="1507"/>
      <c r="G1554" s="1507"/>
      <c r="H1554" s="1507"/>
      <c r="I1554" s="1507"/>
      <c r="J1554" s="1507"/>
      <c r="K1554" s="1507"/>
      <c r="L1554" s="1507"/>
    </row>
    <row r="1555" spans="1:12" s="76" customFormat="1" ht="18" x14ac:dyDescent="0.2">
      <c r="A1555" s="1482" t="s">
        <v>89</v>
      </c>
      <c r="B1555" s="1482"/>
      <c r="C1555" s="1482"/>
      <c r="D1555" s="1482"/>
    </row>
    <row r="1556" spans="1:12" s="76" customFormat="1" ht="18.75" customHeight="1" x14ac:dyDescent="0.2">
      <c r="A1556" s="1522" t="s">
        <v>90</v>
      </c>
      <c r="B1556" s="1522"/>
      <c r="C1556" s="84"/>
      <c r="D1556" s="85" t="s">
        <v>25</v>
      </c>
      <c r="E1556" s="1492" t="s">
        <v>91</v>
      </c>
      <c r="F1556" s="1492"/>
      <c r="G1556" s="84" t="s">
        <v>160</v>
      </c>
      <c r="H1556" s="86" t="s">
        <v>92</v>
      </c>
      <c r="I1556" s="1492" t="s">
        <v>93</v>
      </c>
      <c r="J1556" s="1492"/>
      <c r="K1556" s="84" t="s">
        <v>160</v>
      </c>
    </row>
    <row r="1557" spans="1:12" s="76" customFormat="1" ht="18.75" thickBot="1" x14ac:dyDescent="0.25">
      <c r="A1557" s="1482" t="s">
        <v>94</v>
      </c>
      <c r="B1557" s="1482"/>
      <c r="C1557" s="1482"/>
      <c r="D1557" s="1482"/>
    </row>
    <row r="1558" spans="1:12" s="76" customFormat="1" ht="30" customHeight="1" x14ac:dyDescent="0.2">
      <c r="A1558" s="1525" t="s">
        <v>95</v>
      </c>
      <c r="B1558" s="1526"/>
      <c r="C1558" s="1526"/>
      <c r="D1558" s="1526"/>
      <c r="E1558" s="1526"/>
      <c r="F1558" s="1526"/>
      <c r="G1558" s="1526"/>
      <c r="H1558" s="1501" t="s">
        <v>96</v>
      </c>
      <c r="I1558" s="1505" t="s">
        <v>97</v>
      </c>
      <c r="J1558" s="1505"/>
      <c r="K1558" s="1501" t="s">
        <v>98</v>
      </c>
      <c r="L1558" s="1502"/>
    </row>
    <row r="1559" spans="1:12" s="76" customFormat="1" ht="30" customHeight="1" x14ac:dyDescent="0.2">
      <c r="A1559" s="87" t="s">
        <v>99</v>
      </c>
      <c r="B1559" s="1485" t="s">
        <v>100</v>
      </c>
      <c r="C1559" s="1485"/>
      <c r="D1559" s="1485" t="s">
        <v>101</v>
      </c>
      <c r="E1559" s="1485"/>
      <c r="F1559" s="1485" t="s">
        <v>100</v>
      </c>
      <c r="G1559" s="1485"/>
      <c r="H1559" s="1503"/>
      <c r="I1559" s="1506"/>
      <c r="J1559" s="1506"/>
      <c r="K1559" s="1503"/>
      <c r="L1559" s="1504"/>
    </row>
    <row r="1560" spans="1:12" s="76" customFormat="1" ht="30" customHeight="1" x14ac:dyDescent="0.2">
      <c r="A1560" s="1545"/>
      <c r="B1560" s="1493" t="s">
        <v>375</v>
      </c>
      <c r="C1560" s="1494"/>
      <c r="D1560" s="1495" t="s">
        <v>266</v>
      </c>
      <c r="E1560" s="1496"/>
      <c r="F1560" s="1493" t="s">
        <v>376</v>
      </c>
      <c r="G1560" s="1494"/>
      <c r="H1560" s="1511" t="s">
        <v>160</v>
      </c>
      <c r="I1560" s="1514"/>
      <c r="J1560" s="1515"/>
      <c r="K1560" s="1514">
        <v>117</v>
      </c>
      <c r="L1560" s="1539"/>
    </row>
    <row r="1561" spans="1:12" s="76" customFormat="1" ht="30" customHeight="1" x14ac:dyDescent="0.2">
      <c r="A1561" s="1546"/>
      <c r="B1561" s="1497"/>
      <c r="C1561" s="1498"/>
      <c r="D1561" s="1508"/>
      <c r="E1561" s="1509"/>
      <c r="F1561" s="1497"/>
      <c r="G1561" s="1498"/>
      <c r="H1561" s="1512"/>
      <c r="I1561" s="1516"/>
      <c r="J1561" s="1517"/>
      <c r="K1561" s="1516"/>
      <c r="L1561" s="1540"/>
    </row>
    <row r="1562" spans="1:12" s="76" customFormat="1" ht="30" customHeight="1" x14ac:dyDescent="0.2">
      <c r="A1562" s="1546"/>
      <c r="B1562" s="1497"/>
      <c r="C1562" s="1498"/>
      <c r="D1562" s="1508"/>
      <c r="E1562" s="1509"/>
      <c r="F1562" s="1497"/>
      <c r="G1562" s="1498"/>
      <c r="H1562" s="1512"/>
      <c r="I1562" s="1516"/>
      <c r="J1562" s="1517"/>
      <c r="K1562" s="1516"/>
      <c r="L1562" s="1540"/>
    </row>
    <row r="1563" spans="1:12" s="76" customFormat="1" ht="30" customHeight="1" thickBot="1" x14ac:dyDescent="0.25">
      <c r="A1563" s="1547"/>
      <c r="B1563" s="1499"/>
      <c r="C1563" s="1500"/>
      <c r="D1563" s="1520"/>
      <c r="E1563" s="1521"/>
      <c r="F1563" s="1499"/>
      <c r="G1563" s="1500"/>
      <c r="H1563" s="1513"/>
      <c r="I1563" s="1518"/>
      <c r="J1563" s="1519"/>
      <c r="K1563" s="1518"/>
      <c r="L1563" s="1541"/>
    </row>
    <row r="1564" spans="1:12" s="76" customFormat="1" ht="25.15" customHeight="1" x14ac:dyDescent="0.2">
      <c r="A1564" s="1548" t="s">
        <v>102</v>
      </c>
      <c r="B1564" s="1548"/>
      <c r="C1564" s="1548"/>
      <c r="D1564" s="1548"/>
    </row>
    <row r="1565" spans="1:12" s="76" customFormat="1" ht="25.15" customHeight="1" x14ac:dyDescent="0.2">
      <c r="A1565" s="1492" t="s">
        <v>103</v>
      </c>
      <c r="B1565" s="1492"/>
      <c r="C1565" s="84"/>
      <c r="D1565" s="88" t="s">
        <v>104</v>
      </c>
      <c r="E1565" s="1492" t="s">
        <v>105</v>
      </c>
      <c r="F1565" s="1492"/>
      <c r="G1565" s="84">
        <v>117</v>
      </c>
      <c r="H1565" s="86" t="s">
        <v>92</v>
      </c>
      <c r="I1565" s="1522" t="s">
        <v>106</v>
      </c>
      <c r="J1565" s="1522"/>
      <c r="K1565" s="84"/>
    </row>
    <row r="1566" spans="1:12" s="76" customFormat="1" ht="25.15" customHeight="1" x14ac:dyDescent="0.2">
      <c r="A1566" s="1492" t="s">
        <v>107</v>
      </c>
      <c r="B1566" s="1492"/>
      <c r="C1566" s="1492"/>
      <c r="D1566" s="1492"/>
    </row>
    <row r="1567" spans="1:12" s="76" customFormat="1" ht="25.15" customHeight="1" x14ac:dyDescent="0.2">
      <c r="C1567" s="1536" t="s">
        <v>119</v>
      </c>
      <c r="D1567" s="1536"/>
      <c r="E1567" s="1532">
        <v>39263</v>
      </c>
      <c r="F1567" s="1532"/>
      <c r="G1567" s="83"/>
      <c r="H1567" s="76" t="s">
        <v>108</v>
      </c>
      <c r="I1567" s="75"/>
      <c r="J1567" s="75"/>
    </row>
    <row r="1568" spans="1:12" s="76" customFormat="1" ht="5.25" customHeight="1" thickBot="1" x14ac:dyDescent="0.25">
      <c r="A1568" s="89"/>
      <c r="B1568" s="89"/>
      <c r="C1568" s="89"/>
      <c r="D1568" s="89"/>
      <c r="E1568" s="89"/>
      <c r="F1568" s="89"/>
      <c r="G1568" s="89"/>
      <c r="H1568" s="89"/>
      <c r="I1568" s="89"/>
      <c r="J1568" s="89"/>
      <c r="K1568" s="89"/>
      <c r="L1568" s="89"/>
    </row>
    <row r="1569" spans="1:12" s="76" customFormat="1" ht="18" x14ac:dyDescent="0.2">
      <c r="A1569" s="1530" t="s">
        <v>109</v>
      </c>
      <c r="B1569" s="1530"/>
      <c r="C1569" s="1530"/>
      <c r="D1569" s="90" t="s">
        <v>110</v>
      </c>
      <c r="E1569" s="90"/>
      <c r="G1569" s="1550" t="s">
        <v>373</v>
      </c>
      <c r="H1569" s="1550"/>
    </row>
    <row r="1570" spans="1:12" s="76" customFormat="1" ht="18" x14ac:dyDescent="0.2"/>
    <row r="1571" spans="1:12" s="76" customFormat="1" ht="18" x14ac:dyDescent="0.2">
      <c r="A1571" s="76" t="s">
        <v>68</v>
      </c>
      <c r="B1571" s="1549" t="s">
        <v>374</v>
      </c>
      <c r="C1571" s="1549"/>
      <c r="D1571" s="1549"/>
      <c r="E1571" s="1549"/>
      <c r="F1571" s="1538" t="s">
        <v>111</v>
      </c>
      <c r="G1571" s="1538"/>
      <c r="H1571" s="91"/>
      <c r="I1571" s="1536" t="s">
        <v>112</v>
      </c>
      <c r="J1571" s="1536"/>
      <c r="K1571" s="1481">
        <v>39263</v>
      </c>
      <c r="L1571" s="1482"/>
    </row>
    <row r="1572" spans="1:12" s="76" customFormat="1" ht="18" x14ac:dyDescent="0.2"/>
    <row r="1573" spans="1:12" s="76" customFormat="1" ht="18" x14ac:dyDescent="0.2">
      <c r="A1573" s="1533" t="s">
        <v>113</v>
      </c>
      <c r="B1573" s="1533"/>
      <c r="C1573" s="1533"/>
      <c r="D1573" s="1533"/>
      <c r="E1573" s="1537"/>
      <c r="F1573" s="1537"/>
      <c r="G1573" s="1537"/>
      <c r="H1573" s="74"/>
      <c r="I1573" s="1533" t="s">
        <v>112</v>
      </c>
      <c r="J1573" s="1533"/>
      <c r="K1573" s="1534" t="s">
        <v>286</v>
      </c>
      <c r="L1573" s="1535"/>
    </row>
    <row r="1574" spans="1:12" s="76" customFormat="1" ht="18" x14ac:dyDescent="0.2">
      <c r="A1574" s="92"/>
      <c r="B1574" s="92"/>
      <c r="C1574" s="92"/>
      <c r="D1574" s="92"/>
      <c r="I1574" s="92"/>
      <c r="J1574" s="92"/>
      <c r="K1574" s="93"/>
    </row>
    <row r="1575" spans="1:12" s="76" customFormat="1" ht="30" customHeight="1" x14ac:dyDescent="0.2">
      <c r="A1575" s="79" t="s">
        <v>68</v>
      </c>
      <c r="B1575" s="1483" t="s">
        <v>207</v>
      </c>
      <c r="C1575" s="1483"/>
      <c r="D1575" s="1483"/>
      <c r="E1575" s="1483"/>
      <c r="F1575" s="1489" t="s">
        <v>116</v>
      </c>
      <c r="G1575" s="1489"/>
      <c r="H1575" s="95">
        <v>982150880</v>
      </c>
      <c r="I1575" s="1542" t="s">
        <v>69</v>
      </c>
      <c r="J1575" s="1542"/>
      <c r="K1575" s="1483" t="s">
        <v>11</v>
      </c>
      <c r="L1575" s="1484"/>
    </row>
    <row r="1576" spans="1:12" s="76" customFormat="1" ht="30" customHeight="1" x14ac:dyDescent="0.2"/>
    <row r="1577" spans="1:12" s="76" customFormat="1" ht="30" customHeight="1" x14ac:dyDescent="0.2">
      <c r="A1577" s="79" t="s">
        <v>70</v>
      </c>
      <c r="B1577" s="1483" t="s">
        <v>44</v>
      </c>
      <c r="C1577" s="1483"/>
      <c r="D1577" s="1483"/>
      <c r="E1577" s="80" t="s">
        <v>71</v>
      </c>
      <c r="F1577" s="1544">
        <v>217940</v>
      </c>
      <c r="G1577" s="1544"/>
      <c r="H1577" s="80" t="s">
        <v>72</v>
      </c>
      <c r="I1577" s="1483" t="s">
        <v>205</v>
      </c>
      <c r="J1577" s="1483"/>
      <c r="K1577" s="1483" t="s">
        <v>122</v>
      </c>
      <c r="L1577" s="1484"/>
    </row>
    <row r="1578" spans="1:12" s="76" customFormat="1" ht="9" customHeight="1" thickBot="1" x14ac:dyDescent="0.25"/>
    <row r="1579" spans="1:12" s="76" customFormat="1" ht="24" customHeight="1" thickBot="1" x14ac:dyDescent="0.25">
      <c r="A1579" s="76" t="s">
        <v>73</v>
      </c>
      <c r="B1579" s="81"/>
      <c r="C1579" s="83" t="s">
        <v>74</v>
      </c>
      <c r="D1579" s="99"/>
      <c r="E1579" s="83" t="s">
        <v>75</v>
      </c>
      <c r="F1579" s="99"/>
      <c r="G1579" s="1487" t="s">
        <v>76</v>
      </c>
      <c r="H1579" s="1488"/>
      <c r="I1579" s="99"/>
      <c r="J1579" s="1490" t="s">
        <v>77</v>
      </c>
      <c r="K1579" s="1491"/>
      <c r="L1579" s="1491"/>
    </row>
    <row r="1580" spans="1:12" s="76" customFormat="1" ht="9.75" customHeight="1" thickBot="1" x14ac:dyDescent="0.25">
      <c r="C1580" s="83"/>
      <c r="D1580" s="83"/>
      <c r="E1580" s="83"/>
      <c r="F1580" s="83"/>
      <c r="G1580" s="83"/>
      <c r="H1580" s="83"/>
      <c r="I1580" s="83"/>
      <c r="J1580" s="83"/>
      <c r="K1580" s="83"/>
      <c r="L1580" s="83"/>
    </row>
    <row r="1581" spans="1:12" s="76" customFormat="1" ht="24" customHeight="1" thickBot="1" x14ac:dyDescent="0.25">
      <c r="B1581" s="81"/>
      <c r="C1581" s="83" t="s">
        <v>78</v>
      </c>
      <c r="D1581" s="99"/>
      <c r="E1581" s="83" t="s">
        <v>79</v>
      </c>
      <c r="F1581" s="100" t="str">
        <f>IF(Menu!$C$7="رئيس",Menu!#REF!," ")</f>
        <v xml:space="preserve"> </v>
      </c>
      <c r="G1581" s="1487" t="s">
        <v>81</v>
      </c>
      <c r="H1581" s="1488"/>
      <c r="I1581" s="99"/>
      <c r="J1581" s="1490" t="s">
        <v>82</v>
      </c>
      <c r="K1581" s="1491"/>
      <c r="L1581" s="1491"/>
    </row>
    <row r="1582" spans="1:12" s="76" customFormat="1" ht="9.75" customHeight="1" thickBot="1" x14ac:dyDescent="0.25">
      <c r="C1582" s="83"/>
      <c r="D1582" s="83"/>
      <c r="E1582" s="83"/>
      <c r="F1582" s="83"/>
      <c r="G1582" s="83"/>
      <c r="H1582" s="83"/>
      <c r="I1582" s="83"/>
      <c r="J1582" s="83"/>
      <c r="K1582" s="83"/>
      <c r="L1582" s="83"/>
    </row>
    <row r="1583" spans="1:12" s="76" customFormat="1" ht="24" customHeight="1" thickBot="1" x14ac:dyDescent="0.25">
      <c r="B1583" s="82" t="s">
        <v>80</v>
      </c>
      <c r="C1583" s="83" t="s">
        <v>83</v>
      </c>
      <c r="D1583" s="99"/>
      <c r="E1583" s="83" t="s">
        <v>46</v>
      </c>
      <c r="F1583" s="99"/>
      <c r="G1583" s="1482" t="s">
        <v>84</v>
      </c>
      <c r="H1583" s="1482"/>
      <c r="I1583" s="99"/>
      <c r="J1583" s="1490" t="s">
        <v>85</v>
      </c>
      <c r="K1583" s="1491"/>
      <c r="L1583" s="1491"/>
    </row>
    <row r="1584" spans="1:12" s="76" customFormat="1" ht="9.75" customHeight="1" thickBot="1" x14ac:dyDescent="0.25"/>
    <row r="1585" spans="1:12" s="76" customFormat="1" ht="24" customHeight="1" thickBot="1" x14ac:dyDescent="0.25">
      <c r="B1585" s="81"/>
      <c r="C1585" s="1487" t="s">
        <v>86</v>
      </c>
      <c r="D1585" s="1482"/>
      <c r="E1585" s="1488"/>
      <c r="F1585" s="81"/>
      <c r="G1585" s="1487" t="s">
        <v>87</v>
      </c>
      <c r="H1585" s="1482"/>
      <c r="I1585" s="1482"/>
      <c r="J1585" s="1482"/>
      <c r="K1585" s="1482"/>
      <c r="L1585" s="1482"/>
    </row>
    <row r="1586" spans="1:12" s="76" customFormat="1" ht="20.25" x14ac:dyDescent="0.2">
      <c r="A1586" s="1507" t="s">
        <v>88</v>
      </c>
      <c r="B1586" s="1507"/>
      <c r="C1586" s="1507"/>
      <c r="D1586" s="1507"/>
      <c r="E1586" s="1507"/>
      <c r="F1586" s="1507"/>
      <c r="G1586" s="1507"/>
      <c r="H1586" s="1507"/>
      <c r="I1586" s="1507"/>
      <c r="J1586" s="1507"/>
      <c r="K1586" s="1507"/>
      <c r="L1586" s="1507"/>
    </row>
    <row r="1587" spans="1:12" s="76" customFormat="1" ht="18" x14ac:dyDescent="0.2">
      <c r="A1587" s="1482" t="s">
        <v>89</v>
      </c>
      <c r="B1587" s="1482"/>
      <c r="C1587" s="1482"/>
      <c r="D1587" s="1482"/>
    </row>
    <row r="1588" spans="1:12" s="76" customFormat="1" ht="18.75" customHeight="1" x14ac:dyDescent="0.2">
      <c r="A1588" s="1522" t="s">
        <v>90</v>
      </c>
      <c r="B1588" s="1522"/>
      <c r="C1588" s="84">
        <v>76</v>
      </c>
      <c r="D1588" s="85" t="s">
        <v>25</v>
      </c>
      <c r="E1588" s="1492" t="s">
        <v>91</v>
      </c>
      <c r="F1588" s="1492"/>
      <c r="G1588" s="84"/>
      <c r="H1588" s="86" t="s">
        <v>92</v>
      </c>
      <c r="I1588" s="1492" t="s">
        <v>93</v>
      </c>
      <c r="J1588" s="1492"/>
      <c r="K1588" s="84"/>
    </row>
    <row r="1589" spans="1:12" s="76" customFormat="1" ht="18.75" thickBot="1" x14ac:dyDescent="0.25">
      <c r="A1589" s="1482" t="s">
        <v>94</v>
      </c>
      <c r="B1589" s="1482"/>
      <c r="C1589" s="1482"/>
      <c r="D1589" s="1482"/>
    </row>
    <row r="1590" spans="1:12" s="76" customFormat="1" ht="30" customHeight="1" x14ac:dyDescent="0.2">
      <c r="A1590" s="1525" t="s">
        <v>95</v>
      </c>
      <c r="B1590" s="1526"/>
      <c r="C1590" s="1526"/>
      <c r="D1590" s="1526"/>
      <c r="E1590" s="1526"/>
      <c r="F1590" s="1526"/>
      <c r="G1590" s="1526"/>
      <c r="H1590" s="1501" t="s">
        <v>96</v>
      </c>
      <c r="I1590" s="1505" t="s">
        <v>97</v>
      </c>
      <c r="J1590" s="1505"/>
      <c r="K1590" s="1501" t="s">
        <v>98</v>
      </c>
      <c r="L1590" s="1502"/>
    </row>
    <row r="1591" spans="1:12" s="76" customFormat="1" ht="30" customHeight="1" x14ac:dyDescent="0.2">
      <c r="A1591" s="87" t="s">
        <v>99</v>
      </c>
      <c r="B1591" s="1485" t="s">
        <v>100</v>
      </c>
      <c r="C1591" s="1485"/>
      <c r="D1591" s="1485" t="s">
        <v>101</v>
      </c>
      <c r="E1591" s="1485"/>
      <c r="F1591" s="1485" t="s">
        <v>100</v>
      </c>
      <c r="G1591" s="1485"/>
      <c r="H1591" s="1503"/>
      <c r="I1591" s="1506"/>
      <c r="J1591" s="1506"/>
      <c r="K1591" s="1503"/>
      <c r="L1591" s="1504"/>
    </row>
    <row r="1592" spans="1:12" s="76" customFormat="1" ht="30" customHeight="1" x14ac:dyDescent="0.2">
      <c r="A1592" s="1545" t="s">
        <v>50</v>
      </c>
      <c r="B1592" s="1493">
        <v>39253</v>
      </c>
      <c r="C1592" s="1494"/>
      <c r="D1592" s="1495" t="s">
        <v>11</v>
      </c>
      <c r="E1592" s="1496"/>
      <c r="F1592" s="1493">
        <v>39263</v>
      </c>
      <c r="G1592" s="1494"/>
      <c r="H1592" s="1511"/>
      <c r="I1592" s="1514"/>
      <c r="J1592" s="1515"/>
      <c r="K1592" s="1514">
        <v>135</v>
      </c>
      <c r="L1592" s="1539"/>
    </row>
    <row r="1593" spans="1:12" s="76" customFormat="1" ht="30" customHeight="1" x14ac:dyDescent="0.2">
      <c r="A1593" s="1546"/>
      <c r="B1593" s="1497"/>
      <c r="C1593" s="1498"/>
      <c r="D1593" s="1508"/>
      <c r="E1593" s="1509"/>
      <c r="F1593" s="1497"/>
      <c r="G1593" s="1498"/>
      <c r="H1593" s="1512"/>
      <c r="I1593" s="1516"/>
      <c r="J1593" s="1517"/>
      <c r="K1593" s="1516"/>
      <c r="L1593" s="1540"/>
    </row>
    <row r="1594" spans="1:12" s="76" customFormat="1" ht="30" customHeight="1" x14ac:dyDescent="0.2">
      <c r="A1594" s="1546"/>
      <c r="B1594" s="1497"/>
      <c r="C1594" s="1498"/>
      <c r="D1594" s="1508"/>
      <c r="E1594" s="1509"/>
      <c r="F1594" s="1497"/>
      <c r="G1594" s="1498"/>
      <c r="H1594" s="1512"/>
      <c r="I1594" s="1516"/>
      <c r="J1594" s="1517"/>
      <c r="K1594" s="1516"/>
      <c r="L1594" s="1540"/>
    </row>
    <row r="1595" spans="1:12" s="76" customFormat="1" ht="30" customHeight="1" thickBot="1" x14ac:dyDescent="0.25">
      <c r="A1595" s="1547"/>
      <c r="B1595" s="1499"/>
      <c r="C1595" s="1500"/>
      <c r="D1595" s="1520"/>
      <c r="E1595" s="1521"/>
      <c r="F1595" s="1499"/>
      <c r="G1595" s="1500"/>
      <c r="H1595" s="1513"/>
      <c r="I1595" s="1518"/>
      <c r="J1595" s="1519"/>
      <c r="K1595" s="1518"/>
      <c r="L1595" s="1541"/>
    </row>
    <row r="1596" spans="1:12" s="76" customFormat="1" ht="25.15" customHeight="1" x14ac:dyDescent="0.2">
      <c r="A1596" s="1548" t="s">
        <v>102</v>
      </c>
      <c r="B1596" s="1548"/>
      <c r="C1596" s="1548"/>
      <c r="D1596" s="1548"/>
    </row>
    <row r="1597" spans="1:12" s="76" customFormat="1" ht="25.15" customHeight="1" x14ac:dyDescent="0.2">
      <c r="A1597" s="1492" t="s">
        <v>103</v>
      </c>
      <c r="B1597" s="1492"/>
      <c r="C1597" s="84"/>
      <c r="D1597" s="88" t="s">
        <v>104</v>
      </c>
      <c r="E1597" s="1492" t="s">
        <v>105</v>
      </c>
      <c r="F1597" s="1492"/>
      <c r="G1597" s="84">
        <v>135</v>
      </c>
      <c r="H1597" s="86" t="s">
        <v>92</v>
      </c>
      <c r="I1597" s="1522" t="s">
        <v>106</v>
      </c>
      <c r="J1597" s="1522"/>
      <c r="K1597" s="84"/>
    </row>
    <row r="1598" spans="1:12" s="76" customFormat="1" ht="25.15" customHeight="1" x14ac:dyDescent="0.2">
      <c r="A1598" s="1492" t="s">
        <v>107</v>
      </c>
      <c r="B1598" s="1492"/>
      <c r="C1598" s="1492"/>
      <c r="D1598" s="1492"/>
    </row>
    <row r="1599" spans="1:12" s="76" customFormat="1" ht="25.15" customHeight="1" x14ac:dyDescent="0.2">
      <c r="C1599" s="1536" t="s">
        <v>119</v>
      </c>
      <c r="D1599" s="1536"/>
      <c r="E1599" s="1532">
        <v>39263</v>
      </c>
      <c r="F1599" s="1532"/>
      <c r="G1599" s="83"/>
      <c r="H1599" s="76" t="s">
        <v>108</v>
      </c>
      <c r="I1599" s="75"/>
      <c r="J1599" s="75"/>
    </row>
    <row r="1600" spans="1:12" s="76" customFormat="1" ht="5.25" customHeight="1" thickBot="1" x14ac:dyDescent="0.25">
      <c r="A1600" s="89"/>
      <c r="B1600" s="89"/>
      <c r="C1600" s="89"/>
      <c r="D1600" s="89"/>
      <c r="E1600" s="89"/>
      <c r="F1600" s="89"/>
      <c r="G1600" s="89"/>
      <c r="H1600" s="89"/>
      <c r="I1600" s="89"/>
      <c r="J1600" s="89"/>
      <c r="K1600" s="89"/>
      <c r="L1600" s="89"/>
    </row>
    <row r="1601" spans="1:12" s="76" customFormat="1" ht="18" x14ac:dyDescent="0.2">
      <c r="A1601" s="1530" t="s">
        <v>109</v>
      </c>
      <c r="B1601" s="1530"/>
      <c r="C1601" s="1530"/>
      <c r="D1601" s="90" t="s">
        <v>110</v>
      </c>
      <c r="E1601" s="90"/>
      <c r="G1601" s="1550" t="s">
        <v>117</v>
      </c>
      <c r="H1601" s="1550"/>
    </row>
    <row r="1602" spans="1:12" s="76" customFormat="1" ht="18" x14ac:dyDescent="0.2"/>
    <row r="1603" spans="1:12" s="76" customFormat="1" ht="18" x14ac:dyDescent="0.2">
      <c r="A1603" s="76" t="s">
        <v>68</v>
      </c>
      <c r="B1603" s="1549" t="s">
        <v>114</v>
      </c>
      <c r="C1603" s="1549"/>
      <c r="D1603" s="1549"/>
      <c r="E1603" s="1549"/>
      <c r="F1603" s="1538" t="s">
        <v>111</v>
      </c>
      <c r="G1603" s="1538"/>
      <c r="H1603" s="91"/>
      <c r="I1603" s="1536" t="s">
        <v>112</v>
      </c>
      <c r="J1603" s="1536"/>
      <c r="K1603" s="1481">
        <v>39263</v>
      </c>
      <c r="L1603" s="1482"/>
    </row>
    <row r="1604" spans="1:12" s="76" customFormat="1" ht="18" x14ac:dyDescent="0.2"/>
    <row r="1605" spans="1:12" s="76" customFormat="1" ht="18" x14ac:dyDescent="0.2">
      <c r="A1605" s="1533" t="s">
        <v>113</v>
      </c>
      <c r="B1605" s="1533"/>
      <c r="C1605" s="1533"/>
      <c r="D1605" s="1533"/>
      <c r="E1605" s="1537"/>
      <c r="F1605" s="1537"/>
      <c r="G1605" s="1537"/>
      <c r="H1605" s="74"/>
      <c r="I1605" s="1533" t="s">
        <v>112</v>
      </c>
      <c r="J1605" s="1533"/>
      <c r="K1605" s="1534" t="s">
        <v>286</v>
      </c>
      <c r="L1605" s="1535"/>
    </row>
    <row r="1606" spans="1:12" s="76" customFormat="1" ht="18" x14ac:dyDescent="0.2">
      <c r="A1606" s="92"/>
      <c r="B1606" s="92"/>
      <c r="C1606" s="92"/>
      <c r="D1606" s="92"/>
      <c r="I1606" s="92"/>
      <c r="J1606" s="92"/>
      <c r="K1606" s="93"/>
    </row>
    <row r="1607" spans="1:12" s="76" customFormat="1" ht="30" customHeight="1" x14ac:dyDescent="0.2">
      <c r="A1607" s="79" t="s">
        <v>68</v>
      </c>
      <c r="B1607" s="1483" t="s">
        <v>208</v>
      </c>
      <c r="C1607" s="1483"/>
      <c r="D1607" s="1483"/>
      <c r="E1607" s="1483"/>
      <c r="F1607" s="1489" t="s">
        <v>116</v>
      </c>
      <c r="G1607" s="1489"/>
      <c r="H1607" s="95">
        <v>974070864</v>
      </c>
      <c r="I1607" s="1542" t="s">
        <v>69</v>
      </c>
      <c r="J1607" s="1542"/>
      <c r="K1607" s="1483" t="s">
        <v>11</v>
      </c>
      <c r="L1607" s="1484"/>
    </row>
    <row r="1608" spans="1:12" s="76" customFormat="1" ht="30" customHeight="1" x14ac:dyDescent="0.2"/>
    <row r="1609" spans="1:12" s="76" customFormat="1" ht="30" customHeight="1" x14ac:dyDescent="0.2">
      <c r="A1609" s="79" t="s">
        <v>70</v>
      </c>
      <c r="B1609" s="1483" t="s">
        <v>44</v>
      </c>
      <c r="C1609" s="1483"/>
      <c r="D1609" s="1483"/>
      <c r="E1609" s="80" t="s">
        <v>71</v>
      </c>
      <c r="F1609" s="1544">
        <v>218366</v>
      </c>
      <c r="G1609" s="1544"/>
      <c r="H1609" s="80" t="s">
        <v>72</v>
      </c>
      <c r="I1609" s="1483" t="s">
        <v>209</v>
      </c>
      <c r="J1609" s="1483"/>
      <c r="K1609" s="1483" t="s">
        <v>222</v>
      </c>
      <c r="L1609" s="1484"/>
    </row>
    <row r="1610" spans="1:12" s="76" customFormat="1" ht="9" customHeight="1" thickBot="1" x14ac:dyDescent="0.25"/>
    <row r="1611" spans="1:12" s="76" customFormat="1" ht="24" customHeight="1" thickBot="1" x14ac:dyDescent="0.25">
      <c r="A1611" s="76" t="s">
        <v>73</v>
      </c>
      <c r="B1611" s="81"/>
      <c r="C1611" s="83" t="s">
        <v>74</v>
      </c>
      <c r="D1611" s="99"/>
      <c r="E1611" s="83" t="s">
        <v>75</v>
      </c>
      <c r="F1611" s="99"/>
      <c r="G1611" s="1487" t="s">
        <v>76</v>
      </c>
      <c r="H1611" s="1488"/>
      <c r="I1611" s="99"/>
      <c r="J1611" s="1490" t="s">
        <v>77</v>
      </c>
      <c r="K1611" s="1491"/>
      <c r="L1611" s="1491"/>
    </row>
    <row r="1612" spans="1:12" s="76" customFormat="1" ht="9.75" customHeight="1" thickBot="1" x14ac:dyDescent="0.25">
      <c r="C1612" s="83"/>
      <c r="D1612" s="83"/>
      <c r="E1612" s="83"/>
      <c r="F1612" s="83"/>
      <c r="G1612" s="83"/>
      <c r="H1612" s="83"/>
      <c r="I1612" s="83"/>
      <c r="J1612" s="83"/>
      <c r="K1612" s="83"/>
      <c r="L1612" s="83"/>
    </row>
    <row r="1613" spans="1:12" s="76" customFormat="1" ht="24" customHeight="1" thickBot="1" x14ac:dyDescent="0.25">
      <c r="B1613" s="81"/>
      <c r="C1613" s="83" t="s">
        <v>78</v>
      </c>
      <c r="D1613" s="99"/>
      <c r="E1613" s="83" t="s">
        <v>79</v>
      </c>
      <c r="F1613" s="100" t="str">
        <f>IF(Menu!$C$7="رئيس",Menu!#REF!," ")</f>
        <v xml:space="preserve"> </v>
      </c>
      <c r="G1613" s="1487" t="s">
        <v>81</v>
      </c>
      <c r="H1613" s="1488"/>
      <c r="I1613" s="99"/>
      <c r="J1613" s="1490" t="s">
        <v>82</v>
      </c>
      <c r="K1613" s="1491"/>
      <c r="L1613" s="1491"/>
    </row>
    <row r="1614" spans="1:12" s="76" customFormat="1" ht="9.75" customHeight="1" thickBot="1" x14ac:dyDescent="0.25">
      <c r="C1614" s="83"/>
      <c r="D1614" s="83"/>
      <c r="E1614" s="83"/>
      <c r="F1614" s="83"/>
      <c r="G1614" s="83"/>
      <c r="H1614" s="83"/>
      <c r="I1614" s="83"/>
      <c r="J1614" s="83"/>
      <c r="K1614" s="83"/>
      <c r="L1614" s="83"/>
    </row>
    <row r="1615" spans="1:12" s="76" customFormat="1" ht="24" customHeight="1" thickBot="1" x14ac:dyDescent="0.25">
      <c r="B1615" s="82" t="s">
        <v>80</v>
      </c>
      <c r="C1615" s="83" t="s">
        <v>83</v>
      </c>
      <c r="D1615" s="99"/>
      <c r="E1615" s="83" t="s">
        <v>46</v>
      </c>
      <c r="F1615" s="99"/>
      <c r="G1615" s="1482" t="s">
        <v>84</v>
      </c>
      <c r="H1615" s="1482"/>
      <c r="I1615" s="99"/>
      <c r="J1615" s="1490" t="s">
        <v>85</v>
      </c>
      <c r="K1615" s="1491"/>
      <c r="L1615" s="1491"/>
    </row>
    <row r="1616" spans="1:12" s="76" customFormat="1" ht="9.75" customHeight="1" thickBot="1" x14ac:dyDescent="0.25"/>
    <row r="1617" spans="1:12" s="76" customFormat="1" ht="24" customHeight="1" thickBot="1" x14ac:dyDescent="0.25">
      <c r="B1617" s="81"/>
      <c r="C1617" s="1487" t="s">
        <v>86</v>
      </c>
      <c r="D1617" s="1482"/>
      <c r="E1617" s="1488"/>
      <c r="F1617" s="81"/>
      <c r="G1617" s="1487" t="s">
        <v>87</v>
      </c>
      <c r="H1617" s="1482"/>
      <c r="I1617" s="1482"/>
      <c r="J1617" s="1482"/>
      <c r="K1617" s="1482"/>
      <c r="L1617" s="1482"/>
    </row>
    <row r="1618" spans="1:12" s="76" customFormat="1" ht="20.25" x14ac:dyDescent="0.2">
      <c r="A1618" s="1507" t="s">
        <v>88</v>
      </c>
      <c r="B1618" s="1507"/>
      <c r="C1618" s="1507"/>
      <c r="D1618" s="1507"/>
      <c r="E1618" s="1507"/>
      <c r="F1618" s="1507"/>
      <c r="G1618" s="1507"/>
      <c r="H1618" s="1507"/>
      <c r="I1618" s="1507"/>
      <c r="J1618" s="1507"/>
      <c r="K1618" s="1507"/>
      <c r="L1618" s="1507"/>
    </row>
    <row r="1619" spans="1:12" s="76" customFormat="1" ht="18" x14ac:dyDescent="0.2">
      <c r="A1619" s="1482" t="s">
        <v>89</v>
      </c>
      <c r="B1619" s="1482"/>
      <c r="C1619" s="1482"/>
      <c r="D1619" s="1482"/>
    </row>
    <row r="1620" spans="1:12" s="76" customFormat="1" ht="18.75" customHeight="1" x14ac:dyDescent="0.2">
      <c r="A1620" s="1522" t="s">
        <v>90</v>
      </c>
      <c r="B1620" s="1522"/>
      <c r="C1620" s="84">
        <v>76</v>
      </c>
      <c r="D1620" s="85" t="s">
        <v>25</v>
      </c>
      <c r="E1620" s="1492" t="s">
        <v>91</v>
      </c>
      <c r="F1620" s="1492"/>
      <c r="G1620" s="84"/>
      <c r="H1620" s="86" t="s">
        <v>92</v>
      </c>
      <c r="I1620" s="1492" t="s">
        <v>93</v>
      </c>
      <c r="J1620" s="1492"/>
      <c r="K1620" s="84"/>
    </row>
    <row r="1621" spans="1:12" s="76" customFormat="1" ht="18.75" thickBot="1" x14ac:dyDescent="0.25">
      <c r="A1621" s="1482" t="s">
        <v>94</v>
      </c>
      <c r="B1621" s="1482"/>
      <c r="C1621" s="1482"/>
      <c r="D1621" s="1482"/>
    </row>
    <row r="1622" spans="1:12" s="76" customFormat="1" ht="30" customHeight="1" x14ac:dyDescent="0.2">
      <c r="A1622" s="1525" t="s">
        <v>95</v>
      </c>
      <c r="B1622" s="1526"/>
      <c r="C1622" s="1526"/>
      <c r="D1622" s="1526"/>
      <c r="E1622" s="1526"/>
      <c r="F1622" s="1526"/>
      <c r="G1622" s="1526"/>
      <c r="H1622" s="1501" t="s">
        <v>96</v>
      </c>
      <c r="I1622" s="1505" t="s">
        <v>97</v>
      </c>
      <c r="J1622" s="1505"/>
      <c r="K1622" s="1501" t="s">
        <v>98</v>
      </c>
      <c r="L1622" s="1502"/>
    </row>
    <row r="1623" spans="1:12" s="76" customFormat="1" ht="30" customHeight="1" x14ac:dyDescent="0.2">
      <c r="A1623" s="87" t="s">
        <v>99</v>
      </c>
      <c r="B1623" s="1485" t="s">
        <v>100</v>
      </c>
      <c r="C1623" s="1485"/>
      <c r="D1623" s="1485" t="s">
        <v>101</v>
      </c>
      <c r="E1623" s="1485"/>
      <c r="F1623" s="1485" t="s">
        <v>100</v>
      </c>
      <c r="G1623" s="1485"/>
      <c r="H1623" s="1503"/>
      <c r="I1623" s="1506"/>
      <c r="J1623" s="1506"/>
      <c r="K1623" s="1503"/>
      <c r="L1623" s="1504"/>
    </row>
    <row r="1624" spans="1:12" s="76" customFormat="1" ht="30" customHeight="1" x14ac:dyDescent="0.2">
      <c r="A1624" s="1545" t="s">
        <v>11</v>
      </c>
      <c r="B1624" s="1493">
        <v>39253</v>
      </c>
      <c r="C1624" s="1494"/>
      <c r="D1624" s="1495" t="s">
        <v>11</v>
      </c>
      <c r="E1624" s="1496"/>
      <c r="F1624" s="1493">
        <v>39263</v>
      </c>
      <c r="G1624" s="1494"/>
      <c r="H1624" s="1511"/>
      <c r="I1624" s="1514"/>
      <c r="J1624" s="1515"/>
      <c r="K1624" s="1514">
        <v>72</v>
      </c>
      <c r="L1624" s="1539"/>
    </row>
    <row r="1625" spans="1:12" s="76" customFormat="1" ht="30" customHeight="1" x14ac:dyDescent="0.2">
      <c r="A1625" s="1546"/>
      <c r="B1625" s="1497"/>
      <c r="C1625" s="1498"/>
      <c r="D1625" s="1508"/>
      <c r="E1625" s="1509"/>
      <c r="F1625" s="1497"/>
      <c r="G1625" s="1498"/>
      <c r="H1625" s="1512"/>
      <c r="I1625" s="1516"/>
      <c r="J1625" s="1517"/>
      <c r="K1625" s="1516"/>
      <c r="L1625" s="1540"/>
    </row>
    <row r="1626" spans="1:12" s="76" customFormat="1" ht="30" customHeight="1" x14ac:dyDescent="0.2">
      <c r="A1626" s="1546"/>
      <c r="B1626" s="1497"/>
      <c r="C1626" s="1498"/>
      <c r="D1626" s="1508"/>
      <c r="E1626" s="1509"/>
      <c r="F1626" s="1497"/>
      <c r="G1626" s="1498"/>
      <c r="H1626" s="1512"/>
      <c r="I1626" s="1516"/>
      <c r="J1626" s="1517"/>
      <c r="K1626" s="1516"/>
      <c r="L1626" s="1540"/>
    </row>
    <row r="1627" spans="1:12" s="76" customFormat="1" ht="30" customHeight="1" thickBot="1" x14ac:dyDescent="0.25">
      <c r="A1627" s="1547"/>
      <c r="B1627" s="1499"/>
      <c r="C1627" s="1500"/>
      <c r="D1627" s="1520"/>
      <c r="E1627" s="1521"/>
      <c r="F1627" s="1499"/>
      <c r="G1627" s="1500"/>
      <c r="H1627" s="1513"/>
      <c r="I1627" s="1518"/>
      <c r="J1627" s="1519"/>
      <c r="K1627" s="1518"/>
      <c r="L1627" s="1541"/>
    </row>
    <row r="1628" spans="1:12" s="76" customFormat="1" ht="25.15" customHeight="1" x14ac:dyDescent="0.2">
      <c r="A1628" s="1548" t="s">
        <v>102</v>
      </c>
      <c r="B1628" s="1548"/>
      <c r="C1628" s="1548"/>
      <c r="D1628" s="1548"/>
    </row>
    <row r="1629" spans="1:12" s="76" customFormat="1" ht="25.15" customHeight="1" x14ac:dyDescent="0.2">
      <c r="A1629" s="1492" t="s">
        <v>103</v>
      </c>
      <c r="B1629" s="1492"/>
      <c r="C1629" s="84"/>
      <c r="D1629" s="88" t="s">
        <v>104</v>
      </c>
      <c r="E1629" s="1492" t="s">
        <v>105</v>
      </c>
      <c r="F1629" s="1492"/>
      <c r="G1629" s="84">
        <v>72</v>
      </c>
      <c r="H1629" s="86" t="s">
        <v>92</v>
      </c>
      <c r="I1629" s="1522" t="s">
        <v>106</v>
      </c>
      <c r="J1629" s="1522"/>
      <c r="K1629" s="84"/>
    </row>
    <row r="1630" spans="1:12" s="76" customFormat="1" ht="25.15" customHeight="1" x14ac:dyDescent="0.2">
      <c r="A1630" s="1492" t="s">
        <v>107</v>
      </c>
      <c r="B1630" s="1492"/>
      <c r="C1630" s="1492"/>
      <c r="D1630" s="1492"/>
    </row>
    <row r="1631" spans="1:12" s="76" customFormat="1" ht="25.15" customHeight="1" x14ac:dyDescent="0.2">
      <c r="C1631" s="1536" t="s">
        <v>119</v>
      </c>
      <c r="D1631" s="1536"/>
      <c r="E1631" s="1532">
        <v>39263</v>
      </c>
      <c r="F1631" s="1532"/>
      <c r="G1631" s="83"/>
      <c r="H1631" s="76" t="s">
        <v>108</v>
      </c>
      <c r="I1631" s="75"/>
      <c r="J1631" s="75"/>
    </row>
    <row r="1632" spans="1:12" s="76" customFormat="1" ht="5.25" customHeight="1" thickBot="1" x14ac:dyDescent="0.25">
      <c r="A1632" s="89"/>
      <c r="B1632" s="89"/>
      <c r="C1632" s="89"/>
      <c r="D1632" s="89"/>
      <c r="E1632" s="89"/>
      <c r="F1632" s="89"/>
      <c r="G1632" s="89"/>
      <c r="H1632" s="89"/>
      <c r="I1632" s="89"/>
      <c r="J1632" s="89"/>
      <c r="K1632" s="89"/>
      <c r="L1632" s="89"/>
    </row>
    <row r="1633" spans="1:12" s="76" customFormat="1" ht="18" x14ac:dyDescent="0.2">
      <c r="A1633" s="1530" t="s">
        <v>109</v>
      </c>
      <c r="B1633" s="1530"/>
      <c r="C1633" s="1530"/>
      <c r="D1633" s="90" t="s">
        <v>110</v>
      </c>
      <c r="E1633" s="90"/>
      <c r="G1633" s="1550" t="s">
        <v>117</v>
      </c>
      <c r="H1633" s="1550"/>
    </row>
    <row r="1634" spans="1:12" s="76" customFormat="1" ht="18" x14ac:dyDescent="0.2"/>
    <row r="1635" spans="1:12" s="76" customFormat="1" ht="18" x14ac:dyDescent="0.2">
      <c r="A1635" s="76" t="s">
        <v>68</v>
      </c>
      <c r="B1635" s="1549" t="s">
        <v>114</v>
      </c>
      <c r="C1635" s="1549"/>
      <c r="D1635" s="1549"/>
      <c r="E1635" s="1549"/>
      <c r="F1635" s="1538" t="s">
        <v>111</v>
      </c>
      <c r="G1635" s="1538"/>
      <c r="H1635" s="91"/>
      <c r="I1635" s="1536" t="s">
        <v>112</v>
      </c>
      <c r="J1635" s="1536"/>
      <c r="K1635" s="1481">
        <v>39263</v>
      </c>
      <c r="L1635" s="1482"/>
    </row>
    <row r="1636" spans="1:12" s="76" customFormat="1" ht="18" x14ac:dyDescent="0.2"/>
    <row r="1637" spans="1:12" s="76" customFormat="1" ht="18" x14ac:dyDescent="0.2">
      <c r="A1637" s="1533" t="s">
        <v>113</v>
      </c>
      <c r="B1637" s="1533"/>
      <c r="C1637" s="1533"/>
      <c r="D1637" s="1533"/>
      <c r="E1637" s="1537"/>
      <c r="F1637" s="1537"/>
      <c r="G1637" s="1537"/>
      <c r="H1637" s="74"/>
      <c r="I1637" s="1533" t="s">
        <v>112</v>
      </c>
      <c r="J1637" s="1533"/>
      <c r="K1637" s="1534" t="s">
        <v>286</v>
      </c>
      <c r="L1637" s="1535"/>
    </row>
    <row r="1638" spans="1:12" s="76" customFormat="1" ht="18" x14ac:dyDescent="0.2">
      <c r="A1638" s="92"/>
      <c r="B1638" s="92"/>
      <c r="C1638" s="92"/>
      <c r="D1638" s="92"/>
      <c r="I1638" s="92"/>
      <c r="J1638" s="92"/>
      <c r="K1638" s="93"/>
    </row>
    <row r="1639" spans="1:12" s="76" customFormat="1" ht="30" customHeight="1" x14ac:dyDescent="0.2">
      <c r="A1639" s="79" t="s">
        <v>68</v>
      </c>
      <c r="B1639" s="1483" t="s">
        <v>210</v>
      </c>
      <c r="C1639" s="1483"/>
      <c r="D1639" s="1483"/>
      <c r="E1639" s="1483"/>
      <c r="F1639" s="1489" t="s">
        <v>116</v>
      </c>
      <c r="G1639" s="1489"/>
      <c r="H1639" s="95">
        <v>902678838</v>
      </c>
      <c r="I1639" s="1542" t="s">
        <v>69</v>
      </c>
      <c r="J1639" s="1542"/>
      <c r="K1639" s="1483" t="s">
        <v>11</v>
      </c>
      <c r="L1639" s="1484"/>
    </row>
    <row r="1640" spans="1:12" s="76" customFormat="1" ht="30" customHeight="1" x14ac:dyDescent="0.2"/>
    <row r="1641" spans="1:12" s="76" customFormat="1" ht="30" customHeight="1" x14ac:dyDescent="0.2">
      <c r="A1641" s="79" t="s">
        <v>70</v>
      </c>
      <c r="B1641" s="1483" t="s">
        <v>44</v>
      </c>
      <c r="C1641" s="1483"/>
      <c r="D1641" s="1483"/>
      <c r="E1641" s="80" t="s">
        <v>71</v>
      </c>
      <c r="F1641" s="1544">
        <v>2220290</v>
      </c>
      <c r="G1641" s="1544"/>
      <c r="H1641" s="80" t="s">
        <v>72</v>
      </c>
      <c r="I1641" s="1483" t="s">
        <v>206</v>
      </c>
      <c r="J1641" s="1483"/>
      <c r="K1641" s="1483" t="s">
        <v>115</v>
      </c>
      <c r="L1641" s="1484"/>
    </row>
    <row r="1642" spans="1:12" s="76" customFormat="1" ht="9" customHeight="1" thickBot="1" x14ac:dyDescent="0.25"/>
    <row r="1643" spans="1:12" s="76" customFormat="1" ht="24" customHeight="1" thickBot="1" x14ac:dyDescent="0.25">
      <c r="A1643" s="76" t="s">
        <v>73</v>
      </c>
      <c r="B1643" s="81"/>
      <c r="C1643" s="83" t="s">
        <v>74</v>
      </c>
      <c r="D1643" s="99"/>
      <c r="E1643" s="83" t="s">
        <v>75</v>
      </c>
      <c r="F1643" s="99"/>
      <c r="G1643" s="1487" t="s">
        <v>76</v>
      </c>
      <c r="H1643" s="1488"/>
      <c r="I1643" s="99"/>
      <c r="J1643" s="1490" t="s">
        <v>77</v>
      </c>
      <c r="K1643" s="1491"/>
      <c r="L1643" s="1491"/>
    </row>
    <row r="1644" spans="1:12" s="76" customFormat="1" ht="9.75" customHeight="1" thickBot="1" x14ac:dyDescent="0.25">
      <c r="C1644" s="83"/>
      <c r="D1644" s="83"/>
      <c r="E1644" s="83"/>
      <c r="F1644" s="83"/>
      <c r="G1644" s="83"/>
      <c r="H1644" s="83"/>
      <c r="I1644" s="83"/>
      <c r="J1644" s="83"/>
      <c r="K1644" s="83"/>
      <c r="L1644" s="83"/>
    </row>
    <row r="1645" spans="1:12" s="76" customFormat="1" ht="24" customHeight="1" thickBot="1" x14ac:dyDescent="0.25">
      <c r="B1645" s="81"/>
      <c r="C1645" s="83" t="s">
        <v>78</v>
      </c>
      <c r="D1645" s="99"/>
      <c r="E1645" s="83" t="s">
        <v>79</v>
      </c>
      <c r="F1645" s="100" t="str">
        <f>IF(Menu!$C$7="رئيس",Menu!#REF!," ")</f>
        <v xml:space="preserve"> </v>
      </c>
      <c r="G1645" s="1487" t="s">
        <v>81</v>
      </c>
      <c r="H1645" s="1488"/>
      <c r="I1645" s="99"/>
      <c r="J1645" s="1490" t="s">
        <v>82</v>
      </c>
      <c r="K1645" s="1491"/>
      <c r="L1645" s="1491"/>
    </row>
    <row r="1646" spans="1:12" s="76" customFormat="1" ht="9.75" customHeight="1" thickBot="1" x14ac:dyDescent="0.25">
      <c r="C1646" s="83"/>
      <c r="D1646" s="83"/>
      <c r="E1646" s="83"/>
      <c r="F1646" s="83"/>
      <c r="G1646" s="83"/>
      <c r="H1646" s="83"/>
      <c r="I1646" s="83"/>
      <c r="J1646" s="83"/>
      <c r="K1646" s="83"/>
      <c r="L1646" s="83"/>
    </row>
    <row r="1647" spans="1:12" s="76" customFormat="1" ht="24" customHeight="1" thickBot="1" x14ac:dyDescent="0.25">
      <c r="B1647" s="82" t="s">
        <v>80</v>
      </c>
      <c r="C1647" s="83" t="s">
        <v>83</v>
      </c>
      <c r="D1647" s="99"/>
      <c r="E1647" s="83" t="s">
        <v>46</v>
      </c>
      <c r="F1647" s="99"/>
      <c r="G1647" s="1482" t="s">
        <v>84</v>
      </c>
      <c r="H1647" s="1482"/>
      <c r="I1647" s="99"/>
      <c r="J1647" s="1490" t="s">
        <v>85</v>
      </c>
      <c r="K1647" s="1491"/>
      <c r="L1647" s="1491"/>
    </row>
    <row r="1648" spans="1:12" s="76" customFormat="1" ht="9.75" customHeight="1" thickBot="1" x14ac:dyDescent="0.25"/>
    <row r="1649" spans="1:12" s="76" customFormat="1" ht="24" customHeight="1" thickBot="1" x14ac:dyDescent="0.25">
      <c r="B1649" s="81"/>
      <c r="C1649" s="1487" t="s">
        <v>86</v>
      </c>
      <c r="D1649" s="1482"/>
      <c r="E1649" s="1488"/>
      <c r="F1649" s="81"/>
      <c r="G1649" s="1487" t="s">
        <v>87</v>
      </c>
      <c r="H1649" s="1482"/>
      <c r="I1649" s="1482"/>
      <c r="J1649" s="1482"/>
      <c r="K1649" s="1482"/>
      <c r="L1649" s="1482"/>
    </row>
    <row r="1650" spans="1:12" s="76" customFormat="1" ht="20.25" x14ac:dyDescent="0.2">
      <c r="A1650" s="1507" t="s">
        <v>88</v>
      </c>
      <c r="B1650" s="1507"/>
      <c r="C1650" s="1507"/>
      <c r="D1650" s="1507"/>
      <c r="E1650" s="1507"/>
      <c r="F1650" s="1507"/>
      <c r="G1650" s="1507"/>
      <c r="H1650" s="1507"/>
      <c r="I1650" s="1507"/>
      <c r="J1650" s="1507"/>
      <c r="K1650" s="1507"/>
      <c r="L1650" s="1507"/>
    </row>
    <row r="1651" spans="1:12" s="76" customFormat="1" ht="18" x14ac:dyDescent="0.2">
      <c r="A1651" s="1482" t="s">
        <v>89</v>
      </c>
      <c r="B1651" s="1482"/>
      <c r="C1651" s="1482"/>
      <c r="D1651" s="1482"/>
    </row>
    <row r="1652" spans="1:12" s="76" customFormat="1" ht="18.75" customHeight="1" x14ac:dyDescent="0.2">
      <c r="A1652" s="1522" t="s">
        <v>90</v>
      </c>
      <c r="B1652" s="1522"/>
      <c r="C1652" s="84">
        <v>76</v>
      </c>
      <c r="D1652" s="85" t="s">
        <v>25</v>
      </c>
      <c r="E1652" s="1492" t="s">
        <v>91</v>
      </c>
      <c r="F1652" s="1492"/>
      <c r="G1652" s="84"/>
      <c r="H1652" s="86" t="s">
        <v>92</v>
      </c>
      <c r="I1652" s="1492" t="s">
        <v>93</v>
      </c>
      <c r="J1652" s="1492"/>
      <c r="K1652" s="84"/>
    </row>
    <row r="1653" spans="1:12" s="76" customFormat="1" ht="18.75" thickBot="1" x14ac:dyDescent="0.25">
      <c r="A1653" s="1482" t="s">
        <v>94</v>
      </c>
      <c r="B1653" s="1482"/>
      <c r="C1653" s="1482"/>
      <c r="D1653" s="1482"/>
    </row>
    <row r="1654" spans="1:12" s="76" customFormat="1" ht="30" customHeight="1" x14ac:dyDescent="0.2">
      <c r="A1654" s="1525" t="s">
        <v>95</v>
      </c>
      <c r="B1654" s="1526"/>
      <c r="C1654" s="1526"/>
      <c r="D1654" s="1526"/>
      <c r="E1654" s="1526"/>
      <c r="F1654" s="1526"/>
      <c r="G1654" s="1526"/>
      <c r="H1654" s="1501" t="s">
        <v>96</v>
      </c>
      <c r="I1654" s="1505" t="s">
        <v>97</v>
      </c>
      <c r="J1654" s="1505"/>
      <c r="K1654" s="1501" t="s">
        <v>98</v>
      </c>
      <c r="L1654" s="1502"/>
    </row>
    <row r="1655" spans="1:12" s="76" customFormat="1" ht="30" customHeight="1" x14ac:dyDescent="0.2">
      <c r="A1655" s="87" t="s">
        <v>99</v>
      </c>
      <c r="B1655" s="1485" t="s">
        <v>100</v>
      </c>
      <c r="C1655" s="1485"/>
      <c r="D1655" s="1485" t="s">
        <v>101</v>
      </c>
      <c r="E1655" s="1485"/>
      <c r="F1655" s="1485" t="s">
        <v>100</v>
      </c>
      <c r="G1655" s="1485"/>
      <c r="H1655" s="1503"/>
      <c r="I1655" s="1506"/>
      <c r="J1655" s="1506"/>
      <c r="K1655" s="1503"/>
      <c r="L1655" s="1504"/>
    </row>
    <row r="1656" spans="1:12" s="76" customFormat="1" ht="30" customHeight="1" x14ac:dyDescent="0.2">
      <c r="A1656" s="1545" t="s">
        <v>11</v>
      </c>
      <c r="B1656" s="1493">
        <v>39253</v>
      </c>
      <c r="C1656" s="1494"/>
      <c r="D1656" s="1495" t="s">
        <v>11</v>
      </c>
      <c r="E1656" s="1496"/>
      <c r="F1656" s="1493">
        <v>39263</v>
      </c>
      <c r="G1656" s="1494"/>
      <c r="H1656" s="1511"/>
      <c r="I1656" s="1514"/>
      <c r="J1656" s="1515"/>
      <c r="K1656" s="1514">
        <v>126</v>
      </c>
      <c r="L1656" s="1539"/>
    </row>
    <row r="1657" spans="1:12" s="76" customFormat="1" ht="30" customHeight="1" x14ac:dyDescent="0.2">
      <c r="A1657" s="1546"/>
      <c r="B1657" s="1497"/>
      <c r="C1657" s="1498"/>
      <c r="D1657" s="1508"/>
      <c r="E1657" s="1509"/>
      <c r="F1657" s="1497"/>
      <c r="G1657" s="1498"/>
      <c r="H1657" s="1512"/>
      <c r="I1657" s="1516"/>
      <c r="J1657" s="1517"/>
      <c r="K1657" s="1516"/>
      <c r="L1657" s="1540"/>
    </row>
    <row r="1658" spans="1:12" s="76" customFormat="1" ht="30" customHeight="1" x14ac:dyDescent="0.2">
      <c r="A1658" s="1546"/>
      <c r="B1658" s="1497"/>
      <c r="C1658" s="1498"/>
      <c r="D1658" s="1508"/>
      <c r="E1658" s="1509"/>
      <c r="F1658" s="1497"/>
      <c r="G1658" s="1498"/>
      <c r="H1658" s="1512"/>
      <c r="I1658" s="1516"/>
      <c r="J1658" s="1517"/>
      <c r="K1658" s="1516"/>
      <c r="L1658" s="1540"/>
    </row>
    <row r="1659" spans="1:12" s="76" customFormat="1" ht="30" customHeight="1" thickBot="1" x14ac:dyDescent="0.25">
      <c r="A1659" s="1547"/>
      <c r="B1659" s="1499"/>
      <c r="C1659" s="1500"/>
      <c r="D1659" s="1520"/>
      <c r="E1659" s="1521"/>
      <c r="F1659" s="1499"/>
      <c r="G1659" s="1500"/>
      <c r="H1659" s="1513"/>
      <c r="I1659" s="1518"/>
      <c r="J1659" s="1519"/>
      <c r="K1659" s="1518"/>
      <c r="L1659" s="1541"/>
    </row>
    <row r="1660" spans="1:12" s="76" customFormat="1" ht="25.15" customHeight="1" x14ac:dyDescent="0.2">
      <c r="A1660" s="1548" t="s">
        <v>102</v>
      </c>
      <c r="B1660" s="1548"/>
      <c r="C1660" s="1548"/>
      <c r="D1660" s="1548"/>
    </row>
    <row r="1661" spans="1:12" s="76" customFormat="1" ht="25.15" customHeight="1" x14ac:dyDescent="0.2">
      <c r="A1661" s="1492" t="s">
        <v>103</v>
      </c>
      <c r="B1661" s="1492"/>
      <c r="C1661" s="84"/>
      <c r="D1661" s="88" t="s">
        <v>104</v>
      </c>
      <c r="E1661" s="1492" t="s">
        <v>105</v>
      </c>
      <c r="F1661" s="1492"/>
      <c r="G1661" s="84">
        <v>126</v>
      </c>
      <c r="H1661" s="86" t="s">
        <v>92</v>
      </c>
      <c r="I1661" s="1522" t="s">
        <v>106</v>
      </c>
      <c r="J1661" s="1522"/>
      <c r="K1661" s="84"/>
    </row>
    <row r="1662" spans="1:12" s="76" customFormat="1" ht="25.15" customHeight="1" x14ac:dyDescent="0.2">
      <c r="A1662" s="1492" t="s">
        <v>107</v>
      </c>
      <c r="B1662" s="1492"/>
      <c r="C1662" s="1492"/>
      <c r="D1662" s="1492"/>
    </row>
    <row r="1663" spans="1:12" s="76" customFormat="1" ht="25.15" customHeight="1" x14ac:dyDescent="0.2">
      <c r="C1663" s="1536" t="s">
        <v>119</v>
      </c>
      <c r="D1663" s="1536"/>
      <c r="E1663" s="1532">
        <v>39263</v>
      </c>
      <c r="F1663" s="1532"/>
      <c r="G1663" s="83"/>
      <c r="H1663" s="76" t="s">
        <v>108</v>
      </c>
      <c r="I1663" s="75"/>
      <c r="J1663" s="75"/>
    </row>
    <row r="1664" spans="1:12" s="76" customFormat="1" ht="5.25" customHeight="1" thickBot="1" x14ac:dyDescent="0.25">
      <c r="A1664" s="89"/>
      <c r="B1664" s="89"/>
      <c r="C1664" s="89"/>
      <c r="D1664" s="89"/>
      <c r="E1664" s="89"/>
      <c r="F1664" s="89"/>
      <c r="G1664" s="89"/>
      <c r="H1664" s="89"/>
      <c r="I1664" s="89"/>
      <c r="J1664" s="89"/>
      <c r="K1664" s="89"/>
      <c r="L1664" s="89"/>
    </row>
    <row r="1665" spans="1:12" s="76" customFormat="1" ht="18" x14ac:dyDescent="0.2">
      <c r="A1665" s="1530" t="s">
        <v>109</v>
      </c>
      <c r="B1665" s="1530"/>
      <c r="C1665" s="1530"/>
      <c r="D1665" s="90" t="s">
        <v>110</v>
      </c>
      <c r="E1665" s="90"/>
      <c r="G1665" s="1550" t="s">
        <v>117</v>
      </c>
      <c r="H1665" s="1550"/>
    </row>
    <row r="1666" spans="1:12" s="76" customFormat="1" ht="18" x14ac:dyDescent="0.2"/>
    <row r="1667" spans="1:12" s="76" customFormat="1" ht="18" x14ac:dyDescent="0.2">
      <c r="A1667" s="76" t="s">
        <v>68</v>
      </c>
      <c r="B1667" s="1549" t="s">
        <v>114</v>
      </c>
      <c r="C1667" s="1549"/>
      <c r="D1667" s="1549"/>
      <c r="E1667" s="1549"/>
      <c r="F1667" s="1538" t="s">
        <v>111</v>
      </c>
      <c r="G1667" s="1538"/>
      <c r="H1667" s="91"/>
      <c r="I1667" s="1536" t="s">
        <v>112</v>
      </c>
      <c r="J1667" s="1536"/>
      <c r="K1667" s="1481">
        <v>39263</v>
      </c>
      <c r="L1667" s="1482"/>
    </row>
    <row r="1668" spans="1:12" s="76" customFormat="1" ht="18" x14ac:dyDescent="0.2"/>
    <row r="1669" spans="1:12" s="76" customFormat="1" ht="18" x14ac:dyDescent="0.2">
      <c r="A1669" s="1533" t="s">
        <v>113</v>
      </c>
      <c r="B1669" s="1533"/>
      <c r="C1669" s="1533"/>
      <c r="D1669" s="1533"/>
      <c r="E1669" s="1537"/>
      <c r="F1669" s="1537"/>
      <c r="G1669" s="1537"/>
      <c r="H1669" s="74"/>
      <c r="I1669" s="1533" t="s">
        <v>112</v>
      </c>
      <c r="J1669" s="1533"/>
      <c r="K1669" s="1534" t="s">
        <v>286</v>
      </c>
      <c r="L1669" s="1535"/>
    </row>
    <row r="1670" spans="1:12" s="76" customFormat="1" ht="18" x14ac:dyDescent="0.2">
      <c r="A1670" s="92"/>
      <c r="B1670" s="92"/>
      <c r="C1670" s="92"/>
      <c r="D1670" s="92"/>
      <c r="I1670" s="92"/>
      <c r="J1670" s="92"/>
      <c r="K1670" s="93"/>
    </row>
    <row r="1671" spans="1:12" s="76" customFormat="1" ht="30" customHeight="1" x14ac:dyDescent="0.2">
      <c r="A1671" s="79" t="s">
        <v>68</v>
      </c>
      <c r="B1671" s="1483" t="s">
        <v>211</v>
      </c>
      <c r="C1671" s="1483"/>
      <c r="D1671" s="1483"/>
      <c r="E1671" s="1483"/>
      <c r="F1671" s="1489" t="s">
        <v>116</v>
      </c>
      <c r="G1671" s="1489"/>
      <c r="H1671" s="95">
        <v>88235</v>
      </c>
      <c r="I1671" s="1542" t="s">
        <v>69</v>
      </c>
      <c r="J1671" s="1542"/>
      <c r="K1671" s="1483" t="s">
        <v>11</v>
      </c>
      <c r="L1671" s="1484"/>
    </row>
    <row r="1672" spans="1:12" s="76" customFormat="1" ht="30" customHeight="1" x14ac:dyDescent="0.2"/>
    <row r="1673" spans="1:12" s="76" customFormat="1" ht="30" customHeight="1" x14ac:dyDescent="0.2">
      <c r="A1673" s="79" t="s">
        <v>70</v>
      </c>
      <c r="B1673" s="1483" t="s">
        <v>44</v>
      </c>
      <c r="C1673" s="1483"/>
      <c r="D1673" s="1483"/>
      <c r="E1673" s="80" t="s">
        <v>71</v>
      </c>
      <c r="F1673" s="1544">
        <v>8553</v>
      </c>
      <c r="G1673" s="1544"/>
      <c r="H1673" s="80" t="s">
        <v>72</v>
      </c>
      <c r="I1673" s="1483" t="s">
        <v>204</v>
      </c>
      <c r="J1673" s="1483"/>
      <c r="K1673" s="1483" t="s">
        <v>223</v>
      </c>
      <c r="L1673" s="1484"/>
    </row>
    <row r="1674" spans="1:12" s="76" customFormat="1" ht="9" customHeight="1" thickBot="1" x14ac:dyDescent="0.25"/>
    <row r="1675" spans="1:12" s="76" customFormat="1" ht="24" customHeight="1" thickBot="1" x14ac:dyDescent="0.25">
      <c r="A1675" s="76" t="s">
        <v>73</v>
      </c>
      <c r="B1675" s="81"/>
      <c r="C1675" s="83" t="s">
        <v>74</v>
      </c>
      <c r="D1675" s="99"/>
      <c r="E1675" s="83" t="s">
        <v>75</v>
      </c>
      <c r="F1675" s="99"/>
      <c r="G1675" s="1487" t="s">
        <v>76</v>
      </c>
      <c r="H1675" s="1488"/>
      <c r="I1675" s="99"/>
      <c r="J1675" s="1490" t="s">
        <v>77</v>
      </c>
      <c r="K1675" s="1491"/>
      <c r="L1675" s="1491"/>
    </row>
    <row r="1676" spans="1:12" s="76" customFormat="1" ht="9.75" customHeight="1" thickBot="1" x14ac:dyDescent="0.25">
      <c r="C1676" s="83"/>
      <c r="D1676" s="83"/>
      <c r="E1676" s="83"/>
      <c r="F1676" s="83"/>
      <c r="G1676" s="83"/>
      <c r="H1676" s="83"/>
      <c r="I1676" s="83"/>
      <c r="J1676" s="83"/>
      <c r="K1676" s="83"/>
      <c r="L1676" s="83"/>
    </row>
    <row r="1677" spans="1:12" s="76" customFormat="1" ht="24" customHeight="1" thickBot="1" x14ac:dyDescent="0.25">
      <c r="B1677" s="81"/>
      <c r="C1677" s="83" t="s">
        <v>78</v>
      </c>
      <c r="D1677" s="99"/>
      <c r="E1677" s="83" t="s">
        <v>79</v>
      </c>
      <c r="F1677" s="100" t="str">
        <f>IF(Menu!$C$7="رئيس",Menu!#REF!," ")</f>
        <v xml:space="preserve"> </v>
      </c>
      <c r="G1677" s="1487" t="s">
        <v>81</v>
      </c>
      <c r="H1677" s="1488"/>
      <c r="I1677" s="99"/>
      <c r="J1677" s="1490" t="s">
        <v>82</v>
      </c>
      <c r="K1677" s="1491"/>
      <c r="L1677" s="1491"/>
    </row>
    <row r="1678" spans="1:12" s="76" customFormat="1" ht="9.75" customHeight="1" thickBot="1" x14ac:dyDescent="0.25">
      <c r="C1678" s="83"/>
      <c r="D1678" s="83"/>
      <c r="E1678" s="83"/>
      <c r="F1678" s="83"/>
      <c r="G1678" s="83"/>
      <c r="H1678" s="83"/>
      <c r="I1678" s="83"/>
      <c r="J1678" s="83"/>
      <c r="K1678" s="83"/>
      <c r="L1678" s="83"/>
    </row>
    <row r="1679" spans="1:12" s="76" customFormat="1" ht="24" customHeight="1" thickBot="1" x14ac:dyDescent="0.25">
      <c r="B1679" s="82" t="s">
        <v>80</v>
      </c>
      <c r="C1679" s="83" t="s">
        <v>83</v>
      </c>
      <c r="D1679" s="99"/>
      <c r="E1679" s="83" t="s">
        <v>46</v>
      </c>
      <c r="F1679" s="99"/>
      <c r="G1679" s="1482" t="s">
        <v>84</v>
      </c>
      <c r="H1679" s="1482"/>
      <c r="I1679" s="99"/>
      <c r="J1679" s="1490" t="s">
        <v>85</v>
      </c>
      <c r="K1679" s="1491"/>
      <c r="L1679" s="1491"/>
    </row>
    <row r="1680" spans="1:12" s="76" customFormat="1" ht="9.75" customHeight="1" thickBot="1" x14ac:dyDescent="0.25"/>
    <row r="1681" spans="1:12" s="76" customFormat="1" ht="24" customHeight="1" thickBot="1" x14ac:dyDescent="0.25">
      <c r="B1681" s="81"/>
      <c r="C1681" s="1487" t="s">
        <v>86</v>
      </c>
      <c r="D1681" s="1482"/>
      <c r="E1681" s="1488"/>
      <c r="F1681" s="81"/>
      <c r="G1681" s="1487" t="s">
        <v>87</v>
      </c>
      <c r="H1681" s="1482"/>
      <c r="I1681" s="1482"/>
      <c r="J1681" s="1482"/>
      <c r="K1681" s="1482"/>
      <c r="L1681" s="1482"/>
    </row>
    <row r="1682" spans="1:12" s="76" customFormat="1" ht="20.25" x14ac:dyDescent="0.2">
      <c r="A1682" s="1507" t="s">
        <v>88</v>
      </c>
      <c r="B1682" s="1507"/>
      <c r="C1682" s="1507"/>
      <c r="D1682" s="1507"/>
      <c r="E1682" s="1507"/>
      <c r="F1682" s="1507"/>
      <c r="G1682" s="1507"/>
      <c r="H1682" s="1507"/>
      <c r="I1682" s="1507"/>
      <c r="J1682" s="1507"/>
      <c r="K1682" s="1507"/>
      <c r="L1682" s="1507"/>
    </row>
    <row r="1683" spans="1:12" s="76" customFormat="1" ht="18" x14ac:dyDescent="0.2">
      <c r="A1683" s="1482" t="s">
        <v>89</v>
      </c>
      <c r="B1683" s="1482"/>
      <c r="C1683" s="1482"/>
      <c r="D1683" s="1482"/>
    </row>
    <row r="1684" spans="1:12" s="76" customFormat="1" ht="18.75" customHeight="1" x14ac:dyDescent="0.2">
      <c r="A1684" s="1522" t="s">
        <v>90</v>
      </c>
      <c r="B1684" s="1522"/>
      <c r="C1684" s="84">
        <v>76</v>
      </c>
      <c r="D1684" s="85" t="s">
        <v>25</v>
      </c>
      <c r="E1684" s="1492" t="s">
        <v>91</v>
      </c>
      <c r="F1684" s="1492"/>
      <c r="G1684" s="84"/>
      <c r="H1684" s="86" t="s">
        <v>92</v>
      </c>
      <c r="I1684" s="1492" t="s">
        <v>93</v>
      </c>
      <c r="J1684" s="1492"/>
      <c r="K1684" s="84"/>
    </row>
    <row r="1685" spans="1:12" s="76" customFormat="1" ht="18.75" thickBot="1" x14ac:dyDescent="0.25">
      <c r="A1685" s="1482" t="s">
        <v>94</v>
      </c>
      <c r="B1685" s="1482"/>
      <c r="C1685" s="1482"/>
      <c r="D1685" s="1482"/>
    </row>
    <row r="1686" spans="1:12" s="76" customFormat="1" ht="30" customHeight="1" x14ac:dyDescent="0.2">
      <c r="A1686" s="1525" t="s">
        <v>95</v>
      </c>
      <c r="B1686" s="1526"/>
      <c r="C1686" s="1526"/>
      <c r="D1686" s="1526"/>
      <c r="E1686" s="1526"/>
      <c r="F1686" s="1526"/>
      <c r="G1686" s="1526"/>
      <c r="H1686" s="1501" t="s">
        <v>96</v>
      </c>
      <c r="I1686" s="1505" t="s">
        <v>97</v>
      </c>
      <c r="J1686" s="1505"/>
      <c r="K1686" s="1501" t="s">
        <v>98</v>
      </c>
      <c r="L1686" s="1502"/>
    </row>
    <row r="1687" spans="1:12" s="76" customFormat="1" ht="30" customHeight="1" x14ac:dyDescent="0.2">
      <c r="A1687" s="87" t="s">
        <v>99</v>
      </c>
      <c r="B1687" s="1485" t="s">
        <v>100</v>
      </c>
      <c r="C1687" s="1485"/>
      <c r="D1687" s="1485" t="s">
        <v>101</v>
      </c>
      <c r="E1687" s="1485"/>
      <c r="F1687" s="1485" t="s">
        <v>100</v>
      </c>
      <c r="G1687" s="1485"/>
      <c r="H1687" s="1503"/>
      <c r="I1687" s="1506"/>
      <c r="J1687" s="1506"/>
      <c r="K1687" s="1503"/>
      <c r="L1687" s="1504"/>
    </row>
    <row r="1688" spans="1:12" s="76" customFormat="1" ht="30" customHeight="1" x14ac:dyDescent="0.2">
      <c r="A1688" s="1545" t="s">
        <v>52</v>
      </c>
      <c r="B1688" s="1493">
        <v>39253</v>
      </c>
      <c r="C1688" s="1494"/>
      <c r="D1688" s="1495" t="s">
        <v>11</v>
      </c>
      <c r="E1688" s="1496"/>
      <c r="F1688" s="1493">
        <v>39263</v>
      </c>
      <c r="G1688" s="1494"/>
      <c r="H1688" s="1511"/>
      <c r="I1688" s="1514"/>
      <c r="J1688" s="1515"/>
      <c r="K1688" s="1514">
        <v>108</v>
      </c>
      <c r="L1688" s="1539"/>
    </row>
    <row r="1689" spans="1:12" s="76" customFormat="1" ht="30" customHeight="1" x14ac:dyDescent="0.2">
      <c r="A1689" s="1546"/>
      <c r="B1689" s="1497"/>
      <c r="C1689" s="1498"/>
      <c r="D1689" s="1508"/>
      <c r="E1689" s="1509"/>
      <c r="F1689" s="1497"/>
      <c r="G1689" s="1498"/>
      <c r="H1689" s="1512"/>
      <c r="I1689" s="1516"/>
      <c r="J1689" s="1517"/>
      <c r="K1689" s="1516"/>
      <c r="L1689" s="1540"/>
    </row>
    <row r="1690" spans="1:12" s="76" customFormat="1" ht="30" customHeight="1" x14ac:dyDescent="0.2">
      <c r="A1690" s="1546"/>
      <c r="B1690" s="1497"/>
      <c r="C1690" s="1498"/>
      <c r="D1690" s="1508"/>
      <c r="E1690" s="1509"/>
      <c r="F1690" s="1497"/>
      <c r="G1690" s="1498"/>
      <c r="H1690" s="1512"/>
      <c r="I1690" s="1516"/>
      <c r="J1690" s="1517"/>
      <c r="K1690" s="1516"/>
      <c r="L1690" s="1540"/>
    </row>
    <row r="1691" spans="1:12" s="76" customFormat="1" ht="30" customHeight="1" thickBot="1" x14ac:dyDescent="0.25">
      <c r="A1691" s="1547"/>
      <c r="B1691" s="1499"/>
      <c r="C1691" s="1500"/>
      <c r="D1691" s="1520"/>
      <c r="E1691" s="1521"/>
      <c r="F1691" s="1499"/>
      <c r="G1691" s="1500"/>
      <c r="H1691" s="1513"/>
      <c r="I1691" s="1518"/>
      <c r="J1691" s="1519"/>
      <c r="K1691" s="1518"/>
      <c r="L1691" s="1541"/>
    </row>
    <row r="1692" spans="1:12" s="76" customFormat="1" ht="25.15" customHeight="1" x14ac:dyDescent="0.2">
      <c r="A1692" s="1548" t="s">
        <v>102</v>
      </c>
      <c r="B1692" s="1548"/>
      <c r="C1692" s="1548"/>
      <c r="D1692" s="1548"/>
    </row>
    <row r="1693" spans="1:12" s="76" customFormat="1" ht="25.15" customHeight="1" x14ac:dyDescent="0.2">
      <c r="A1693" s="1492" t="s">
        <v>103</v>
      </c>
      <c r="B1693" s="1492"/>
      <c r="C1693" s="84"/>
      <c r="D1693" s="88" t="s">
        <v>104</v>
      </c>
      <c r="E1693" s="1492" t="s">
        <v>105</v>
      </c>
      <c r="F1693" s="1492"/>
      <c r="G1693" s="84">
        <v>108</v>
      </c>
      <c r="H1693" s="86" t="s">
        <v>92</v>
      </c>
      <c r="I1693" s="1522" t="s">
        <v>106</v>
      </c>
      <c r="J1693" s="1522"/>
      <c r="K1693" s="84"/>
    </row>
    <row r="1694" spans="1:12" s="76" customFormat="1" ht="25.15" customHeight="1" x14ac:dyDescent="0.2">
      <c r="A1694" s="1492" t="s">
        <v>107</v>
      </c>
      <c r="B1694" s="1492"/>
      <c r="C1694" s="1492"/>
      <c r="D1694" s="1492"/>
    </row>
    <row r="1695" spans="1:12" s="76" customFormat="1" ht="25.15" customHeight="1" x14ac:dyDescent="0.2">
      <c r="C1695" s="1536" t="s">
        <v>119</v>
      </c>
      <c r="D1695" s="1536"/>
      <c r="E1695" s="1532">
        <v>39263</v>
      </c>
      <c r="F1695" s="1532"/>
      <c r="G1695" s="83"/>
      <c r="H1695" s="76" t="s">
        <v>108</v>
      </c>
      <c r="I1695" s="75"/>
      <c r="J1695" s="75"/>
    </row>
    <row r="1696" spans="1:12" s="76" customFormat="1" ht="5.25" customHeight="1" thickBot="1" x14ac:dyDescent="0.25">
      <c r="A1696" s="89"/>
      <c r="B1696" s="89"/>
      <c r="C1696" s="89"/>
      <c r="D1696" s="89"/>
      <c r="E1696" s="89"/>
      <c r="F1696" s="89"/>
      <c r="G1696" s="89"/>
      <c r="H1696" s="89"/>
      <c r="I1696" s="89"/>
      <c r="J1696" s="89"/>
      <c r="K1696" s="89"/>
      <c r="L1696" s="89"/>
    </row>
    <row r="1697" spans="1:12" s="76" customFormat="1" ht="18" x14ac:dyDescent="0.2">
      <c r="A1697" s="1530" t="s">
        <v>109</v>
      </c>
      <c r="B1697" s="1530"/>
      <c r="C1697" s="1530"/>
      <c r="D1697" s="90" t="s">
        <v>110</v>
      </c>
      <c r="E1697" s="90"/>
      <c r="G1697" s="1550" t="s">
        <v>117</v>
      </c>
      <c r="H1697" s="1550"/>
    </row>
    <row r="1698" spans="1:12" s="76" customFormat="1" ht="18" x14ac:dyDescent="0.2"/>
    <row r="1699" spans="1:12" s="76" customFormat="1" ht="18" x14ac:dyDescent="0.2">
      <c r="A1699" s="76" t="s">
        <v>68</v>
      </c>
      <c r="B1699" s="1549" t="s">
        <v>114</v>
      </c>
      <c r="C1699" s="1549"/>
      <c r="D1699" s="1549"/>
      <c r="E1699" s="1549"/>
      <c r="F1699" s="1538" t="s">
        <v>111</v>
      </c>
      <c r="G1699" s="1538"/>
      <c r="H1699" s="91"/>
      <c r="I1699" s="1536" t="s">
        <v>112</v>
      </c>
      <c r="J1699" s="1536"/>
      <c r="K1699" s="1481">
        <v>39263</v>
      </c>
      <c r="L1699" s="1482"/>
    </row>
    <row r="1700" spans="1:12" s="76" customFormat="1" ht="18" x14ac:dyDescent="0.2"/>
    <row r="1701" spans="1:12" s="76" customFormat="1" ht="18" x14ac:dyDescent="0.2">
      <c r="A1701" s="1533" t="s">
        <v>113</v>
      </c>
      <c r="B1701" s="1533"/>
      <c r="C1701" s="1533"/>
      <c r="D1701" s="1533"/>
      <c r="E1701" s="1537"/>
      <c r="F1701" s="1537"/>
      <c r="G1701" s="1537"/>
      <c r="H1701" s="74"/>
      <c r="I1701" s="1533" t="s">
        <v>112</v>
      </c>
      <c r="J1701" s="1533"/>
      <c r="K1701" s="1534" t="s">
        <v>286</v>
      </c>
      <c r="L1701" s="1535"/>
    </row>
    <row r="1702" spans="1:12" s="76" customFormat="1" ht="18" x14ac:dyDescent="0.2">
      <c r="A1702" s="92"/>
      <c r="B1702" s="92"/>
      <c r="C1702" s="92"/>
      <c r="D1702" s="92"/>
      <c r="I1702" s="92"/>
      <c r="J1702" s="92"/>
      <c r="K1702" s="93"/>
    </row>
    <row r="1703" spans="1:12" s="76" customFormat="1" ht="30" customHeight="1" x14ac:dyDescent="0.2">
      <c r="A1703" s="79" t="s">
        <v>68</v>
      </c>
      <c r="B1703" s="1483" t="s">
        <v>212</v>
      </c>
      <c r="C1703" s="1483"/>
      <c r="D1703" s="1483"/>
      <c r="E1703" s="1483"/>
      <c r="F1703" s="1489" t="s">
        <v>116</v>
      </c>
      <c r="G1703" s="1489"/>
      <c r="H1703" s="95">
        <v>968540674</v>
      </c>
      <c r="I1703" s="1542" t="s">
        <v>69</v>
      </c>
      <c r="J1703" s="1542"/>
      <c r="K1703" s="1483" t="s">
        <v>11</v>
      </c>
      <c r="L1703" s="1484"/>
    </row>
    <row r="1704" spans="1:12" s="76" customFormat="1" ht="30" customHeight="1" x14ac:dyDescent="0.2"/>
    <row r="1705" spans="1:12" s="76" customFormat="1" ht="30" customHeight="1" x14ac:dyDescent="0.2">
      <c r="A1705" s="79" t="s">
        <v>70</v>
      </c>
      <c r="B1705" s="1483" t="s">
        <v>44</v>
      </c>
      <c r="C1705" s="1483"/>
      <c r="D1705" s="1483"/>
      <c r="E1705" s="80" t="s">
        <v>71</v>
      </c>
      <c r="F1705" s="1544" t="s">
        <v>213</v>
      </c>
      <c r="G1705" s="1544"/>
      <c r="H1705" s="80" t="s">
        <v>72</v>
      </c>
      <c r="I1705" s="1483" t="s">
        <v>214</v>
      </c>
      <c r="J1705" s="1483"/>
      <c r="K1705" s="1483" t="s">
        <v>224</v>
      </c>
      <c r="L1705" s="1484"/>
    </row>
    <row r="1706" spans="1:12" s="76" customFormat="1" ht="9" customHeight="1" thickBot="1" x14ac:dyDescent="0.25"/>
    <row r="1707" spans="1:12" s="76" customFormat="1" ht="24" customHeight="1" thickBot="1" x14ac:dyDescent="0.25">
      <c r="A1707" s="76" t="s">
        <v>73</v>
      </c>
      <c r="B1707" s="81"/>
      <c r="C1707" s="83" t="s">
        <v>74</v>
      </c>
      <c r="D1707" s="99"/>
      <c r="E1707" s="83" t="s">
        <v>75</v>
      </c>
      <c r="F1707" s="99"/>
      <c r="G1707" s="1487" t="s">
        <v>76</v>
      </c>
      <c r="H1707" s="1488"/>
      <c r="I1707" s="99"/>
      <c r="J1707" s="1490" t="s">
        <v>77</v>
      </c>
      <c r="K1707" s="1491"/>
      <c r="L1707" s="1491"/>
    </row>
    <row r="1708" spans="1:12" s="76" customFormat="1" ht="9.75" customHeight="1" thickBot="1" x14ac:dyDescent="0.25">
      <c r="C1708" s="83"/>
      <c r="D1708" s="83"/>
      <c r="E1708" s="83"/>
      <c r="F1708" s="83"/>
      <c r="G1708" s="83"/>
      <c r="H1708" s="83"/>
      <c r="I1708" s="83"/>
      <c r="J1708" s="83"/>
      <c r="K1708" s="83"/>
      <c r="L1708" s="83"/>
    </row>
    <row r="1709" spans="1:12" s="76" customFormat="1" ht="24" customHeight="1" thickBot="1" x14ac:dyDescent="0.25">
      <c r="B1709" s="81"/>
      <c r="C1709" s="83" t="s">
        <v>78</v>
      </c>
      <c r="D1709" s="99"/>
      <c r="E1709" s="83" t="s">
        <v>79</v>
      </c>
      <c r="F1709" s="100" t="str">
        <f>IF(Menu!$C$7="رئيس",Menu!#REF!," ")</f>
        <v xml:space="preserve"> </v>
      </c>
      <c r="G1709" s="1487" t="s">
        <v>81</v>
      </c>
      <c r="H1709" s="1488"/>
      <c r="I1709" s="99"/>
      <c r="J1709" s="1490" t="s">
        <v>82</v>
      </c>
      <c r="K1709" s="1491"/>
      <c r="L1709" s="1491"/>
    </row>
    <row r="1710" spans="1:12" s="76" customFormat="1" ht="9.75" customHeight="1" thickBot="1" x14ac:dyDescent="0.25">
      <c r="C1710" s="83"/>
      <c r="D1710" s="83"/>
      <c r="E1710" s="83"/>
      <c r="F1710" s="83"/>
      <c r="G1710" s="83"/>
      <c r="H1710" s="83"/>
      <c r="I1710" s="83"/>
      <c r="J1710" s="83"/>
      <c r="K1710" s="83"/>
      <c r="L1710" s="83"/>
    </row>
    <row r="1711" spans="1:12" s="76" customFormat="1" ht="24" customHeight="1" thickBot="1" x14ac:dyDescent="0.25">
      <c r="B1711" s="82" t="s">
        <v>80</v>
      </c>
      <c r="C1711" s="83" t="s">
        <v>83</v>
      </c>
      <c r="D1711" s="99"/>
      <c r="E1711" s="83" t="s">
        <v>46</v>
      </c>
      <c r="F1711" s="99"/>
      <c r="G1711" s="1482" t="s">
        <v>84</v>
      </c>
      <c r="H1711" s="1482"/>
      <c r="I1711" s="99"/>
      <c r="J1711" s="1490" t="s">
        <v>85</v>
      </c>
      <c r="K1711" s="1491"/>
      <c r="L1711" s="1491"/>
    </row>
    <row r="1712" spans="1:12" s="76" customFormat="1" ht="9.75" customHeight="1" thickBot="1" x14ac:dyDescent="0.25"/>
    <row r="1713" spans="1:12" s="76" customFormat="1" ht="24" customHeight="1" thickBot="1" x14ac:dyDescent="0.25">
      <c r="B1713" s="81"/>
      <c r="C1713" s="1487" t="s">
        <v>86</v>
      </c>
      <c r="D1713" s="1482"/>
      <c r="E1713" s="1488"/>
      <c r="F1713" s="81"/>
      <c r="G1713" s="1487" t="s">
        <v>87</v>
      </c>
      <c r="H1713" s="1482"/>
      <c r="I1713" s="1482"/>
      <c r="J1713" s="1482"/>
      <c r="K1713" s="1482"/>
      <c r="L1713" s="1482"/>
    </row>
    <row r="1714" spans="1:12" s="76" customFormat="1" ht="20.25" x14ac:dyDescent="0.2">
      <c r="A1714" s="1507" t="s">
        <v>88</v>
      </c>
      <c r="B1714" s="1507"/>
      <c r="C1714" s="1507"/>
      <c r="D1714" s="1507"/>
      <c r="E1714" s="1507"/>
      <c r="F1714" s="1507"/>
      <c r="G1714" s="1507"/>
      <c r="H1714" s="1507"/>
      <c r="I1714" s="1507"/>
      <c r="J1714" s="1507"/>
      <c r="K1714" s="1507"/>
      <c r="L1714" s="1507"/>
    </row>
    <row r="1715" spans="1:12" s="76" customFormat="1" ht="18" x14ac:dyDescent="0.2">
      <c r="A1715" s="1482" t="s">
        <v>89</v>
      </c>
      <c r="B1715" s="1482"/>
      <c r="C1715" s="1482"/>
      <c r="D1715" s="1482"/>
    </row>
    <row r="1716" spans="1:12" s="76" customFormat="1" ht="18.75" customHeight="1" x14ac:dyDescent="0.2">
      <c r="A1716" s="1522" t="s">
        <v>90</v>
      </c>
      <c r="B1716" s="1522"/>
      <c r="C1716" s="84">
        <v>76</v>
      </c>
      <c r="D1716" s="85" t="s">
        <v>25</v>
      </c>
      <c r="E1716" s="1492" t="s">
        <v>91</v>
      </c>
      <c r="F1716" s="1492"/>
      <c r="G1716" s="84"/>
      <c r="H1716" s="86" t="s">
        <v>92</v>
      </c>
      <c r="I1716" s="1492" t="s">
        <v>93</v>
      </c>
      <c r="J1716" s="1492"/>
      <c r="K1716" s="84"/>
    </row>
    <row r="1717" spans="1:12" s="76" customFormat="1" ht="18.75" thickBot="1" x14ac:dyDescent="0.25">
      <c r="A1717" s="1482" t="s">
        <v>94</v>
      </c>
      <c r="B1717" s="1482"/>
      <c r="C1717" s="1482"/>
      <c r="D1717" s="1482"/>
    </row>
    <row r="1718" spans="1:12" s="76" customFormat="1" ht="30" customHeight="1" x14ac:dyDescent="0.2">
      <c r="A1718" s="1525" t="s">
        <v>95</v>
      </c>
      <c r="B1718" s="1526"/>
      <c r="C1718" s="1526"/>
      <c r="D1718" s="1526"/>
      <c r="E1718" s="1526"/>
      <c r="F1718" s="1526"/>
      <c r="G1718" s="1526"/>
      <c r="H1718" s="1501" t="s">
        <v>96</v>
      </c>
      <c r="I1718" s="1505" t="s">
        <v>97</v>
      </c>
      <c r="J1718" s="1505"/>
      <c r="K1718" s="1501" t="s">
        <v>98</v>
      </c>
      <c r="L1718" s="1502"/>
    </row>
    <row r="1719" spans="1:12" s="76" customFormat="1" ht="30" customHeight="1" x14ac:dyDescent="0.2">
      <c r="A1719" s="87" t="s">
        <v>99</v>
      </c>
      <c r="B1719" s="1485" t="s">
        <v>100</v>
      </c>
      <c r="C1719" s="1485"/>
      <c r="D1719" s="1485" t="s">
        <v>101</v>
      </c>
      <c r="E1719" s="1485"/>
      <c r="F1719" s="1485" t="s">
        <v>100</v>
      </c>
      <c r="G1719" s="1485"/>
      <c r="H1719" s="1503"/>
      <c r="I1719" s="1506"/>
      <c r="J1719" s="1506"/>
      <c r="K1719" s="1503"/>
      <c r="L1719" s="1504"/>
    </row>
    <row r="1720" spans="1:12" s="76" customFormat="1" ht="30" customHeight="1" x14ac:dyDescent="0.2">
      <c r="A1720" s="1545" t="s">
        <v>11</v>
      </c>
      <c r="B1720" s="1493">
        <v>39253</v>
      </c>
      <c r="C1720" s="1494"/>
      <c r="D1720" s="1495" t="s">
        <v>11</v>
      </c>
      <c r="E1720" s="1496"/>
      <c r="F1720" s="1493">
        <v>39263</v>
      </c>
      <c r="G1720" s="1494"/>
      <c r="H1720" s="1511">
        <v>9</v>
      </c>
      <c r="I1720" s="1514">
        <v>8</v>
      </c>
      <c r="J1720" s="1515"/>
      <c r="K1720" s="1514">
        <v>72</v>
      </c>
      <c r="L1720" s="1539"/>
    </row>
    <row r="1721" spans="1:12" s="76" customFormat="1" ht="30" customHeight="1" x14ac:dyDescent="0.2">
      <c r="A1721" s="1546"/>
      <c r="B1721" s="1497"/>
      <c r="C1721" s="1498"/>
      <c r="D1721" s="1508"/>
      <c r="E1721" s="1509"/>
      <c r="F1721" s="1497"/>
      <c r="G1721" s="1498"/>
      <c r="H1721" s="1512"/>
      <c r="I1721" s="1516"/>
      <c r="J1721" s="1517"/>
      <c r="K1721" s="1516"/>
      <c r="L1721" s="1540"/>
    </row>
    <row r="1722" spans="1:12" s="76" customFormat="1" ht="30" customHeight="1" x14ac:dyDescent="0.2">
      <c r="A1722" s="1546"/>
      <c r="B1722" s="1497"/>
      <c r="C1722" s="1498"/>
      <c r="D1722" s="1508"/>
      <c r="E1722" s="1509"/>
      <c r="F1722" s="1497"/>
      <c r="G1722" s="1498"/>
      <c r="H1722" s="1512"/>
      <c r="I1722" s="1516"/>
      <c r="J1722" s="1517"/>
      <c r="K1722" s="1516"/>
      <c r="L1722" s="1540"/>
    </row>
    <row r="1723" spans="1:12" s="76" customFormat="1" ht="30" customHeight="1" thickBot="1" x14ac:dyDescent="0.25">
      <c r="A1723" s="1547"/>
      <c r="B1723" s="1499"/>
      <c r="C1723" s="1500"/>
      <c r="D1723" s="1520"/>
      <c r="E1723" s="1521"/>
      <c r="F1723" s="1499"/>
      <c r="G1723" s="1500"/>
      <c r="H1723" s="1513"/>
      <c r="I1723" s="1518"/>
      <c r="J1723" s="1519"/>
      <c r="K1723" s="1518"/>
      <c r="L1723" s="1541"/>
    </row>
    <row r="1724" spans="1:12" s="76" customFormat="1" ht="25.15" customHeight="1" x14ac:dyDescent="0.2">
      <c r="A1724" s="1548" t="s">
        <v>102</v>
      </c>
      <c r="B1724" s="1548"/>
      <c r="C1724" s="1548"/>
      <c r="D1724" s="1548"/>
    </row>
    <row r="1725" spans="1:12" s="76" customFormat="1" ht="25.15" customHeight="1" x14ac:dyDescent="0.2">
      <c r="A1725" s="1492" t="s">
        <v>103</v>
      </c>
      <c r="B1725" s="1492"/>
      <c r="C1725" s="84"/>
      <c r="D1725" s="88" t="s">
        <v>104</v>
      </c>
      <c r="E1725" s="1492" t="s">
        <v>105</v>
      </c>
      <c r="F1725" s="1492"/>
      <c r="G1725" s="84">
        <v>72</v>
      </c>
      <c r="H1725" s="86" t="s">
        <v>92</v>
      </c>
      <c r="I1725" s="1522" t="s">
        <v>106</v>
      </c>
      <c r="J1725" s="1522"/>
      <c r="K1725" s="84"/>
    </row>
    <row r="1726" spans="1:12" s="76" customFormat="1" ht="25.15" customHeight="1" x14ac:dyDescent="0.2">
      <c r="A1726" s="1492" t="s">
        <v>107</v>
      </c>
      <c r="B1726" s="1492"/>
      <c r="C1726" s="1492"/>
      <c r="D1726" s="1492"/>
    </row>
    <row r="1727" spans="1:12" s="76" customFormat="1" ht="25.15" customHeight="1" x14ac:dyDescent="0.2">
      <c r="C1727" s="1536" t="s">
        <v>119</v>
      </c>
      <c r="D1727" s="1536"/>
      <c r="E1727" s="1532">
        <v>39263</v>
      </c>
      <c r="F1727" s="1532"/>
      <c r="G1727" s="83"/>
      <c r="H1727" s="76" t="s">
        <v>108</v>
      </c>
      <c r="I1727" s="75"/>
      <c r="J1727" s="75"/>
    </row>
    <row r="1728" spans="1:12" s="76" customFormat="1" ht="5.25" customHeight="1" thickBot="1" x14ac:dyDescent="0.25">
      <c r="A1728" s="89"/>
      <c r="B1728" s="89"/>
      <c r="C1728" s="89"/>
      <c r="D1728" s="89"/>
      <c r="E1728" s="89"/>
      <c r="F1728" s="89"/>
      <c r="G1728" s="89"/>
      <c r="H1728" s="89"/>
      <c r="I1728" s="89"/>
      <c r="J1728" s="89"/>
      <c r="K1728" s="89"/>
      <c r="L1728" s="89"/>
    </row>
    <row r="1729" spans="1:12" s="76" customFormat="1" ht="18" x14ac:dyDescent="0.2">
      <c r="A1729" s="1530" t="s">
        <v>109</v>
      </c>
      <c r="B1729" s="1530"/>
      <c r="C1729" s="1530"/>
      <c r="D1729" s="90" t="s">
        <v>110</v>
      </c>
      <c r="E1729" s="90"/>
      <c r="G1729" s="1550" t="s">
        <v>117</v>
      </c>
      <c r="H1729" s="1550"/>
    </row>
    <row r="1730" spans="1:12" s="76" customFormat="1" ht="18" x14ac:dyDescent="0.2"/>
    <row r="1731" spans="1:12" s="76" customFormat="1" ht="18" x14ac:dyDescent="0.2">
      <c r="A1731" s="76" t="s">
        <v>68</v>
      </c>
      <c r="B1731" s="1549" t="s">
        <v>114</v>
      </c>
      <c r="C1731" s="1549"/>
      <c r="D1731" s="1549"/>
      <c r="E1731" s="1549"/>
      <c r="F1731" s="1538" t="s">
        <v>111</v>
      </c>
      <c r="G1731" s="1538"/>
      <c r="H1731" s="91"/>
      <c r="I1731" s="1536" t="s">
        <v>112</v>
      </c>
      <c r="J1731" s="1536"/>
      <c r="K1731" s="1481">
        <v>39263</v>
      </c>
      <c r="L1731" s="1482"/>
    </row>
    <row r="1732" spans="1:12" s="76" customFormat="1" ht="18" x14ac:dyDescent="0.2"/>
    <row r="1733" spans="1:12" s="76" customFormat="1" ht="18" x14ac:dyDescent="0.2">
      <c r="A1733" s="1533" t="s">
        <v>113</v>
      </c>
      <c r="B1733" s="1533"/>
      <c r="C1733" s="1533"/>
      <c r="D1733" s="1533"/>
      <c r="E1733" s="1537"/>
      <c r="F1733" s="1537"/>
      <c r="G1733" s="1537"/>
      <c r="H1733" s="74"/>
      <c r="I1733" s="1533" t="s">
        <v>112</v>
      </c>
      <c r="J1733" s="1533"/>
      <c r="K1733" s="1534" t="s">
        <v>286</v>
      </c>
      <c r="L1733" s="1535"/>
    </row>
    <row r="1734" spans="1:12" s="76" customFormat="1" ht="18" x14ac:dyDescent="0.2">
      <c r="A1734" s="92"/>
      <c r="B1734" s="92"/>
      <c r="C1734" s="92"/>
      <c r="D1734" s="92"/>
      <c r="I1734" s="92"/>
      <c r="J1734" s="92"/>
      <c r="K1734" s="93"/>
    </row>
    <row r="1735" spans="1:12" s="76" customFormat="1" ht="30" customHeight="1" x14ac:dyDescent="0.2">
      <c r="A1735" s="79" t="s">
        <v>68</v>
      </c>
      <c r="B1735" s="1483" t="s">
        <v>215</v>
      </c>
      <c r="C1735" s="1483"/>
      <c r="D1735" s="1483"/>
      <c r="E1735" s="1483"/>
      <c r="F1735" s="1489" t="s">
        <v>116</v>
      </c>
      <c r="G1735" s="1489"/>
      <c r="H1735" s="95">
        <v>906348156</v>
      </c>
      <c r="I1735" s="1542" t="s">
        <v>69</v>
      </c>
      <c r="J1735" s="1542"/>
      <c r="K1735" s="1483" t="s">
        <v>11</v>
      </c>
      <c r="L1735" s="1484"/>
    </row>
    <row r="1736" spans="1:12" s="76" customFormat="1" ht="30" customHeight="1" x14ac:dyDescent="0.2"/>
    <row r="1737" spans="1:12" s="76" customFormat="1" ht="30" customHeight="1" x14ac:dyDescent="0.2">
      <c r="A1737" s="79" t="s">
        <v>70</v>
      </c>
      <c r="B1737" s="1483" t="s">
        <v>44</v>
      </c>
      <c r="C1737" s="1483"/>
      <c r="D1737" s="1483"/>
      <c r="E1737" s="80" t="s">
        <v>71</v>
      </c>
      <c r="F1737" s="1544">
        <v>2216454000</v>
      </c>
      <c r="G1737" s="1544"/>
      <c r="H1737" s="80" t="s">
        <v>72</v>
      </c>
      <c r="I1737" s="1483" t="s">
        <v>206</v>
      </c>
      <c r="J1737" s="1483"/>
      <c r="K1737" s="1483" t="s">
        <v>225</v>
      </c>
      <c r="L1737" s="1484"/>
    </row>
    <row r="1738" spans="1:12" s="76" customFormat="1" ht="9" customHeight="1" thickBot="1" x14ac:dyDescent="0.25"/>
    <row r="1739" spans="1:12" s="76" customFormat="1" ht="24" customHeight="1" thickBot="1" x14ac:dyDescent="0.25">
      <c r="A1739" s="76" t="s">
        <v>73</v>
      </c>
      <c r="B1739" s="81"/>
      <c r="C1739" s="83" t="s">
        <v>74</v>
      </c>
      <c r="D1739" s="99"/>
      <c r="E1739" s="83" t="s">
        <v>75</v>
      </c>
      <c r="F1739" s="99"/>
      <c r="G1739" s="1487" t="s">
        <v>76</v>
      </c>
      <c r="H1739" s="1488"/>
      <c r="I1739" s="99"/>
      <c r="J1739" s="1490" t="s">
        <v>77</v>
      </c>
      <c r="K1739" s="1491"/>
      <c r="L1739" s="1491"/>
    </row>
    <row r="1740" spans="1:12" s="76" customFormat="1" ht="9.75" customHeight="1" thickBot="1" x14ac:dyDescent="0.25">
      <c r="C1740" s="83"/>
      <c r="D1740" s="83"/>
      <c r="E1740" s="83"/>
      <c r="F1740" s="83"/>
      <c r="G1740" s="83"/>
      <c r="H1740" s="83"/>
      <c r="I1740" s="83"/>
      <c r="J1740" s="83"/>
      <c r="K1740" s="83"/>
      <c r="L1740" s="83"/>
    </row>
    <row r="1741" spans="1:12" s="76" customFormat="1" ht="24" customHeight="1" thickBot="1" x14ac:dyDescent="0.25">
      <c r="B1741" s="81"/>
      <c r="C1741" s="83" t="s">
        <v>78</v>
      </c>
      <c r="D1741" s="99"/>
      <c r="E1741" s="83" t="s">
        <v>79</v>
      </c>
      <c r="F1741" s="100" t="str">
        <f>IF(Menu!$C$7="رئيس",Menu!#REF!," ")</f>
        <v xml:space="preserve"> </v>
      </c>
      <c r="G1741" s="1487" t="s">
        <v>81</v>
      </c>
      <c r="H1741" s="1488"/>
      <c r="I1741" s="99"/>
      <c r="J1741" s="1490" t="s">
        <v>82</v>
      </c>
      <c r="K1741" s="1491"/>
      <c r="L1741" s="1491"/>
    </row>
    <row r="1742" spans="1:12" s="76" customFormat="1" ht="9.75" customHeight="1" thickBot="1" x14ac:dyDescent="0.25">
      <c r="C1742" s="83"/>
      <c r="D1742" s="83"/>
      <c r="E1742" s="83"/>
      <c r="F1742" s="83"/>
      <c r="G1742" s="83"/>
      <c r="H1742" s="83"/>
      <c r="I1742" s="83"/>
      <c r="J1742" s="83"/>
      <c r="K1742" s="83"/>
      <c r="L1742" s="83"/>
    </row>
    <row r="1743" spans="1:12" s="76" customFormat="1" ht="24" customHeight="1" thickBot="1" x14ac:dyDescent="0.25">
      <c r="B1743" s="82" t="s">
        <v>80</v>
      </c>
      <c r="C1743" s="83" t="s">
        <v>83</v>
      </c>
      <c r="D1743" s="99"/>
      <c r="E1743" s="83" t="s">
        <v>46</v>
      </c>
      <c r="F1743" s="99"/>
      <c r="G1743" s="1482" t="s">
        <v>84</v>
      </c>
      <c r="H1743" s="1482"/>
      <c r="I1743" s="99"/>
      <c r="J1743" s="1490" t="s">
        <v>85</v>
      </c>
      <c r="K1743" s="1491"/>
      <c r="L1743" s="1491"/>
    </row>
    <row r="1744" spans="1:12" s="76" customFormat="1" ht="9.75" customHeight="1" thickBot="1" x14ac:dyDescent="0.25"/>
    <row r="1745" spans="1:12" s="76" customFormat="1" ht="24" customHeight="1" thickBot="1" x14ac:dyDescent="0.25">
      <c r="B1745" s="81"/>
      <c r="C1745" s="1487" t="s">
        <v>86</v>
      </c>
      <c r="D1745" s="1482"/>
      <c r="E1745" s="1488"/>
      <c r="F1745" s="81"/>
      <c r="G1745" s="1487" t="s">
        <v>87</v>
      </c>
      <c r="H1745" s="1482"/>
      <c r="I1745" s="1482"/>
      <c r="J1745" s="1482"/>
      <c r="K1745" s="1482"/>
      <c r="L1745" s="1482"/>
    </row>
    <row r="1746" spans="1:12" s="76" customFormat="1" ht="20.25" x14ac:dyDescent="0.2">
      <c r="A1746" s="1507" t="s">
        <v>88</v>
      </c>
      <c r="B1746" s="1507"/>
      <c r="C1746" s="1507"/>
      <c r="D1746" s="1507"/>
      <c r="E1746" s="1507"/>
      <c r="F1746" s="1507"/>
      <c r="G1746" s="1507"/>
      <c r="H1746" s="1507"/>
      <c r="I1746" s="1507"/>
      <c r="J1746" s="1507"/>
      <c r="K1746" s="1507"/>
      <c r="L1746" s="1507"/>
    </row>
    <row r="1747" spans="1:12" s="76" customFormat="1" ht="18" x14ac:dyDescent="0.2">
      <c r="A1747" s="1482" t="s">
        <v>89</v>
      </c>
      <c r="B1747" s="1482"/>
      <c r="C1747" s="1482"/>
      <c r="D1747" s="1482"/>
    </row>
    <row r="1748" spans="1:12" s="76" customFormat="1" ht="18.75" customHeight="1" x14ac:dyDescent="0.2">
      <c r="A1748" s="1522" t="s">
        <v>90</v>
      </c>
      <c r="B1748" s="1522"/>
      <c r="C1748" s="84">
        <v>76</v>
      </c>
      <c r="D1748" s="85" t="s">
        <v>25</v>
      </c>
      <c r="E1748" s="1492" t="s">
        <v>91</v>
      </c>
      <c r="F1748" s="1492"/>
      <c r="G1748" s="84"/>
      <c r="H1748" s="86" t="s">
        <v>92</v>
      </c>
      <c r="I1748" s="1492" t="s">
        <v>93</v>
      </c>
      <c r="J1748" s="1492"/>
      <c r="K1748" s="84"/>
    </row>
    <row r="1749" spans="1:12" s="76" customFormat="1" ht="18.75" thickBot="1" x14ac:dyDescent="0.25">
      <c r="A1749" s="1482" t="s">
        <v>94</v>
      </c>
      <c r="B1749" s="1482"/>
      <c r="C1749" s="1482"/>
      <c r="D1749" s="1482"/>
    </row>
    <row r="1750" spans="1:12" s="76" customFormat="1" ht="30" customHeight="1" x14ac:dyDescent="0.2">
      <c r="A1750" s="1525" t="s">
        <v>95</v>
      </c>
      <c r="B1750" s="1526"/>
      <c r="C1750" s="1526"/>
      <c r="D1750" s="1526"/>
      <c r="E1750" s="1526"/>
      <c r="F1750" s="1526"/>
      <c r="G1750" s="1526"/>
      <c r="H1750" s="1501" t="s">
        <v>96</v>
      </c>
      <c r="I1750" s="1505" t="s">
        <v>97</v>
      </c>
      <c r="J1750" s="1505"/>
      <c r="K1750" s="1501" t="s">
        <v>98</v>
      </c>
      <c r="L1750" s="1502"/>
    </row>
    <row r="1751" spans="1:12" s="76" customFormat="1" ht="30" customHeight="1" x14ac:dyDescent="0.2">
      <c r="A1751" s="87" t="s">
        <v>99</v>
      </c>
      <c r="B1751" s="1485" t="s">
        <v>100</v>
      </c>
      <c r="C1751" s="1485"/>
      <c r="D1751" s="1485" t="s">
        <v>101</v>
      </c>
      <c r="E1751" s="1485"/>
      <c r="F1751" s="1485" t="s">
        <v>100</v>
      </c>
      <c r="G1751" s="1485"/>
      <c r="H1751" s="1503"/>
      <c r="I1751" s="1506"/>
      <c r="J1751" s="1506"/>
      <c r="K1751" s="1503"/>
      <c r="L1751" s="1504"/>
    </row>
    <row r="1752" spans="1:12" s="76" customFormat="1" ht="30" customHeight="1" x14ac:dyDescent="0.2">
      <c r="A1752" s="1545" t="s">
        <v>11</v>
      </c>
      <c r="B1752" s="1493">
        <v>39253</v>
      </c>
      <c r="C1752" s="1494"/>
      <c r="D1752" s="1495" t="s">
        <v>11</v>
      </c>
      <c r="E1752" s="1496"/>
      <c r="F1752" s="1493">
        <v>39263</v>
      </c>
      <c r="G1752" s="1494"/>
      <c r="H1752" s="1511">
        <v>9</v>
      </c>
      <c r="I1752" s="1514">
        <v>8</v>
      </c>
      <c r="J1752" s="1515"/>
      <c r="K1752" s="1514">
        <v>72</v>
      </c>
      <c r="L1752" s="1539"/>
    </row>
    <row r="1753" spans="1:12" s="76" customFormat="1" ht="30" customHeight="1" x14ac:dyDescent="0.2">
      <c r="A1753" s="1546"/>
      <c r="B1753" s="1497"/>
      <c r="C1753" s="1498"/>
      <c r="D1753" s="1508"/>
      <c r="E1753" s="1509"/>
      <c r="F1753" s="1497"/>
      <c r="G1753" s="1498"/>
      <c r="H1753" s="1512"/>
      <c r="I1753" s="1516"/>
      <c r="J1753" s="1517"/>
      <c r="K1753" s="1516"/>
      <c r="L1753" s="1540"/>
    </row>
    <row r="1754" spans="1:12" s="76" customFormat="1" ht="30" customHeight="1" x14ac:dyDescent="0.2">
      <c r="A1754" s="1546"/>
      <c r="B1754" s="1497"/>
      <c r="C1754" s="1498"/>
      <c r="D1754" s="1508"/>
      <c r="E1754" s="1509"/>
      <c r="F1754" s="1497"/>
      <c r="G1754" s="1498"/>
      <c r="H1754" s="1512"/>
      <c r="I1754" s="1516"/>
      <c r="J1754" s="1517"/>
      <c r="K1754" s="1516"/>
      <c r="L1754" s="1540"/>
    </row>
    <row r="1755" spans="1:12" s="76" customFormat="1" ht="30" customHeight="1" thickBot="1" x14ac:dyDescent="0.25">
      <c r="A1755" s="1547"/>
      <c r="B1755" s="1499"/>
      <c r="C1755" s="1500"/>
      <c r="D1755" s="1520"/>
      <c r="E1755" s="1521"/>
      <c r="F1755" s="1499"/>
      <c r="G1755" s="1500"/>
      <c r="H1755" s="1513"/>
      <c r="I1755" s="1518"/>
      <c r="J1755" s="1519"/>
      <c r="K1755" s="1518"/>
      <c r="L1755" s="1541"/>
    </row>
    <row r="1756" spans="1:12" s="76" customFormat="1" ht="25.15" customHeight="1" x14ac:dyDescent="0.2">
      <c r="A1756" s="1548" t="s">
        <v>102</v>
      </c>
      <c r="B1756" s="1548"/>
      <c r="C1756" s="1548"/>
      <c r="D1756" s="1548"/>
    </row>
    <row r="1757" spans="1:12" s="76" customFormat="1" ht="25.15" customHeight="1" x14ac:dyDescent="0.2">
      <c r="A1757" s="1492" t="s">
        <v>103</v>
      </c>
      <c r="B1757" s="1492"/>
      <c r="C1757" s="84"/>
      <c r="D1757" s="88" t="s">
        <v>104</v>
      </c>
      <c r="E1757" s="1492" t="s">
        <v>105</v>
      </c>
      <c r="F1757" s="1492"/>
      <c r="G1757" s="84">
        <v>72</v>
      </c>
      <c r="H1757" s="86" t="s">
        <v>92</v>
      </c>
      <c r="I1757" s="1522" t="s">
        <v>106</v>
      </c>
      <c r="J1757" s="1522"/>
      <c r="K1757" s="84"/>
    </row>
    <row r="1758" spans="1:12" s="76" customFormat="1" ht="25.15" customHeight="1" x14ac:dyDescent="0.2">
      <c r="A1758" s="1492" t="s">
        <v>107</v>
      </c>
      <c r="B1758" s="1492"/>
      <c r="C1758" s="1492"/>
      <c r="D1758" s="1492"/>
    </row>
    <row r="1759" spans="1:12" s="76" customFormat="1" ht="25.15" customHeight="1" x14ac:dyDescent="0.2">
      <c r="C1759" s="1536" t="s">
        <v>119</v>
      </c>
      <c r="D1759" s="1536"/>
      <c r="E1759" s="1532">
        <v>39263</v>
      </c>
      <c r="F1759" s="1532"/>
      <c r="G1759" s="83"/>
      <c r="H1759" s="76" t="s">
        <v>108</v>
      </c>
      <c r="I1759" s="75"/>
      <c r="J1759" s="75"/>
    </row>
    <row r="1760" spans="1:12" s="76" customFormat="1" ht="5.25" customHeight="1" thickBot="1" x14ac:dyDescent="0.25">
      <c r="A1760" s="89"/>
      <c r="B1760" s="89"/>
      <c r="C1760" s="89"/>
      <c r="D1760" s="89"/>
      <c r="E1760" s="89"/>
      <c r="F1760" s="89"/>
      <c r="G1760" s="89"/>
      <c r="H1760" s="89"/>
      <c r="I1760" s="89"/>
      <c r="J1760" s="89"/>
      <c r="K1760" s="89"/>
      <c r="L1760" s="89"/>
    </row>
    <row r="1761" spans="1:12" s="76" customFormat="1" ht="18" x14ac:dyDescent="0.2">
      <c r="A1761" s="1530" t="s">
        <v>109</v>
      </c>
      <c r="B1761" s="1530"/>
      <c r="C1761" s="1530"/>
      <c r="D1761" s="90" t="s">
        <v>110</v>
      </c>
      <c r="E1761" s="90"/>
      <c r="G1761" s="1550" t="s">
        <v>117</v>
      </c>
      <c r="H1761" s="1550"/>
    </row>
    <row r="1762" spans="1:12" s="76" customFormat="1" ht="18" x14ac:dyDescent="0.2"/>
    <row r="1763" spans="1:12" s="76" customFormat="1" ht="18" x14ac:dyDescent="0.2">
      <c r="A1763" s="76" t="s">
        <v>68</v>
      </c>
      <c r="B1763" s="1549" t="s">
        <v>114</v>
      </c>
      <c r="C1763" s="1549"/>
      <c r="D1763" s="1549"/>
      <c r="E1763" s="1549"/>
      <c r="F1763" s="1538" t="s">
        <v>111</v>
      </c>
      <c r="G1763" s="1538"/>
      <c r="H1763" s="91"/>
      <c r="I1763" s="1536" t="s">
        <v>112</v>
      </c>
      <c r="J1763" s="1536"/>
      <c r="K1763" s="1481">
        <v>39263</v>
      </c>
      <c r="L1763" s="1482"/>
    </row>
    <row r="1764" spans="1:12" s="76" customFormat="1" ht="18" x14ac:dyDescent="0.2"/>
    <row r="1765" spans="1:12" s="76" customFormat="1" ht="18" x14ac:dyDescent="0.2">
      <c r="A1765" s="1533" t="s">
        <v>113</v>
      </c>
      <c r="B1765" s="1533"/>
      <c r="C1765" s="1533"/>
      <c r="D1765" s="1533"/>
      <c r="E1765" s="1537"/>
      <c r="F1765" s="1537"/>
      <c r="G1765" s="1537"/>
      <c r="H1765" s="74"/>
      <c r="I1765" s="1533" t="s">
        <v>112</v>
      </c>
      <c r="J1765" s="1533"/>
      <c r="K1765" s="1534" t="s">
        <v>286</v>
      </c>
      <c r="L1765" s="1535"/>
    </row>
    <row r="1766" spans="1:12" s="76" customFormat="1" ht="18" x14ac:dyDescent="0.2">
      <c r="A1766" s="92"/>
      <c r="B1766" s="92"/>
      <c r="C1766" s="92"/>
      <c r="D1766" s="92"/>
      <c r="I1766" s="92"/>
      <c r="J1766" s="92"/>
      <c r="K1766" s="93"/>
    </row>
    <row r="1767" spans="1:12" s="76" customFormat="1" ht="30" customHeight="1" x14ac:dyDescent="0.2">
      <c r="A1767" s="79" t="s">
        <v>68</v>
      </c>
      <c r="B1767" s="1483" t="s">
        <v>216</v>
      </c>
      <c r="C1767" s="1483"/>
      <c r="D1767" s="1483"/>
      <c r="E1767" s="1483"/>
      <c r="F1767" s="1489" t="s">
        <v>116</v>
      </c>
      <c r="G1767" s="1489"/>
      <c r="H1767" s="95">
        <v>965261472</v>
      </c>
      <c r="I1767" s="1542" t="s">
        <v>69</v>
      </c>
      <c r="J1767" s="1542"/>
      <c r="K1767" s="1483" t="s">
        <v>11</v>
      </c>
      <c r="L1767" s="1484"/>
    </row>
    <row r="1768" spans="1:12" s="76" customFormat="1" ht="30" customHeight="1" x14ac:dyDescent="0.2"/>
    <row r="1769" spans="1:12" s="76" customFormat="1" ht="30" customHeight="1" x14ac:dyDescent="0.2">
      <c r="A1769" s="79" t="s">
        <v>70</v>
      </c>
      <c r="B1769" s="1483" t="s">
        <v>43</v>
      </c>
      <c r="C1769" s="1483"/>
      <c r="D1769" s="1483"/>
      <c r="E1769" s="80" t="s">
        <v>71</v>
      </c>
      <c r="F1769" s="1544">
        <v>210646</v>
      </c>
      <c r="G1769" s="1544"/>
      <c r="H1769" s="80" t="s">
        <v>72</v>
      </c>
      <c r="I1769" s="1483" t="s">
        <v>205</v>
      </c>
      <c r="J1769" s="1483"/>
      <c r="K1769" s="1483" t="s">
        <v>222</v>
      </c>
      <c r="L1769" s="1484"/>
    </row>
    <row r="1770" spans="1:12" s="76" customFormat="1" ht="9" customHeight="1" thickBot="1" x14ac:dyDescent="0.25"/>
    <row r="1771" spans="1:12" s="76" customFormat="1" ht="24" customHeight="1" thickBot="1" x14ac:dyDescent="0.25">
      <c r="A1771" s="76" t="s">
        <v>73</v>
      </c>
      <c r="B1771" s="81"/>
      <c r="C1771" s="83" t="s">
        <v>74</v>
      </c>
      <c r="D1771" s="99"/>
      <c r="E1771" s="83" t="s">
        <v>75</v>
      </c>
      <c r="F1771" s="99"/>
      <c r="G1771" s="1487" t="s">
        <v>76</v>
      </c>
      <c r="H1771" s="1488"/>
      <c r="I1771" s="99"/>
      <c r="J1771" s="1490" t="s">
        <v>77</v>
      </c>
      <c r="K1771" s="1491"/>
      <c r="L1771" s="1491"/>
    </row>
    <row r="1772" spans="1:12" s="76" customFormat="1" ht="9.75" customHeight="1" thickBot="1" x14ac:dyDescent="0.25">
      <c r="C1772" s="83"/>
      <c r="D1772" s="83"/>
      <c r="E1772" s="83"/>
      <c r="F1772" s="83"/>
      <c r="G1772" s="83"/>
      <c r="H1772" s="83"/>
      <c r="I1772" s="83"/>
      <c r="J1772" s="83"/>
      <c r="K1772" s="83"/>
      <c r="L1772" s="83"/>
    </row>
    <row r="1773" spans="1:12" s="76" customFormat="1" ht="24" customHeight="1" thickBot="1" x14ac:dyDescent="0.25">
      <c r="B1773" s="81"/>
      <c r="C1773" s="83" t="s">
        <v>78</v>
      </c>
      <c r="D1773" s="99"/>
      <c r="E1773" s="83" t="s">
        <v>79</v>
      </c>
      <c r="F1773" s="100" t="str">
        <f>IF(Menu!$C$7="رئيس",Menu!#REF!," ")</f>
        <v xml:space="preserve"> </v>
      </c>
      <c r="G1773" s="1487" t="s">
        <v>81</v>
      </c>
      <c r="H1773" s="1488"/>
      <c r="I1773" s="99"/>
      <c r="J1773" s="1490" t="s">
        <v>82</v>
      </c>
      <c r="K1773" s="1491"/>
      <c r="L1773" s="1491"/>
    </row>
    <row r="1774" spans="1:12" s="76" customFormat="1" ht="9.75" customHeight="1" thickBot="1" x14ac:dyDescent="0.25">
      <c r="C1774" s="83"/>
      <c r="D1774" s="83"/>
      <c r="E1774" s="83"/>
      <c r="F1774" s="83"/>
      <c r="G1774" s="83"/>
      <c r="H1774" s="83"/>
      <c r="I1774" s="83"/>
      <c r="J1774" s="83"/>
      <c r="K1774" s="83"/>
      <c r="L1774" s="83"/>
    </row>
    <row r="1775" spans="1:12" s="76" customFormat="1" ht="24" customHeight="1" thickBot="1" x14ac:dyDescent="0.25">
      <c r="B1775" s="82" t="s">
        <v>80</v>
      </c>
      <c r="C1775" s="83" t="s">
        <v>83</v>
      </c>
      <c r="D1775" s="99"/>
      <c r="E1775" s="83" t="s">
        <v>46</v>
      </c>
      <c r="F1775" s="99"/>
      <c r="G1775" s="1482" t="s">
        <v>84</v>
      </c>
      <c r="H1775" s="1482"/>
      <c r="I1775" s="99"/>
      <c r="J1775" s="1490" t="s">
        <v>85</v>
      </c>
      <c r="K1775" s="1491"/>
      <c r="L1775" s="1491"/>
    </row>
    <row r="1776" spans="1:12" s="76" customFormat="1" ht="9.75" customHeight="1" thickBot="1" x14ac:dyDescent="0.25"/>
    <row r="1777" spans="1:12" s="76" customFormat="1" ht="24" customHeight="1" thickBot="1" x14ac:dyDescent="0.25">
      <c r="B1777" s="81"/>
      <c r="C1777" s="1487" t="s">
        <v>86</v>
      </c>
      <c r="D1777" s="1482"/>
      <c r="E1777" s="1488"/>
      <c r="F1777" s="81"/>
      <c r="G1777" s="1487" t="s">
        <v>87</v>
      </c>
      <c r="H1777" s="1482"/>
      <c r="I1777" s="1482"/>
      <c r="J1777" s="1482"/>
      <c r="K1777" s="1482"/>
      <c r="L1777" s="1482"/>
    </row>
    <row r="1778" spans="1:12" s="76" customFormat="1" ht="20.25" x14ac:dyDescent="0.2">
      <c r="A1778" s="1507" t="s">
        <v>88</v>
      </c>
      <c r="B1778" s="1507"/>
      <c r="C1778" s="1507"/>
      <c r="D1778" s="1507"/>
      <c r="E1778" s="1507"/>
      <c r="F1778" s="1507"/>
      <c r="G1778" s="1507"/>
      <c r="H1778" s="1507"/>
      <c r="I1778" s="1507"/>
      <c r="J1778" s="1507"/>
      <c r="K1778" s="1507"/>
      <c r="L1778" s="1507"/>
    </row>
    <row r="1779" spans="1:12" s="76" customFormat="1" ht="18" x14ac:dyDescent="0.2">
      <c r="A1779" s="1482" t="s">
        <v>89</v>
      </c>
      <c r="B1779" s="1482"/>
      <c r="C1779" s="1482"/>
      <c r="D1779" s="1482"/>
    </row>
    <row r="1780" spans="1:12" s="76" customFormat="1" ht="18.75" customHeight="1" x14ac:dyDescent="0.2">
      <c r="A1780" s="1522" t="s">
        <v>90</v>
      </c>
      <c r="B1780" s="1522"/>
      <c r="C1780" s="84">
        <v>76</v>
      </c>
      <c r="D1780" s="85" t="s">
        <v>25</v>
      </c>
      <c r="E1780" s="1492" t="s">
        <v>91</v>
      </c>
      <c r="F1780" s="1492"/>
      <c r="G1780" s="84"/>
      <c r="H1780" s="86" t="s">
        <v>92</v>
      </c>
      <c r="I1780" s="1492" t="s">
        <v>93</v>
      </c>
      <c r="J1780" s="1492"/>
      <c r="K1780" s="84"/>
    </row>
    <row r="1781" spans="1:12" s="76" customFormat="1" ht="18.75" thickBot="1" x14ac:dyDescent="0.25">
      <c r="A1781" s="1482" t="s">
        <v>94</v>
      </c>
      <c r="B1781" s="1482"/>
      <c r="C1781" s="1482"/>
      <c r="D1781" s="1482"/>
    </row>
    <row r="1782" spans="1:12" s="76" customFormat="1" ht="30" customHeight="1" x14ac:dyDescent="0.2">
      <c r="A1782" s="1525" t="s">
        <v>95</v>
      </c>
      <c r="B1782" s="1526"/>
      <c r="C1782" s="1526"/>
      <c r="D1782" s="1526"/>
      <c r="E1782" s="1526"/>
      <c r="F1782" s="1526"/>
      <c r="G1782" s="1526"/>
      <c r="H1782" s="1501" t="s">
        <v>96</v>
      </c>
      <c r="I1782" s="1505" t="s">
        <v>97</v>
      </c>
      <c r="J1782" s="1505"/>
      <c r="K1782" s="1501" t="s">
        <v>98</v>
      </c>
      <c r="L1782" s="1502"/>
    </row>
    <row r="1783" spans="1:12" s="76" customFormat="1" ht="30" customHeight="1" x14ac:dyDescent="0.2">
      <c r="A1783" s="87" t="s">
        <v>99</v>
      </c>
      <c r="B1783" s="1485" t="s">
        <v>100</v>
      </c>
      <c r="C1783" s="1485"/>
      <c r="D1783" s="1485" t="s">
        <v>101</v>
      </c>
      <c r="E1783" s="1485"/>
      <c r="F1783" s="1485" t="s">
        <v>100</v>
      </c>
      <c r="G1783" s="1485"/>
      <c r="H1783" s="1503"/>
      <c r="I1783" s="1506"/>
      <c r="J1783" s="1506"/>
      <c r="K1783" s="1503"/>
      <c r="L1783" s="1504"/>
    </row>
    <row r="1784" spans="1:12" s="76" customFormat="1" ht="30" customHeight="1" x14ac:dyDescent="0.2">
      <c r="A1784" s="1545" t="s">
        <v>142</v>
      </c>
      <c r="B1784" s="1493">
        <v>39253</v>
      </c>
      <c r="C1784" s="1494"/>
      <c r="D1784" s="1495" t="s">
        <v>11</v>
      </c>
      <c r="E1784" s="1496"/>
      <c r="F1784" s="1493">
        <v>39263</v>
      </c>
      <c r="G1784" s="1494"/>
      <c r="H1784" s="1511">
        <v>9</v>
      </c>
      <c r="I1784" s="1514">
        <v>12</v>
      </c>
      <c r="J1784" s="1515"/>
      <c r="K1784" s="1514">
        <v>108</v>
      </c>
      <c r="L1784" s="1539"/>
    </row>
    <row r="1785" spans="1:12" s="76" customFormat="1" ht="30" customHeight="1" x14ac:dyDescent="0.2">
      <c r="A1785" s="1546"/>
      <c r="B1785" s="1497"/>
      <c r="C1785" s="1498"/>
      <c r="D1785" s="1508"/>
      <c r="E1785" s="1509"/>
      <c r="F1785" s="1497"/>
      <c r="G1785" s="1498"/>
      <c r="H1785" s="1512"/>
      <c r="I1785" s="1516"/>
      <c r="J1785" s="1517"/>
      <c r="K1785" s="1516"/>
      <c r="L1785" s="1540"/>
    </row>
    <row r="1786" spans="1:12" s="76" customFormat="1" ht="30" customHeight="1" x14ac:dyDescent="0.2">
      <c r="A1786" s="1546"/>
      <c r="B1786" s="1497"/>
      <c r="C1786" s="1498"/>
      <c r="D1786" s="1508"/>
      <c r="E1786" s="1509"/>
      <c r="F1786" s="1497"/>
      <c r="G1786" s="1498"/>
      <c r="H1786" s="1512"/>
      <c r="I1786" s="1516"/>
      <c r="J1786" s="1517"/>
      <c r="K1786" s="1516"/>
      <c r="L1786" s="1540"/>
    </row>
    <row r="1787" spans="1:12" s="76" customFormat="1" ht="30" customHeight="1" thickBot="1" x14ac:dyDescent="0.25">
      <c r="A1787" s="1547"/>
      <c r="B1787" s="1499"/>
      <c r="C1787" s="1500"/>
      <c r="D1787" s="1520"/>
      <c r="E1787" s="1521"/>
      <c r="F1787" s="1499"/>
      <c r="G1787" s="1500"/>
      <c r="H1787" s="1513"/>
      <c r="I1787" s="1518"/>
      <c r="J1787" s="1519"/>
      <c r="K1787" s="1518"/>
      <c r="L1787" s="1541"/>
    </row>
    <row r="1788" spans="1:12" s="76" customFormat="1" ht="25.15" customHeight="1" x14ac:dyDescent="0.2">
      <c r="A1788" s="1548" t="s">
        <v>102</v>
      </c>
      <c r="B1788" s="1548"/>
      <c r="C1788" s="1548"/>
      <c r="D1788" s="1548"/>
    </row>
    <row r="1789" spans="1:12" s="76" customFormat="1" ht="25.15" customHeight="1" x14ac:dyDescent="0.2">
      <c r="A1789" s="1492" t="s">
        <v>103</v>
      </c>
      <c r="B1789" s="1492"/>
      <c r="C1789" s="84"/>
      <c r="D1789" s="88" t="s">
        <v>104</v>
      </c>
      <c r="E1789" s="1492" t="s">
        <v>105</v>
      </c>
      <c r="F1789" s="1492"/>
      <c r="G1789" s="84">
        <v>108</v>
      </c>
      <c r="H1789" s="86" t="s">
        <v>92</v>
      </c>
      <c r="I1789" s="1522" t="s">
        <v>106</v>
      </c>
      <c r="J1789" s="1522"/>
      <c r="K1789" s="84"/>
    </row>
    <row r="1790" spans="1:12" s="76" customFormat="1" ht="25.15" customHeight="1" x14ac:dyDescent="0.2">
      <c r="A1790" s="1492" t="s">
        <v>107</v>
      </c>
      <c r="B1790" s="1492"/>
      <c r="C1790" s="1492"/>
      <c r="D1790" s="1492"/>
    </row>
    <row r="1791" spans="1:12" s="76" customFormat="1" ht="25.15" customHeight="1" x14ac:dyDescent="0.2">
      <c r="C1791" s="1536" t="s">
        <v>119</v>
      </c>
      <c r="D1791" s="1536"/>
      <c r="E1791" s="1532">
        <v>39263</v>
      </c>
      <c r="F1791" s="1532"/>
      <c r="G1791" s="83"/>
      <c r="H1791" s="76" t="s">
        <v>108</v>
      </c>
      <c r="I1791" s="75"/>
      <c r="J1791" s="75"/>
    </row>
    <row r="1792" spans="1:12" s="76" customFormat="1" ht="5.25" customHeight="1" thickBot="1" x14ac:dyDescent="0.25">
      <c r="A1792" s="89"/>
      <c r="B1792" s="89"/>
      <c r="C1792" s="89"/>
      <c r="D1792" s="89"/>
      <c r="E1792" s="89"/>
      <c r="F1792" s="89"/>
      <c r="G1792" s="89"/>
      <c r="H1792" s="89"/>
      <c r="I1792" s="89"/>
      <c r="J1792" s="89"/>
      <c r="K1792" s="89"/>
      <c r="L1792" s="89"/>
    </row>
    <row r="1793" spans="1:12" s="76" customFormat="1" ht="18" x14ac:dyDescent="0.2">
      <c r="A1793" s="1530" t="s">
        <v>109</v>
      </c>
      <c r="B1793" s="1530"/>
      <c r="C1793" s="1530"/>
      <c r="D1793" s="90" t="s">
        <v>110</v>
      </c>
      <c r="E1793" s="90"/>
      <c r="G1793" s="1550" t="s">
        <v>117</v>
      </c>
      <c r="H1793" s="1550"/>
    </row>
    <row r="1794" spans="1:12" s="76" customFormat="1" ht="18" x14ac:dyDescent="0.2"/>
    <row r="1795" spans="1:12" s="76" customFormat="1" ht="18" x14ac:dyDescent="0.2">
      <c r="A1795" s="76" t="s">
        <v>68</v>
      </c>
      <c r="B1795" s="1549" t="s">
        <v>114</v>
      </c>
      <c r="C1795" s="1549"/>
      <c r="D1795" s="1549"/>
      <c r="E1795" s="1549"/>
      <c r="F1795" s="1538" t="s">
        <v>111</v>
      </c>
      <c r="G1795" s="1538"/>
      <c r="H1795" s="91"/>
      <c r="I1795" s="1536" t="s">
        <v>112</v>
      </c>
      <c r="J1795" s="1536"/>
      <c r="K1795" s="1481">
        <v>39263</v>
      </c>
      <c r="L1795" s="1482"/>
    </row>
    <row r="1796" spans="1:12" s="76" customFormat="1" ht="18" x14ac:dyDescent="0.2"/>
    <row r="1797" spans="1:12" s="76" customFormat="1" ht="18" x14ac:dyDescent="0.2">
      <c r="A1797" s="1533" t="s">
        <v>113</v>
      </c>
      <c r="B1797" s="1533"/>
      <c r="C1797" s="1533"/>
      <c r="D1797" s="1533"/>
      <c r="E1797" s="1537"/>
      <c r="F1797" s="1537"/>
      <c r="G1797" s="1537"/>
      <c r="H1797" s="74"/>
      <c r="I1797" s="1533" t="s">
        <v>112</v>
      </c>
      <c r="J1797" s="1533"/>
      <c r="K1797" s="1534" t="s">
        <v>286</v>
      </c>
      <c r="L1797" s="1535"/>
    </row>
    <row r="1798" spans="1:12" s="76" customFormat="1" ht="18" x14ac:dyDescent="0.2">
      <c r="A1798" s="92"/>
      <c r="B1798" s="92"/>
      <c r="C1798" s="92"/>
      <c r="D1798" s="92"/>
      <c r="I1798" s="92"/>
      <c r="J1798" s="92"/>
      <c r="K1798" s="93"/>
    </row>
    <row r="1799" spans="1:12" s="76" customFormat="1" ht="30" customHeight="1" x14ac:dyDescent="0.2">
      <c r="A1799" s="79" t="s">
        <v>68</v>
      </c>
      <c r="B1799" s="1483" t="s">
        <v>217</v>
      </c>
      <c r="C1799" s="1483"/>
      <c r="D1799" s="1483"/>
      <c r="E1799" s="1483"/>
      <c r="F1799" s="1489" t="s">
        <v>116</v>
      </c>
      <c r="G1799" s="1489"/>
      <c r="H1799" s="95">
        <v>995531357</v>
      </c>
      <c r="I1799" s="1542" t="s">
        <v>69</v>
      </c>
      <c r="J1799" s="1542"/>
      <c r="K1799" s="1483" t="s">
        <v>11</v>
      </c>
      <c r="L1799" s="1484"/>
    </row>
    <row r="1800" spans="1:12" s="76" customFormat="1" ht="30" customHeight="1" x14ac:dyDescent="0.2"/>
    <row r="1801" spans="1:12" s="76" customFormat="1" ht="30" customHeight="1" x14ac:dyDescent="0.2">
      <c r="A1801" s="79" t="s">
        <v>70</v>
      </c>
      <c r="B1801" s="1483" t="s">
        <v>43</v>
      </c>
      <c r="C1801" s="1483"/>
      <c r="D1801" s="1483"/>
      <c r="E1801" s="80" t="s">
        <v>71</v>
      </c>
      <c r="F1801" s="1544">
        <v>12959</v>
      </c>
      <c r="G1801" s="1544"/>
      <c r="H1801" s="80" t="s">
        <v>72</v>
      </c>
      <c r="I1801" s="1483" t="s">
        <v>204</v>
      </c>
      <c r="J1801" s="1483"/>
      <c r="K1801" s="1483" t="s">
        <v>122</v>
      </c>
      <c r="L1801" s="1484"/>
    </row>
    <row r="1802" spans="1:12" s="76" customFormat="1" ht="9" customHeight="1" thickBot="1" x14ac:dyDescent="0.25"/>
    <row r="1803" spans="1:12" s="76" customFormat="1" ht="24" customHeight="1" thickBot="1" x14ac:dyDescent="0.25">
      <c r="A1803" s="76" t="s">
        <v>73</v>
      </c>
      <c r="B1803" s="81"/>
      <c r="C1803" s="83" t="s">
        <v>74</v>
      </c>
      <c r="D1803" s="99"/>
      <c r="E1803" s="83" t="s">
        <v>75</v>
      </c>
      <c r="F1803" s="99"/>
      <c r="G1803" s="1487" t="s">
        <v>76</v>
      </c>
      <c r="H1803" s="1488"/>
      <c r="I1803" s="99"/>
      <c r="J1803" s="1490" t="s">
        <v>77</v>
      </c>
      <c r="K1803" s="1491"/>
      <c r="L1803" s="1491"/>
    </row>
    <row r="1804" spans="1:12" s="76" customFormat="1" ht="9.75" customHeight="1" thickBot="1" x14ac:dyDescent="0.25">
      <c r="C1804" s="83"/>
      <c r="D1804" s="83"/>
      <c r="E1804" s="83"/>
      <c r="F1804" s="83"/>
      <c r="G1804" s="83"/>
      <c r="H1804" s="83"/>
      <c r="I1804" s="83"/>
      <c r="J1804" s="83"/>
      <c r="K1804" s="83"/>
      <c r="L1804" s="83"/>
    </row>
    <row r="1805" spans="1:12" s="76" customFormat="1" ht="24" customHeight="1" thickBot="1" x14ac:dyDescent="0.25">
      <c r="B1805" s="81"/>
      <c r="C1805" s="83" t="s">
        <v>78</v>
      </c>
      <c r="D1805" s="99"/>
      <c r="E1805" s="83" t="s">
        <v>79</v>
      </c>
      <c r="F1805" s="100" t="str">
        <f>IF(Menu!$C$7="رئيس",Menu!#REF!," ")</f>
        <v xml:space="preserve"> </v>
      </c>
      <c r="G1805" s="1487" t="s">
        <v>81</v>
      </c>
      <c r="H1805" s="1488"/>
      <c r="I1805" s="99"/>
      <c r="J1805" s="1490" t="s">
        <v>82</v>
      </c>
      <c r="K1805" s="1491"/>
      <c r="L1805" s="1491"/>
    </row>
    <row r="1806" spans="1:12" s="76" customFormat="1" ht="9.75" customHeight="1" thickBot="1" x14ac:dyDescent="0.25">
      <c r="C1806" s="83"/>
      <c r="D1806" s="83"/>
      <c r="E1806" s="83"/>
      <c r="F1806" s="83"/>
      <c r="G1806" s="83"/>
      <c r="H1806" s="83"/>
      <c r="I1806" s="83"/>
      <c r="J1806" s="83"/>
      <c r="K1806" s="83"/>
      <c r="L1806" s="83"/>
    </row>
    <row r="1807" spans="1:12" s="76" customFormat="1" ht="24" customHeight="1" thickBot="1" x14ac:dyDescent="0.25">
      <c r="B1807" s="82" t="s">
        <v>80</v>
      </c>
      <c r="C1807" s="83" t="s">
        <v>83</v>
      </c>
      <c r="D1807" s="99"/>
      <c r="E1807" s="83" t="s">
        <v>46</v>
      </c>
      <c r="F1807" s="99"/>
      <c r="G1807" s="1482" t="s">
        <v>84</v>
      </c>
      <c r="H1807" s="1482"/>
      <c r="I1807" s="99"/>
      <c r="J1807" s="1490" t="s">
        <v>85</v>
      </c>
      <c r="K1807" s="1491"/>
      <c r="L1807" s="1491"/>
    </row>
    <row r="1808" spans="1:12" s="76" customFormat="1" ht="9.75" customHeight="1" thickBot="1" x14ac:dyDescent="0.25"/>
    <row r="1809" spans="1:12" s="76" customFormat="1" ht="24" customHeight="1" thickBot="1" x14ac:dyDescent="0.25">
      <c r="B1809" s="81"/>
      <c r="C1809" s="1487" t="s">
        <v>86</v>
      </c>
      <c r="D1809" s="1482"/>
      <c r="E1809" s="1488"/>
      <c r="F1809" s="81"/>
      <c r="G1809" s="1487" t="s">
        <v>87</v>
      </c>
      <c r="H1809" s="1482"/>
      <c r="I1809" s="1482"/>
      <c r="J1809" s="1482"/>
      <c r="K1809" s="1482"/>
      <c r="L1809" s="1482"/>
    </row>
    <row r="1810" spans="1:12" s="76" customFormat="1" ht="20.25" x14ac:dyDescent="0.2">
      <c r="A1810" s="1507" t="s">
        <v>88</v>
      </c>
      <c r="B1810" s="1507"/>
      <c r="C1810" s="1507"/>
      <c r="D1810" s="1507"/>
      <c r="E1810" s="1507"/>
      <c r="F1810" s="1507"/>
      <c r="G1810" s="1507"/>
      <c r="H1810" s="1507"/>
      <c r="I1810" s="1507"/>
      <c r="J1810" s="1507"/>
      <c r="K1810" s="1507"/>
      <c r="L1810" s="1507"/>
    </row>
    <row r="1811" spans="1:12" s="76" customFormat="1" ht="18" x14ac:dyDescent="0.2">
      <c r="A1811" s="1482" t="s">
        <v>89</v>
      </c>
      <c r="B1811" s="1482"/>
      <c r="C1811" s="1482"/>
      <c r="D1811" s="1482"/>
    </row>
    <row r="1812" spans="1:12" s="76" customFormat="1" ht="18.75" customHeight="1" x14ac:dyDescent="0.2">
      <c r="A1812" s="1522" t="s">
        <v>90</v>
      </c>
      <c r="B1812" s="1522"/>
      <c r="C1812" s="84">
        <v>76</v>
      </c>
      <c r="D1812" s="85" t="s">
        <v>25</v>
      </c>
      <c r="E1812" s="1492" t="s">
        <v>91</v>
      </c>
      <c r="F1812" s="1492"/>
      <c r="G1812" s="84"/>
      <c r="H1812" s="86" t="s">
        <v>92</v>
      </c>
      <c r="I1812" s="1492" t="s">
        <v>93</v>
      </c>
      <c r="J1812" s="1492"/>
      <c r="K1812" s="84"/>
    </row>
    <row r="1813" spans="1:12" s="76" customFormat="1" ht="18.75" thickBot="1" x14ac:dyDescent="0.25">
      <c r="A1813" s="1482" t="s">
        <v>94</v>
      </c>
      <c r="B1813" s="1482"/>
      <c r="C1813" s="1482"/>
      <c r="D1813" s="1482"/>
    </row>
    <row r="1814" spans="1:12" s="76" customFormat="1" ht="30" customHeight="1" x14ac:dyDescent="0.2">
      <c r="A1814" s="1525" t="s">
        <v>95</v>
      </c>
      <c r="B1814" s="1526"/>
      <c r="C1814" s="1526"/>
      <c r="D1814" s="1526"/>
      <c r="E1814" s="1526"/>
      <c r="F1814" s="1526"/>
      <c r="G1814" s="1526"/>
      <c r="H1814" s="1501" t="s">
        <v>96</v>
      </c>
      <c r="I1814" s="1505" t="s">
        <v>97</v>
      </c>
      <c r="J1814" s="1505"/>
      <c r="K1814" s="1501" t="s">
        <v>98</v>
      </c>
      <c r="L1814" s="1502"/>
    </row>
    <row r="1815" spans="1:12" s="76" customFormat="1" ht="30" customHeight="1" x14ac:dyDescent="0.2">
      <c r="A1815" s="87" t="s">
        <v>99</v>
      </c>
      <c r="B1815" s="1485" t="s">
        <v>100</v>
      </c>
      <c r="C1815" s="1485"/>
      <c r="D1815" s="1485" t="s">
        <v>101</v>
      </c>
      <c r="E1815" s="1485"/>
      <c r="F1815" s="1485" t="s">
        <v>100</v>
      </c>
      <c r="G1815" s="1485"/>
      <c r="H1815" s="1503"/>
      <c r="I1815" s="1506"/>
      <c r="J1815" s="1506"/>
      <c r="K1815" s="1503"/>
      <c r="L1815" s="1504"/>
    </row>
    <row r="1816" spans="1:12" s="76" customFormat="1" ht="30" customHeight="1" x14ac:dyDescent="0.2">
      <c r="A1816" s="1545" t="s">
        <v>218</v>
      </c>
      <c r="B1816" s="1493">
        <v>39253</v>
      </c>
      <c r="C1816" s="1494"/>
      <c r="D1816" s="1495" t="s">
        <v>11</v>
      </c>
      <c r="E1816" s="1496"/>
      <c r="F1816" s="1493">
        <v>39263</v>
      </c>
      <c r="G1816" s="1494"/>
      <c r="H1816" s="1511">
        <v>9</v>
      </c>
      <c r="I1816" s="1514">
        <v>15</v>
      </c>
      <c r="J1816" s="1515"/>
      <c r="K1816" s="1514">
        <v>135</v>
      </c>
      <c r="L1816" s="1539"/>
    </row>
    <row r="1817" spans="1:12" s="76" customFormat="1" ht="30" customHeight="1" x14ac:dyDescent="0.2">
      <c r="A1817" s="1546"/>
      <c r="B1817" s="1497"/>
      <c r="C1817" s="1498"/>
      <c r="D1817" s="1508"/>
      <c r="E1817" s="1509"/>
      <c r="F1817" s="1497"/>
      <c r="G1817" s="1498"/>
      <c r="H1817" s="1512"/>
      <c r="I1817" s="1516"/>
      <c r="J1817" s="1517"/>
      <c r="K1817" s="1516"/>
      <c r="L1817" s="1540"/>
    </row>
    <row r="1818" spans="1:12" s="76" customFormat="1" ht="30" customHeight="1" x14ac:dyDescent="0.2">
      <c r="A1818" s="1546"/>
      <c r="B1818" s="1497"/>
      <c r="C1818" s="1498"/>
      <c r="D1818" s="1508"/>
      <c r="E1818" s="1509"/>
      <c r="F1818" s="1497"/>
      <c r="G1818" s="1498"/>
      <c r="H1818" s="1512"/>
      <c r="I1818" s="1516"/>
      <c r="J1818" s="1517"/>
      <c r="K1818" s="1516"/>
      <c r="L1818" s="1540"/>
    </row>
    <row r="1819" spans="1:12" s="76" customFormat="1" ht="30" customHeight="1" thickBot="1" x14ac:dyDescent="0.25">
      <c r="A1819" s="1547"/>
      <c r="B1819" s="1499"/>
      <c r="C1819" s="1500"/>
      <c r="D1819" s="1520"/>
      <c r="E1819" s="1521"/>
      <c r="F1819" s="1499"/>
      <c r="G1819" s="1500"/>
      <c r="H1819" s="1513"/>
      <c r="I1819" s="1518"/>
      <c r="J1819" s="1519"/>
      <c r="K1819" s="1518"/>
      <c r="L1819" s="1541"/>
    </row>
    <row r="1820" spans="1:12" s="76" customFormat="1" ht="25.15" customHeight="1" x14ac:dyDescent="0.2">
      <c r="A1820" s="1548" t="s">
        <v>102</v>
      </c>
      <c r="B1820" s="1548"/>
      <c r="C1820" s="1548"/>
      <c r="D1820" s="1548"/>
    </row>
    <row r="1821" spans="1:12" s="76" customFormat="1" ht="25.15" customHeight="1" x14ac:dyDescent="0.2">
      <c r="A1821" s="1492" t="s">
        <v>103</v>
      </c>
      <c r="B1821" s="1492"/>
      <c r="C1821" s="84"/>
      <c r="D1821" s="88" t="s">
        <v>104</v>
      </c>
      <c r="E1821" s="1492" t="s">
        <v>105</v>
      </c>
      <c r="F1821" s="1492"/>
      <c r="G1821" s="84">
        <v>135</v>
      </c>
      <c r="H1821" s="86" t="s">
        <v>92</v>
      </c>
      <c r="I1821" s="1522" t="s">
        <v>106</v>
      </c>
      <c r="J1821" s="1522"/>
      <c r="K1821" s="84"/>
    </row>
    <row r="1822" spans="1:12" s="76" customFormat="1" ht="25.15" customHeight="1" x14ac:dyDescent="0.2">
      <c r="A1822" s="1492" t="s">
        <v>107</v>
      </c>
      <c r="B1822" s="1492"/>
      <c r="C1822" s="1492"/>
      <c r="D1822" s="1492"/>
    </row>
    <row r="1823" spans="1:12" s="76" customFormat="1" ht="25.15" customHeight="1" x14ac:dyDescent="0.2">
      <c r="C1823" s="1536" t="s">
        <v>119</v>
      </c>
      <c r="D1823" s="1536"/>
      <c r="E1823" s="1532">
        <v>39263</v>
      </c>
      <c r="F1823" s="1532"/>
      <c r="G1823" s="83"/>
      <c r="H1823" s="76" t="s">
        <v>108</v>
      </c>
      <c r="I1823" s="75"/>
      <c r="J1823" s="75"/>
    </row>
    <row r="1824" spans="1:12" s="76" customFormat="1" ht="5.25" customHeight="1" thickBot="1" x14ac:dyDescent="0.25">
      <c r="A1824" s="89"/>
      <c r="B1824" s="89"/>
      <c r="C1824" s="89"/>
      <c r="D1824" s="89"/>
      <c r="E1824" s="89"/>
      <c r="F1824" s="89"/>
      <c r="G1824" s="89"/>
      <c r="H1824" s="89"/>
      <c r="I1824" s="89"/>
      <c r="J1824" s="89"/>
      <c r="K1824" s="89"/>
      <c r="L1824" s="89"/>
    </row>
    <row r="1825" spans="1:12" s="76" customFormat="1" ht="18" x14ac:dyDescent="0.2">
      <c r="A1825" s="1530" t="s">
        <v>109</v>
      </c>
      <c r="B1825" s="1530"/>
      <c r="C1825" s="1530"/>
      <c r="D1825" s="90" t="s">
        <v>110</v>
      </c>
      <c r="E1825" s="90"/>
      <c r="G1825" s="1550" t="s">
        <v>117</v>
      </c>
      <c r="H1825" s="1550"/>
    </row>
    <row r="1826" spans="1:12" s="76" customFormat="1" ht="18" x14ac:dyDescent="0.2"/>
    <row r="1827" spans="1:12" s="76" customFormat="1" ht="18" x14ac:dyDescent="0.2">
      <c r="A1827" s="76" t="s">
        <v>68</v>
      </c>
      <c r="B1827" s="1549" t="s">
        <v>114</v>
      </c>
      <c r="C1827" s="1549"/>
      <c r="D1827" s="1549"/>
      <c r="E1827" s="1549"/>
      <c r="F1827" s="1538" t="s">
        <v>111</v>
      </c>
      <c r="G1827" s="1538"/>
      <c r="H1827" s="91"/>
      <c r="I1827" s="1536" t="s">
        <v>112</v>
      </c>
      <c r="J1827" s="1536"/>
      <c r="K1827" s="1481">
        <v>39263</v>
      </c>
      <c r="L1827" s="1482"/>
    </row>
    <row r="1828" spans="1:12" s="76" customFormat="1" ht="18" x14ac:dyDescent="0.2"/>
    <row r="1829" spans="1:12" s="76" customFormat="1" ht="18" x14ac:dyDescent="0.2">
      <c r="A1829" s="1533" t="s">
        <v>113</v>
      </c>
      <c r="B1829" s="1533"/>
      <c r="C1829" s="1533"/>
      <c r="D1829" s="1533"/>
      <c r="E1829" s="1537"/>
      <c r="F1829" s="1537"/>
      <c r="G1829" s="1537"/>
      <c r="H1829" s="74"/>
      <c r="I1829" s="1533" t="s">
        <v>112</v>
      </c>
      <c r="J1829" s="1533"/>
      <c r="K1829" s="1534" t="s">
        <v>286</v>
      </c>
      <c r="L1829" s="1535"/>
    </row>
    <row r="1830" spans="1:12" s="76" customFormat="1" ht="18" x14ac:dyDescent="0.2">
      <c r="A1830" s="92"/>
      <c r="B1830" s="92"/>
      <c r="C1830" s="92"/>
      <c r="D1830" s="92"/>
      <c r="I1830" s="92"/>
      <c r="J1830" s="92"/>
      <c r="K1830" s="93"/>
    </row>
    <row r="1831" spans="1:12" s="76" customFormat="1" ht="30" customHeight="1" x14ac:dyDescent="0.2">
      <c r="A1831" s="79" t="s">
        <v>68</v>
      </c>
      <c r="B1831" s="1483" t="s">
        <v>219</v>
      </c>
      <c r="C1831" s="1483"/>
      <c r="D1831" s="1483"/>
      <c r="E1831" s="1483"/>
      <c r="F1831" s="1489" t="s">
        <v>116</v>
      </c>
      <c r="G1831" s="1489"/>
      <c r="H1831" s="95">
        <v>978156354</v>
      </c>
      <c r="I1831" s="1542" t="s">
        <v>69</v>
      </c>
      <c r="J1831" s="1542"/>
      <c r="K1831" s="1483" t="s">
        <v>11</v>
      </c>
      <c r="L1831" s="1484"/>
    </row>
    <row r="1832" spans="1:12" s="76" customFormat="1" ht="30" customHeight="1" x14ac:dyDescent="0.2"/>
    <row r="1833" spans="1:12" s="76" customFormat="1" ht="30" customHeight="1" x14ac:dyDescent="0.2">
      <c r="A1833" s="79" t="s">
        <v>70</v>
      </c>
      <c r="B1833" s="1483" t="s">
        <v>43</v>
      </c>
      <c r="C1833" s="1483"/>
      <c r="D1833" s="1483"/>
      <c r="E1833" s="80" t="s">
        <v>71</v>
      </c>
      <c r="F1833" s="1544">
        <v>184507</v>
      </c>
      <c r="G1833" s="1544"/>
      <c r="H1833" s="80" t="s">
        <v>72</v>
      </c>
      <c r="I1833" s="1483" t="s">
        <v>39</v>
      </c>
      <c r="J1833" s="1483"/>
      <c r="K1833" s="1483" t="s">
        <v>226</v>
      </c>
      <c r="L1833" s="1484"/>
    </row>
    <row r="1834" spans="1:12" s="76" customFormat="1" ht="9" customHeight="1" thickBot="1" x14ac:dyDescent="0.25"/>
    <row r="1835" spans="1:12" s="76" customFormat="1" ht="24" customHeight="1" thickBot="1" x14ac:dyDescent="0.25">
      <c r="A1835" s="76" t="s">
        <v>73</v>
      </c>
      <c r="B1835" s="81"/>
      <c r="C1835" s="83" t="s">
        <v>74</v>
      </c>
      <c r="D1835" s="99"/>
      <c r="E1835" s="83" t="s">
        <v>75</v>
      </c>
      <c r="F1835" s="99"/>
      <c r="G1835" s="1487" t="s">
        <v>76</v>
      </c>
      <c r="H1835" s="1488"/>
      <c r="I1835" s="99"/>
      <c r="J1835" s="1490" t="s">
        <v>77</v>
      </c>
      <c r="K1835" s="1491"/>
      <c r="L1835" s="1491"/>
    </row>
    <row r="1836" spans="1:12" s="76" customFormat="1" ht="9.75" customHeight="1" thickBot="1" x14ac:dyDescent="0.25">
      <c r="C1836" s="83"/>
      <c r="D1836" s="83"/>
      <c r="E1836" s="83"/>
      <c r="F1836" s="83"/>
      <c r="G1836" s="83"/>
      <c r="H1836" s="83"/>
      <c r="I1836" s="83"/>
      <c r="J1836" s="83"/>
      <c r="K1836" s="83"/>
      <c r="L1836" s="83"/>
    </row>
    <row r="1837" spans="1:12" s="76" customFormat="1" ht="24" customHeight="1" thickBot="1" x14ac:dyDescent="0.25">
      <c r="B1837" s="81"/>
      <c r="C1837" s="83" t="s">
        <v>78</v>
      </c>
      <c r="D1837" s="99"/>
      <c r="E1837" s="83" t="s">
        <v>79</v>
      </c>
      <c r="F1837" s="100" t="str">
        <f>IF(Menu!$C$7="رئيس",Menu!#REF!," ")</f>
        <v xml:space="preserve"> </v>
      </c>
      <c r="G1837" s="1487" t="s">
        <v>81</v>
      </c>
      <c r="H1837" s="1488"/>
      <c r="I1837" s="99"/>
      <c r="J1837" s="1490" t="s">
        <v>82</v>
      </c>
      <c r="K1837" s="1491"/>
      <c r="L1837" s="1491"/>
    </row>
    <row r="1838" spans="1:12" s="76" customFormat="1" ht="9.75" customHeight="1" thickBot="1" x14ac:dyDescent="0.25">
      <c r="C1838" s="83"/>
      <c r="D1838" s="83"/>
      <c r="E1838" s="83"/>
      <c r="F1838" s="83"/>
      <c r="G1838" s="83"/>
      <c r="H1838" s="83"/>
      <c r="I1838" s="83"/>
      <c r="J1838" s="83"/>
      <c r="K1838" s="83"/>
      <c r="L1838" s="83"/>
    </row>
    <row r="1839" spans="1:12" s="76" customFormat="1" ht="24" customHeight="1" thickBot="1" x14ac:dyDescent="0.25">
      <c r="B1839" s="82" t="s">
        <v>80</v>
      </c>
      <c r="C1839" s="83" t="s">
        <v>83</v>
      </c>
      <c r="D1839" s="99"/>
      <c r="E1839" s="83" t="s">
        <v>46</v>
      </c>
      <c r="F1839" s="99"/>
      <c r="G1839" s="1482" t="s">
        <v>84</v>
      </c>
      <c r="H1839" s="1482"/>
      <c r="I1839" s="99"/>
      <c r="J1839" s="1490" t="s">
        <v>85</v>
      </c>
      <c r="K1839" s="1491"/>
      <c r="L1839" s="1491"/>
    </row>
    <row r="1840" spans="1:12" s="76" customFormat="1" ht="9.75" customHeight="1" thickBot="1" x14ac:dyDescent="0.25"/>
    <row r="1841" spans="1:12" s="76" customFormat="1" ht="24" customHeight="1" thickBot="1" x14ac:dyDescent="0.25">
      <c r="B1841" s="81"/>
      <c r="C1841" s="1487" t="s">
        <v>86</v>
      </c>
      <c r="D1841" s="1482"/>
      <c r="E1841" s="1488"/>
      <c r="F1841" s="81"/>
      <c r="G1841" s="1487" t="s">
        <v>87</v>
      </c>
      <c r="H1841" s="1482"/>
      <c r="I1841" s="1482"/>
      <c r="J1841" s="1482"/>
      <c r="K1841" s="1482"/>
      <c r="L1841" s="1482"/>
    </row>
    <row r="1842" spans="1:12" s="76" customFormat="1" ht="20.25" x14ac:dyDescent="0.2">
      <c r="A1842" s="1507" t="s">
        <v>88</v>
      </c>
      <c r="B1842" s="1507"/>
      <c r="C1842" s="1507"/>
      <c r="D1842" s="1507"/>
      <c r="E1842" s="1507"/>
      <c r="F1842" s="1507"/>
      <c r="G1842" s="1507"/>
      <c r="H1842" s="1507"/>
      <c r="I1842" s="1507"/>
      <c r="J1842" s="1507"/>
      <c r="K1842" s="1507"/>
      <c r="L1842" s="1507"/>
    </row>
    <row r="1843" spans="1:12" s="76" customFormat="1" ht="18" x14ac:dyDescent="0.2">
      <c r="A1843" s="1482" t="s">
        <v>89</v>
      </c>
      <c r="B1843" s="1482"/>
      <c r="C1843" s="1482"/>
      <c r="D1843" s="1482"/>
    </row>
    <row r="1844" spans="1:12" s="76" customFormat="1" ht="18.75" customHeight="1" x14ac:dyDescent="0.2">
      <c r="A1844" s="1522" t="s">
        <v>90</v>
      </c>
      <c r="B1844" s="1522"/>
      <c r="C1844" s="84">
        <v>76</v>
      </c>
      <c r="D1844" s="85" t="s">
        <v>25</v>
      </c>
      <c r="E1844" s="1492" t="s">
        <v>91</v>
      </c>
      <c r="F1844" s="1492"/>
      <c r="G1844" s="84"/>
      <c r="H1844" s="86" t="s">
        <v>92</v>
      </c>
      <c r="I1844" s="1492" t="s">
        <v>93</v>
      </c>
      <c r="J1844" s="1492"/>
      <c r="K1844" s="84"/>
    </row>
    <row r="1845" spans="1:12" s="76" customFormat="1" ht="18.75" thickBot="1" x14ac:dyDescent="0.25">
      <c r="A1845" s="1482" t="s">
        <v>94</v>
      </c>
      <c r="B1845" s="1482"/>
      <c r="C1845" s="1482"/>
      <c r="D1845" s="1482"/>
    </row>
    <row r="1846" spans="1:12" s="76" customFormat="1" ht="30" customHeight="1" x14ac:dyDescent="0.2">
      <c r="A1846" s="1525" t="s">
        <v>95</v>
      </c>
      <c r="B1846" s="1526"/>
      <c r="C1846" s="1526"/>
      <c r="D1846" s="1526"/>
      <c r="E1846" s="1526"/>
      <c r="F1846" s="1526"/>
      <c r="G1846" s="1526"/>
      <c r="H1846" s="1501" t="s">
        <v>96</v>
      </c>
      <c r="I1846" s="1505" t="s">
        <v>97</v>
      </c>
      <c r="J1846" s="1505"/>
      <c r="K1846" s="1501" t="s">
        <v>98</v>
      </c>
      <c r="L1846" s="1502"/>
    </row>
    <row r="1847" spans="1:12" s="76" customFormat="1" ht="30" customHeight="1" x14ac:dyDescent="0.2">
      <c r="A1847" s="87" t="s">
        <v>99</v>
      </c>
      <c r="B1847" s="1485" t="s">
        <v>100</v>
      </c>
      <c r="C1847" s="1485"/>
      <c r="D1847" s="1485" t="s">
        <v>101</v>
      </c>
      <c r="E1847" s="1485"/>
      <c r="F1847" s="1485" t="s">
        <v>100</v>
      </c>
      <c r="G1847" s="1485"/>
      <c r="H1847" s="1503"/>
      <c r="I1847" s="1506"/>
      <c r="J1847" s="1506"/>
      <c r="K1847" s="1503"/>
      <c r="L1847" s="1504"/>
    </row>
    <row r="1848" spans="1:12" s="76" customFormat="1" ht="30" customHeight="1" x14ac:dyDescent="0.2">
      <c r="A1848" s="1545" t="s">
        <v>11</v>
      </c>
      <c r="B1848" s="1493">
        <v>39253</v>
      </c>
      <c r="C1848" s="1494"/>
      <c r="D1848" s="1495" t="s">
        <v>11</v>
      </c>
      <c r="E1848" s="1496"/>
      <c r="F1848" s="1493">
        <v>39263</v>
      </c>
      <c r="G1848" s="1494"/>
      <c r="H1848" s="1511">
        <v>9</v>
      </c>
      <c r="I1848" s="1514">
        <v>8</v>
      </c>
      <c r="J1848" s="1515"/>
      <c r="K1848" s="1514">
        <v>72</v>
      </c>
      <c r="L1848" s="1539"/>
    </row>
    <row r="1849" spans="1:12" s="76" customFormat="1" ht="30" customHeight="1" x14ac:dyDescent="0.2">
      <c r="A1849" s="1546"/>
      <c r="B1849" s="1497"/>
      <c r="C1849" s="1498"/>
      <c r="D1849" s="1508"/>
      <c r="E1849" s="1509"/>
      <c r="F1849" s="1497"/>
      <c r="G1849" s="1498"/>
      <c r="H1849" s="1512"/>
      <c r="I1849" s="1516"/>
      <c r="J1849" s="1517"/>
      <c r="K1849" s="1516"/>
      <c r="L1849" s="1540"/>
    </row>
    <row r="1850" spans="1:12" s="76" customFormat="1" ht="30" customHeight="1" x14ac:dyDescent="0.2">
      <c r="A1850" s="1546"/>
      <c r="B1850" s="1497"/>
      <c r="C1850" s="1498"/>
      <c r="D1850" s="1508"/>
      <c r="E1850" s="1509"/>
      <c r="F1850" s="1497"/>
      <c r="G1850" s="1498"/>
      <c r="H1850" s="1512"/>
      <c r="I1850" s="1516"/>
      <c r="J1850" s="1517"/>
      <c r="K1850" s="1516"/>
      <c r="L1850" s="1540"/>
    </row>
    <row r="1851" spans="1:12" s="76" customFormat="1" ht="30" customHeight="1" thickBot="1" x14ac:dyDescent="0.25">
      <c r="A1851" s="1547"/>
      <c r="B1851" s="1499"/>
      <c r="C1851" s="1500"/>
      <c r="D1851" s="1520"/>
      <c r="E1851" s="1521"/>
      <c r="F1851" s="1499"/>
      <c r="G1851" s="1500"/>
      <c r="H1851" s="1513"/>
      <c r="I1851" s="1518"/>
      <c r="J1851" s="1519"/>
      <c r="K1851" s="1518"/>
      <c r="L1851" s="1541"/>
    </row>
    <row r="1852" spans="1:12" s="76" customFormat="1" ht="25.15" customHeight="1" x14ac:dyDescent="0.2">
      <c r="A1852" s="1548" t="s">
        <v>102</v>
      </c>
      <c r="B1852" s="1548"/>
      <c r="C1852" s="1548"/>
      <c r="D1852" s="1548"/>
    </row>
    <row r="1853" spans="1:12" s="76" customFormat="1" ht="25.15" customHeight="1" x14ac:dyDescent="0.2">
      <c r="A1853" s="1492" t="s">
        <v>103</v>
      </c>
      <c r="B1853" s="1492"/>
      <c r="C1853" s="84"/>
      <c r="D1853" s="88" t="s">
        <v>104</v>
      </c>
      <c r="E1853" s="1492" t="s">
        <v>105</v>
      </c>
      <c r="F1853" s="1492"/>
      <c r="G1853" s="84">
        <v>72</v>
      </c>
      <c r="H1853" s="86" t="s">
        <v>92</v>
      </c>
      <c r="I1853" s="1522" t="s">
        <v>106</v>
      </c>
      <c r="J1853" s="1522"/>
      <c r="K1853" s="84"/>
    </row>
    <row r="1854" spans="1:12" s="76" customFormat="1" ht="25.15" customHeight="1" x14ac:dyDescent="0.2">
      <c r="A1854" s="1492" t="s">
        <v>107</v>
      </c>
      <c r="B1854" s="1492"/>
      <c r="C1854" s="1492"/>
      <c r="D1854" s="1492"/>
    </row>
    <row r="1855" spans="1:12" s="76" customFormat="1" ht="25.15" customHeight="1" x14ac:dyDescent="0.2">
      <c r="C1855" s="1536" t="s">
        <v>119</v>
      </c>
      <c r="D1855" s="1536"/>
      <c r="E1855" s="1532">
        <v>39263</v>
      </c>
      <c r="F1855" s="1532"/>
      <c r="G1855" s="83"/>
      <c r="H1855" s="76" t="s">
        <v>108</v>
      </c>
      <c r="I1855" s="75"/>
      <c r="J1855" s="75"/>
    </row>
    <row r="1856" spans="1:12" s="76" customFormat="1" ht="5.25" customHeight="1" thickBot="1" x14ac:dyDescent="0.25">
      <c r="A1856" s="89"/>
      <c r="B1856" s="89"/>
      <c r="C1856" s="89"/>
      <c r="D1856" s="89"/>
      <c r="E1856" s="89"/>
      <c r="F1856" s="89"/>
      <c r="G1856" s="89"/>
      <c r="H1856" s="89"/>
      <c r="I1856" s="89"/>
      <c r="J1856" s="89"/>
      <c r="K1856" s="89"/>
      <c r="L1856" s="89"/>
    </row>
    <row r="1857" spans="1:12" s="76" customFormat="1" ht="18" x14ac:dyDescent="0.2">
      <c r="A1857" s="1530" t="s">
        <v>109</v>
      </c>
      <c r="B1857" s="1530"/>
      <c r="C1857" s="1530"/>
      <c r="D1857" s="90" t="s">
        <v>110</v>
      </c>
      <c r="E1857" s="90"/>
      <c r="G1857" s="1550" t="s">
        <v>117</v>
      </c>
      <c r="H1857" s="1550"/>
    </row>
    <row r="1858" spans="1:12" s="76" customFormat="1" ht="18" x14ac:dyDescent="0.2"/>
    <row r="1859" spans="1:12" s="76" customFormat="1" ht="18" x14ac:dyDescent="0.2">
      <c r="A1859" s="76" t="s">
        <v>68</v>
      </c>
      <c r="B1859" s="1549" t="s">
        <v>114</v>
      </c>
      <c r="C1859" s="1549"/>
      <c r="D1859" s="1549"/>
      <c r="E1859" s="1549"/>
      <c r="F1859" s="1538" t="s">
        <v>111</v>
      </c>
      <c r="G1859" s="1538"/>
      <c r="H1859" s="91"/>
      <c r="I1859" s="1536" t="s">
        <v>112</v>
      </c>
      <c r="J1859" s="1536"/>
      <c r="K1859" s="1481">
        <v>39263</v>
      </c>
      <c r="L1859" s="1482"/>
    </row>
    <row r="1860" spans="1:12" s="76" customFormat="1" ht="18" x14ac:dyDescent="0.2"/>
    <row r="1861" spans="1:12" s="76" customFormat="1" ht="18" x14ac:dyDescent="0.2">
      <c r="A1861" s="1533" t="s">
        <v>113</v>
      </c>
      <c r="B1861" s="1533"/>
      <c r="C1861" s="1533"/>
      <c r="D1861" s="1533"/>
      <c r="E1861" s="1537"/>
      <c r="F1861" s="1537"/>
      <c r="G1861" s="1537"/>
      <c r="H1861" s="74"/>
      <c r="I1861" s="1533" t="s">
        <v>112</v>
      </c>
      <c r="J1861" s="1533"/>
      <c r="K1861" s="1534" t="s">
        <v>286</v>
      </c>
      <c r="L1861" s="1535"/>
    </row>
    <row r="1862" spans="1:12" s="76" customFormat="1" ht="18" x14ac:dyDescent="0.2">
      <c r="A1862" s="92"/>
      <c r="B1862" s="92"/>
      <c r="C1862" s="92"/>
      <c r="D1862" s="92"/>
      <c r="I1862" s="92"/>
      <c r="J1862" s="92"/>
      <c r="K1862" s="93"/>
    </row>
    <row r="1863" spans="1:12" s="76" customFormat="1" ht="30" customHeight="1" x14ac:dyDescent="0.2">
      <c r="A1863" s="79" t="s">
        <v>68</v>
      </c>
      <c r="B1863" s="1483" t="s">
        <v>220</v>
      </c>
      <c r="C1863" s="1483"/>
      <c r="D1863" s="1483"/>
      <c r="E1863" s="1483"/>
      <c r="F1863" s="1489" t="s">
        <v>116</v>
      </c>
      <c r="G1863" s="1489"/>
      <c r="H1863" s="95">
        <v>969257872</v>
      </c>
      <c r="I1863" s="1542" t="s">
        <v>69</v>
      </c>
      <c r="J1863" s="1542"/>
      <c r="K1863" s="1483" t="s">
        <v>11</v>
      </c>
      <c r="L1863" s="1484"/>
    </row>
    <row r="1864" spans="1:12" s="76" customFormat="1" ht="30" customHeight="1" x14ac:dyDescent="0.2"/>
    <row r="1865" spans="1:12" s="76" customFormat="1" ht="30" customHeight="1" x14ac:dyDescent="0.2">
      <c r="A1865" s="79" t="s">
        <v>70</v>
      </c>
      <c r="B1865" s="1483" t="s">
        <v>43</v>
      </c>
      <c r="C1865" s="1483"/>
      <c r="D1865" s="1483"/>
      <c r="E1865" s="80" t="s">
        <v>71</v>
      </c>
      <c r="F1865" s="1544">
        <v>18500500</v>
      </c>
      <c r="G1865" s="1544"/>
      <c r="H1865" s="80" t="s">
        <v>72</v>
      </c>
      <c r="I1865" s="1483" t="s">
        <v>39</v>
      </c>
      <c r="J1865" s="1483"/>
      <c r="K1865" s="1483" t="s">
        <v>226</v>
      </c>
      <c r="L1865" s="1484"/>
    </row>
    <row r="1866" spans="1:12" s="76" customFormat="1" ht="9" customHeight="1" thickBot="1" x14ac:dyDescent="0.25"/>
    <row r="1867" spans="1:12" s="76" customFormat="1" ht="24" customHeight="1" thickBot="1" x14ac:dyDescent="0.25">
      <c r="A1867" s="76" t="s">
        <v>73</v>
      </c>
      <c r="B1867" s="81"/>
      <c r="C1867" s="83" t="s">
        <v>74</v>
      </c>
      <c r="D1867" s="99"/>
      <c r="E1867" s="83" t="s">
        <v>75</v>
      </c>
      <c r="F1867" s="99"/>
      <c r="G1867" s="1487" t="s">
        <v>76</v>
      </c>
      <c r="H1867" s="1488"/>
      <c r="I1867" s="99"/>
      <c r="J1867" s="1490" t="s">
        <v>77</v>
      </c>
      <c r="K1867" s="1491"/>
      <c r="L1867" s="1491"/>
    </row>
    <row r="1868" spans="1:12" s="76" customFormat="1" ht="9.75" customHeight="1" thickBot="1" x14ac:dyDescent="0.25">
      <c r="C1868" s="83"/>
      <c r="D1868" s="83"/>
      <c r="E1868" s="83"/>
      <c r="F1868" s="83"/>
      <c r="G1868" s="83"/>
      <c r="H1868" s="83"/>
      <c r="I1868" s="83"/>
      <c r="J1868" s="83"/>
      <c r="K1868" s="83"/>
      <c r="L1868" s="83"/>
    </row>
    <row r="1869" spans="1:12" s="76" customFormat="1" ht="24" customHeight="1" thickBot="1" x14ac:dyDescent="0.25">
      <c r="B1869" s="81"/>
      <c r="C1869" s="83" t="s">
        <v>78</v>
      </c>
      <c r="D1869" s="99"/>
      <c r="E1869" s="83" t="s">
        <v>79</v>
      </c>
      <c r="F1869" s="100" t="str">
        <f>IF(Menu!$C$7="رئيس",Menu!#REF!," ")</f>
        <v xml:space="preserve"> </v>
      </c>
      <c r="G1869" s="1487" t="s">
        <v>81</v>
      </c>
      <c r="H1869" s="1488"/>
      <c r="I1869" s="99"/>
      <c r="J1869" s="1490" t="s">
        <v>82</v>
      </c>
      <c r="K1869" s="1491"/>
      <c r="L1869" s="1491"/>
    </row>
    <row r="1870" spans="1:12" s="76" customFormat="1" ht="9.75" customHeight="1" thickBot="1" x14ac:dyDescent="0.25">
      <c r="C1870" s="83"/>
      <c r="D1870" s="83"/>
      <c r="E1870" s="83"/>
      <c r="F1870" s="83"/>
      <c r="G1870" s="83"/>
      <c r="H1870" s="83"/>
      <c r="I1870" s="83"/>
      <c r="J1870" s="83"/>
      <c r="K1870" s="83"/>
      <c r="L1870" s="83"/>
    </row>
    <row r="1871" spans="1:12" s="76" customFormat="1" ht="24" customHeight="1" thickBot="1" x14ac:dyDescent="0.25">
      <c r="B1871" s="82" t="s">
        <v>80</v>
      </c>
      <c r="C1871" s="83" t="s">
        <v>83</v>
      </c>
      <c r="D1871" s="99"/>
      <c r="E1871" s="83" t="s">
        <v>46</v>
      </c>
      <c r="F1871" s="99"/>
      <c r="G1871" s="1482" t="s">
        <v>84</v>
      </c>
      <c r="H1871" s="1482"/>
      <c r="I1871" s="99"/>
      <c r="J1871" s="1490" t="s">
        <v>85</v>
      </c>
      <c r="K1871" s="1491"/>
      <c r="L1871" s="1491"/>
    </row>
    <row r="1872" spans="1:12" s="76" customFormat="1" ht="9.75" customHeight="1" thickBot="1" x14ac:dyDescent="0.25"/>
    <row r="1873" spans="1:12" s="76" customFormat="1" ht="24" customHeight="1" thickBot="1" x14ac:dyDescent="0.25">
      <c r="B1873" s="81"/>
      <c r="C1873" s="1487" t="s">
        <v>86</v>
      </c>
      <c r="D1873" s="1482"/>
      <c r="E1873" s="1488"/>
      <c r="F1873" s="81"/>
      <c r="G1873" s="1487" t="s">
        <v>87</v>
      </c>
      <c r="H1873" s="1482"/>
      <c r="I1873" s="1482"/>
      <c r="J1873" s="1482"/>
      <c r="K1873" s="1482"/>
      <c r="L1873" s="1482"/>
    </row>
    <row r="1874" spans="1:12" s="76" customFormat="1" ht="20.25" x14ac:dyDescent="0.2">
      <c r="A1874" s="1507" t="s">
        <v>88</v>
      </c>
      <c r="B1874" s="1507"/>
      <c r="C1874" s="1507"/>
      <c r="D1874" s="1507"/>
      <c r="E1874" s="1507"/>
      <c r="F1874" s="1507"/>
      <c r="G1874" s="1507"/>
      <c r="H1874" s="1507"/>
      <c r="I1874" s="1507"/>
      <c r="J1874" s="1507"/>
      <c r="K1874" s="1507"/>
      <c r="L1874" s="1507"/>
    </row>
    <row r="1875" spans="1:12" s="76" customFormat="1" ht="18" x14ac:dyDescent="0.2">
      <c r="A1875" s="1482" t="s">
        <v>89</v>
      </c>
      <c r="B1875" s="1482"/>
      <c r="C1875" s="1482"/>
      <c r="D1875" s="1482"/>
    </row>
    <row r="1876" spans="1:12" s="76" customFormat="1" ht="18.75" customHeight="1" x14ac:dyDescent="0.2">
      <c r="A1876" s="1522" t="s">
        <v>90</v>
      </c>
      <c r="B1876" s="1522"/>
      <c r="C1876" s="84">
        <v>76</v>
      </c>
      <c r="D1876" s="85" t="s">
        <v>25</v>
      </c>
      <c r="E1876" s="1492" t="s">
        <v>91</v>
      </c>
      <c r="F1876" s="1492"/>
      <c r="G1876" s="84"/>
      <c r="H1876" s="86" t="s">
        <v>92</v>
      </c>
      <c r="I1876" s="1492" t="s">
        <v>93</v>
      </c>
      <c r="J1876" s="1492"/>
      <c r="K1876" s="84"/>
    </row>
    <row r="1877" spans="1:12" s="76" customFormat="1" ht="18.75" thickBot="1" x14ac:dyDescent="0.25">
      <c r="A1877" s="1482" t="s">
        <v>94</v>
      </c>
      <c r="B1877" s="1482"/>
      <c r="C1877" s="1482"/>
      <c r="D1877" s="1482"/>
    </row>
    <row r="1878" spans="1:12" s="76" customFormat="1" ht="30" customHeight="1" x14ac:dyDescent="0.2">
      <c r="A1878" s="1525" t="s">
        <v>95</v>
      </c>
      <c r="B1878" s="1526"/>
      <c r="C1878" s="1526"/>
      <c r="D1878" s="1526"/>
      <c r="E1878" s="1526"/>
      <c r="F1878" s="1526"/>
      <c r="G1878" s="1526"/>
      <c r="H1878" s="1501" t="s">
        <v>96</v>
      </c>
      <c r="I1878" s="1505" t="s">
        <v>97</v>
      </c>
      <c r="J1878" s="1505"/>
      <c r="K1878" s="1501" t="s">
        <v>98</v>
      </c>
      <c r="L1878" s="1502"/>
    </row>
    <row r="1879" spans="1:12" s="76" customFormat="1" ht="30" customHeight="1" x14ac:dyDescent="0.2">
      <c r="A1879" s="87" t="s">
        <v>99</v>
      </c>
      <c r="B1879" s="1485" t="s">
        <v>100</v>
      </c>
      <c r="C1879" s="1485"/>
      <c r="D1879" s="1485" t="s">
        <v>101</v>
      </c>
      <c r="E1879" s="1485"/>
      <c r="F1879" s="1485" t="s">
        <v>100</v>
      </c>
      <c r="G1879" s="1485"/>
      <c r="H1879" s="1503"/>
      <c r="I1879" s="1506"/>
      <c r="J1879" s="1506"/>
      <c r="K1879" s="1503"/>
      <c r="L1879" s="1504"/>
    </row>
    <row r="1880" spans="1:12" s="76" customFormat="1" ht="30" customHeight="1" x14ac:dyDescent="0.2">
      <c r="A1880" s="1545" t="s">
        <v>51</v>
      </c>
      <c r="B1880" s="1493">
        <v>39253</v>
      </c>
      <c r="C1880" s="1494"/>
      <c r="D1880" s="1495" t="s">
        <v>11</v>
      </c>
      <c r="E1880" s="1496"/>
      <c r="F1880" s="1493">
        <v>39263</v>
      </c>
      <c r="G1880" s="1494"/>
      <c r="H1880" s="1511">
        <v>9</v>
      </c>
      <c r="I1880" s="1514">
        <v>10</v>
      </c>
      <c r="J1880" s="1515"/>
      <c r="K1880" s="1514">
        <v>90</v>
      </c>
      <c r="L1880" s="1539"/>
    </row>
    <row r="1881" spans="1:12" s="76" customFormat="1" ht="30" customHeight="1" x14ac:dyDescent="0.2">
      <c r="A1881" s="1546"/>
      <c r="B1881" s="1497"/>
      <c r="C1881" s="1498"/>
      <c r="D1881" s="1508"/>
      <c r="E1881" s="1509"/>
      <c r="F1881" s="1497"/>
      <c r="G1881" s="1498"/>
      <c r="H1881" s="1512"/>
      <c r="I1881" s="1516"/>
      <c r="J1881" s="1517"/>
      <c r="K1881" s="1516"/>
      <c r="L1881" s="1540"/>
    </row>
    <row r="1882" spans="1:12" s="76" customFormat="1" ht="30" customHeight="1" x14ac:dyDescent="0.2">
      <c r="A1882" s="1546"/>
      <c r="B1882" s="1497"/>
      <c r="C1882" s="1498"/>
      <c r="D1882" s="1508"/>
      <c r="E1882" s="1509"/>
      <c r="F1882" s="1497"/>
      <c r="G1882" s="1498"/>
      <c r="H1882" s="1512"/>
      <c r="I1882" s="1516"/>
      <c r="J1882" s="1517"/>
      <c r="K1882" s="1516"/>
      <c r="L1882" s="1540"/>
    </row>
    <row r="1883" spans="1:12" s="76" customFormat="1" ht="30" customHeight="1" thickBot="1" x14ac:dyDescent="0.25">
      <c r="A1883" s="1547"/>
      <c r="B1883" s="1499"/>
      <c r="C1883" s="1500"/>
      <c r="D1883" s="1520"/>
      <c r="E1883" s="1521"/>
      <c r="F1883" s="1499"/>
      <c r="G1883" s="1500"/>
      <c r="H1883" s="1513"/>
      <c r="I1883" s="1518"/>
      <c r="J1883" s="1519"/>
      <c r="K1883" s="1518"/>
      <c r="L1883" s="1541"/>
    </row>
    <row r="1884" spans="1:12" s="76" customFormat="1" ht="25.15" customHeight="1" x14ac:dyDescent="0.2">
      <c r="A1884" s="1548" t="s">
        <v>102</v>
      </c>
      <c r="B1884" s="1548"/>
      <c r="C1884" s="1548"/>
      <c r="D1884" s="1548"/>
    </row>
    <row r="1885" spans="1:12" s="76" customFormat="1" ht="25.15" customHeight="1" x14ac:dyDescent="0.2">
      <c r="A1885" s="1492" t="s">
        <v>103</v>
      </c>
      <c r="B1885" s="1492"/>
      <c r="C1885" s="84"/>
      <c r="D1885" s="88" t="s">
        <v>104</v>
      </c>
      <c r="E1885" s="1492" t="s">
        <v>105</v>
      </c>
      <c r="F1885" s="1492"/>
      <c r="G1885" s="84">
        <v>90</v>
      </c>
      <c r="H1885" s="86" t="s">
        <v>92</v>
      </c>
      <c r="I1885" s="1522" t="s">
        <v>106</v>
      </c>
      <c r="J1885" s="1522"/>
      <c r="K1885" s="84"/>
    </row>
    <row r="1886" spans="1:12" s="76" customFormat="1" ht="25.15" customHeight="1" x14ac:dyDescent="0.2">
      <c r="A1886" s="1492" t="s">
        <v>107</v>
      </c>
      <c r="B1886" s="1492"/>
      <c r="C1886" s="1492"/>
      <c r="D1886" s="1492"/>
    </row>
    <row r="1887" spans="1:12" s="76" customFormat="1" ht="25.15" customHeight="1" x14ac:dyDescent="0.2">
      <c r="C1887" s="1536" t="s">
        <v>119</v>
      </c>
      <c r="D1887" s="1536"/>
      <c r="E1887" s="1532">
        <v>39263</v>
      </c>
      <c r="F1887" s="1532"/>
      <c r="G1887" s="83"/>
      <c r="H1887" s="76" t="s">
        <v>108</v>
      </c>
      <c r="I1887" s="75"/>
      <c r="J1887" s="75"/>
    </row>
    <row r="1888" spans="1:12" s="76" customFormat="1" ht="5.25" customHeight="1" thickBot="1" x14ac:dyDescent="0.25">
      <c r="A1888" s="89"/>
      <c r="B1888" s="89"/>
      <c r="C1888" s="89"/>
      <c r="D1888" s="89"/>
      <c r="E1888" s="89"/>
      <c r="F1888" s="89"/>
      <c r="G1888" s="89"/>
      <c r="H1888" s="89"/>
      <c r="I1888" s="89"/>
      <c r="J1888" s="89"/>
      <c r="K1888" s="89"/>
      <c r="L1888" s="89"/>
    </row>
    <row r="1889" spans="1:12" s="76" customFormat="1" ht="18" x14ac:dyDescent="0.2">
      <c r="A1889" s="1530" t="s">
        <v>109</v>
      </c>
      <c r="B1889" s="1530"/>
      <c r="C1889" s="1530"/>
      <c r="D1889" s="90" t="s">
        <v>110</v>
      </c>
      <c r="E1889" s="90"/>
      <c r="G1889" s="1550" t="s">
        <v>117</v>
      </c>
      <c r="H1889" s="1550"/>
    </row>
    <row r="1890" spans="1:12" s="76" customFormat="1" ht="18" x14ac:dyDescent="0.2"/>
    <row r="1891" spans="1:12" s="76" customFormat="1" ht="18" x14ac:dyDescent="0.2">
      <c r="A1891" s="76" t="s">
        <v>68</v>
      </c>
      <c r="B1891" s="1549" t="s">
        <v>114</v>
      </c>
      <c r="C1891" s="1549"/>
      <c r="D1891" s="1549"/>
      <c r="E1891" s="1549"/>
      <c r="F1891" s="1538" t="s">
        <v>111</v>
      </c>
      <c r="G1891" s="1538"/>
      <c r="H1891" s="91"/>
      <c r="I1891" s="1536" t="s">
        <v>112</v>
      </c>
      <c r="J1891" s="1536"/>
      <c r="K1891" s="1481">
        <v>39263</v>
      </c>
      <c r="L1891" s="1482"/>
    </row>
    <row r="1892" spans="1:12" s="76" customFormat="1" ht="18" x14ac:dyDescent="0.2"/>
    <row r="1893" spans="1:12" s="76" customFormat="1" ht="18" x14ac:dyDescent="0.2">
      <c r="A1893" s="1533" t="s">
        <v>113</v>
      </c>
      <c r="B1893" s="1533"/>
      <c r="C1893" s="1533"/>
      <c r="D1893" s="1533"/>
      <c r="E1893" s="1537"/>
      <c r="F1893" s="1537"/>
      <c r="G1893" s="1537"/>
      <c r="H1893" s="74"/>
      <c r="I1893" s="1533" t="s">
        <v>112</v>
      </c>
      <c r="J1893" s="1533"/>
      <c r="K1893" s="1534" t="s">
        <v>286</v>
      </c>
      <c r="L1893" s="1535"/>
    </row>
    <row r="1894" spans="1:12" s="76" customFormat="1" ht="18" x14ac:dyDescent="0.2">
      <c r="A1894" s="92"/>
      <c r="B1894" s="92"/>
      <c r="C1894" s="92"/>
      <c r="D1894" s="92"/>
      <c r="I1894" s="92"/>
      <c r="J1894" s="92"/>
      <c r="K1894" s="93"/>
    </row>
    <row r="1895" spans="1:12" s="76" customFormat="1" ht="30" customHeight="1" x14ac:dyDescent="0.2">
      <c r="A1895" s="79" t="s">
        <v>68</v>
      </c>
      <c r="B1895" s="1483" t="s">
        <v>221</v>
      </c>
      <c r="C1895" s="1483"/>
      <c r="D1895" s="1483"/>
      <c r="E1895" s="1483"/>
      <c r="F1895" s="1489" t="s">
        <v>116</v>
      </c>
      <c r="G1895" s="1489"/>
      <c r="H1895" s="95">
        <v>905762217</v>
      </c>
      <c r="I1895" s="1542" t="s">
        <v>69</v>
      </c>
      <c r="J1895" s="1542"/>
      <c r="K1895" s="1483" t="s">
        <v>11</v>
      </c>
      <c r="L1895" s="1484"/>
    </row>
    <row r="1896" spans="1:12" s="76" customFormat="1" ht="30" customHeight="1" x14ac:dyDescent="0.2"/>
    <row r="1897" spans="1:12" s="76" customFormat="1" ht="30" customHeight="1" x14ac:dyDescent="0.2">
      <c r="A1897" s="79" t="s">
        <v>70</v>
      </c>
      <c r="B1897" s="1483" t="s">
        <v>43</v>
      </c>
      <c r="C1897" s="1483"/>
      <c r="D1897" s="1483"/>
      <c r="E1897" s="80" t="s">
        <v>71</v>
      </c>
      <c r="F1897" s="1544">
        <v>13459</v>
      </c>
      <c r="G1897" s="1544"/>
      <c r="H1897" s="80" t="s">
        <v>72</v>
      </c>
      <c r="I1897" s="1483" t="s">
        <v>204</v>
      </c>
      <c r="J1897" s="1483"/>
      <c r="K1897" s="1483" t="s">
        <v>122</v>
      </c>
      <c r="L1897" s="1484"/>
    </row>
    <row r="1898" spans="1:12" s="76" customFormat="1" ht="9" customHeight="1" thickBot="1" x14ac:dyDescent="0.25"/>
    <row r="1899" spans="1:12" s="76" customFormat="1" ht="24" customHeight="1" thickBot="1" x14ac:dyDescent="0.25">
      <c r="A1899" s="76" t="s">
        <v>73</v>
      </c>
      <c r="B1899" s="81"/>
      <c r="C1899" s="83" t="s">
        <v>74</v>
      </c>
      <c r="D1899" s="99"/>
      <c r="E1899" s="83" t="s">
        <v>75</v>
      </c>
      <c r="F1899" s="99"/>
      <c r="G1899" s="1487" t="s">
        <v>76</v>
      </c>
      <c r="H1899" s="1488"/>
      <c r="I1899" s="99"/>
      <c r="J1899" s="1490" t="s">
        <v>77</v>
      </c>
      <c r="K1899" s="1491"/>
      <c r="L1899" s="1491"/>
    </row>
    <row r="1900" spans="1:12" s="76" customFormat="1" ht="9.75" customHeight="1" thickBot="1" x14ac:dyDescent="0.25">
      <c r="C1900" s="83"/>
      <c r="D1900" s="83"/>
      <c r="E1900" s="83"/>
      <c r="F1900" s="83"/>
      <c r="G1900" s="83"/>
      <c r="H1900" s="83"/>
      <c r="I1900" s="83"/>
      <c r="J1900" s="83"/>
      <c r="K1900" s="83"/>
      <c r="L1900" s="83"/>
    </row>
    <row r="1901" spans="1:12" s="76" customFormat="1" ht="24" customHeight="1" thickBot="1" x14ac:dyDescent="0.25">
      <c r="B1901" s="81"/>
      <c r="C1901" s="83" t="s">
        <v>78</v>
      </c>
      <c r="D1901" s="99"/>
      <c r="E1901" s="83" t="s">
        <v>79</v>
      </c>
      <c r="F1901" s="100" t="str">
        <f>IF(Menu!$C$7="رئيس",Menu!#REF!," ")</f>
        <v xml:space="preserve"> </v>
      </c>
      <c r="G1901" s="1487" t="s">
        <v>81</v>
      </c>
      <c r="H1901" s="1488"/>
      <c r="I1901" s="99"/>
      <c r="J1901" s="1490" t="s">
        <v>82</v>
      </c>
      <c r="K1901" s="1491"/>
      <c r="L1901" s="1491"/>
    </row>
    <row r="1902" spans="1:12" s="76" customFormat="1" ht="9.75" customHeight="1" thickBot="1" x14ac:dyDescent="0.25">
      <c r="C1902" s="83"/>
      <c r="D1902" s="83"/>
      <c r="E1902" s="83"/>
      <c r="F1902" s="83"/>
      <c r="G1902" s="83"/>
      <c r="H1902" s="83"/>
      <c r="I1902" s="83"/>
      <c r="J1902" s="83"/>
      <c r="K1902" s="83"/>
      <c r="L1902" s="83"/>
    </row>
    <row r="1903" spans="1:12" s="76" customFormat="1" ht="24" customHeight="1" thickBot="1" x14ac:dyDescent="0.25">
      <c r="B1903" s="82" t="s">
        <v>80</v>
      </c>
      <c r="C1903" s="83" t="s">
        <v>83</v>
      </c>
      <c r="D1903" s="99"/>
      <c r="E1903" s="83" t="s">
        <v>46</v>
      </c>
      <c r="F1903" s="99"/>
      <c r="G1903" s="1482" t="s">
        <v>84</v>
      </c>
      <c r="H1903" s="1482"/>
      <c r="I1903" s="99"/>
      <c r="J1903" s="1490" t="s">
        <v>85</v>
      </c>
      <c r="K1903" s="1491"/>
      <c r="L1903" s="1491"/>
    </row>
    <row r="1904" spans="1:12" s="76" customFormat="1" ht="9.75" customHeight="1" thickBot="1" x14ac:dyDescent="0.25"/>
    <row r="1905" spans="1:12" s="76" customFormat="1" ht="24" customHeight="1" thickBot="1" x14ac:dyDescent="0.25">
      <c r="B1905" s="81"/>
      <c r="C1905" s="1487" t="s">
        <v>86</v>
      </c>
      <c r="D1905" s="1482"/>
      <c r="E1905" s="1488"/>
      <c r="F1905" s="81"/>
      <c r="G1905" s="1487" t="s">
        <v>87</v>
      </c>
      <c r="H1905" s="1482"/>
      <c r="I1905" s="1482"/>
      <c r="J1905" s="1482"/>
      <c r="K1905" s="1482"/>
      <c r="L1905" s="1482"/>
    </row>
    <row r="1906" spans="1:12" s="76" customFormat="1" ht="20.25" x14ac:dyDescent="0.2">
      <c r="A1906" s="1507" t="s">
        <v>88</v>
      </c>
      <c r="B1906" s="1507"/>
      <c r="C1906" s="1507"/>
      <c r="D1906" s="1507"/>
      <c r="E1906" s="1507"/>
      <c r="F1906" s="1507"/>
      <c r="G1906" s="1507"/>
      <c r="H1906" s="1507"/>
      <c r="I1906" s="1507"/>
      <c r="J1906" s="1507"/>
      <c r="K1906" s="1507"/>
      <c r="L1906" s="1507"/>
    </row>
    <row r="1907" spans="1:12" s="76" customFormat="1" ht="18" x14ac:dyDescent="0.2">
      <c r="A1907" s="1482" t="s">
        <v>89</v>
      </c>
      <c r="B1907" s="1482"/>
      <c r="C1907" s="1482"/>
      <c r="D1907" s="1482"/>
    </row>
    <row r="1908" spans="1:12" s="76" customFormat="1" ht="18.75" customHeight="1" x14ac:dyDescent="0.2">
      <c r="A1908" s="1522" t="s">
        <v>90</v>
      </c>
      <c r="B1908" s="1522"/>
      <c r="C1908" s="84">
        <v>74</v>
      </c>
      <c r="D1908" s="85" t="s">
        <v>25</v>
      </c>
      <c r="E1908" s="1492" t="s">
        <v>91</v>
      </c>
      <c r="F1908" s="1492"/>
      <c r="G1908" s="84"/>
      <c r="H1908" s="86" t="s">
        <v>92</v>
      </c>
      <c r="I1908" s="1492" t="s">
        <v>93</v>
      </c>
      <c r="J1908" s="1492"/>
      <c r="K1908" s="84"/>
    </row>
    <row r="1909" spans="1:12" s="76" customFormat="1" ht="18.75" thickBot="1" x14ac:dyDescent="0.25">
      <c r="A1909" s="1482" t="s">
        <v>94</v>
      </c>
      <c r="B1909" s="1482"/>
      <c r="C1909" s="1482"/>
      <c r="D1909" s="1482"/>
    </row>
    <row r="1910" spans="1:12" s="76" customFormat="1" ht="30" customHeight="1" x14ac:dyDescent="0.2">
      <c r="A1910" s="1525" t="s">
        <v>95</v>
      </c>
      <c r="B1910" s="1526"/>
      <c r="C1910" s="1526"/>
      <c r="D1910" s="1526"/>
      <c r="E1910" s="1526"/>
      <c r="F1910" s="1526"/>
      <c r="G1910" s="1526"/>
      <c r="H1910" s="1501" t="s">
        <v>96</v>
      </c>
      <c r="I1910" s="1505" t="s">
        <v>97</v>
      </c>
      <c r="J1910" s="1505"/>
      <c r="K1910" s="1501" t="s">
        <v>98</v>
      </c>
      <c r="L1910" s="1502"/>
    </row>
    <row r="1911" spans="1:12" s="76" customFormat="1" ht="30" customHeight="1" x14ac:dyDescent="0.2">
      <c r="A1911" s="87" t="s">
        <v>99</v>
      </c>
      <c r="B1911" s="1485" t="s">
        <v>100</v>
      </c>
      <c r="C1911" s="1485"/>
      <c r="D1911" s="1485" t="s">
        <v>101</v>
      </c>
      <c r="E1911" s="1485"/>
      <c r="F1911" s="1485" t="s">
        <v>100</v>
      </c>
      <c r="G1911" s="1485"/>
      <c r="H1911" s="1503"/>
      <c r="I1911" s="1506"/>
      <c r="J1911" s="1506"/>
      <c r="K1911" s="1503"/>
      <c r="L1911" s="1504"/>
    </row>
    <row r="1912" spans="1:12" s="76" customFormat="1" ht="30" customHeight="1" x14ac:dyDescent="0.2">
      <c r="A1912" s="1545" t="s">
        <v>11</v>
      </c>
      <c r="B1912" s="1493">
        <v>39253</v>
      </c>
      <c r="C1912" s="1494"/>
      <c r="D1912" s="1495" t="s">
        <v>11</v>
      </c>
      <c r="E1912" s="1496"/>
      <c r="F1912" s="1493">
        <v>39263</v>
      </c>
      <c r="G1912" s="1494"/>
      <c r="H1912" s="1511">
        <v>9</v>
      </c>
      <c r="I1912" s="1514">
        <v>8</v>
      </c>
      <c r="J1912" s="1515"/>
      <c r="K1912" s="1514">
        <v>72</v>
      </c>
      <c r="L1912" s="1539"/>
    </row>
    <row r="1913" spans="1:12" s="76" customFormat="1" ht="30" customHeight="1" x14ac:dyDescent="0.2">
      <c r="A1913" s="1546"/>
      <c r="B1913" s="1497"/>
      <c r="C1913" s="1498"/>
      <c r="D1913" s="1508"/>
      <c r="E1913" s="1509"/>
      <c r="F1913" s="1497"/>
      <c r="G1913" s="1498"/>
      <c r="H1913" s="1512"/>
      <c r="I1913" s="1516"/>
      <c r="J1913" s="1517"/>
      <c r="K1913" s="1516"/>
      <c r="L1913" s="1540"/>
    </row>
    <row r="1914" spans="1:12" s="76" customFormat="1" ht="30" customHeight="1" x14ac:dyDescent="0.2">
      <c r="A1914" s="1546"/>
      <c r="B1914" s="1497"/>
      <c r="C1914" s="1498"/>
      <c r="D1914" s="1508"/>
      <c r="E1914" s="1509"/>
      <c r="F1914" s="1497"/>
      <c r="G1914" s="1498"/>
      <c r="H1914" s="1512"/>
      <c r="I1914" s="1516"/>
      <c r="J1914" s="1517"/>
      <c r="K1914" s="1516"/>
      <c r="L1914" s="1540"/>
    </row>
    <row r="1915" spans="1:12" s="76" customFormat="1" ht="30" customHeight="1" thickBot="1" x14ac:dyDescent="0.25">
      <c r="A1915" s="1547"/>
      <c r="B1915" s="1499"/>
      <c r="C1915" s="1500"/>
      <c r="D1915" s="1520"/>
      <c r="E1915" s="1521"/>
      <c r="F1915" s="1499"/>
      <c r="G1915" s="1500"/>
      <c r="H1915" s="1513"/>
      <c r="I1915" s="1518"/>
      <c r="J1915" s="1519"/>
      <c r="K1915" s="1518"/>
      <c r="L1915" s="1541"/>
    </row>
    <row r="1916" spans="1:12" s="76" customFormat="1" ht="25.15" customHeight="1" x14ac:dyDescent="0.2">
      <c r="A1916" s="1548" t="s">
        <v>102</v>
      </c>
      <c r="B1916" s="1548"/>
      <c r="C1916" s="1548"/>
      <c r="D1916" s="1548"/>
    </row>
    <row r="1917" spans="1:12" s="76" customFormat="1" ht="25.15" customHeight="1" x14ac:dyDescent="0.2">
      <c r="A1917" s="1492" t="s">
        <v>103</v>
      </c>
      <c r="B1917" s="1492"/>
      <c r="C1917" s="84"/>
      <c r="D1917" s="88" t="s">
        <v>104</v>
      </c>
      <c r="E1917" s="1492" t="s">
        <v>105</v>
      </c>
      <c r="F1917" s="1492"/>
      <c r="G1917" s="84">
        <v>72</v>
      </c>
      <c r="H1917" s="86" t="s">
        <v>92</v>
      </c>
      <c r="I1917" s="1522" t="s">
        <v>106</v>
      </c>
      <c r="J1917" s="1522"/>
      <c r="K1917" s="84"/>
    </row>
    <row r="1918" spans="1:12" s="76" customFormat="1" ht="25.15" customHeight="1" x14ac:dyDescent="0.2">
      <c r="A1918" s="1492" t="s">
        <v>107</v>
      </c>
      <c r="B1918" s="1492"/>
      <c r="C1918" s="1492"/>
      <c r="D1918" s="1492"/>
    </row>
    <row r="1919" spans="1:12" s="76" customFormat="1" ht="25.15" customHeight="1" x14ac:dyDescent="0.2">
      <c r="C1919" s="1536" t="s">
        <v>119</v>
      </c>
      <c r="D1919" s="1536"/>
      <c r="E1919" s="1532">
        <v>39263</v>
      </c>
      <c r="F1919" s="1532"/>
      <c r="G1919" s="83"/>
      <c r="H1919" s="76" t="s">
        <v>108</v>
      </c>
      <c r="I1919" s="75"/>
      <c r="J1919" s="75"/>
    </row>
    <row r="1920" spans="1:12" s="76" customFormat="1" ht="5.25" customHeight="1" thickBot="1" x14ac:dyDescent="0.25">
      <c r="A1920" s="89"/>
      <c r="B1920" s="89"/>
      <c r="C1920" s="89"/>
      <c r="D1920" s="89"/>
      <c r="E1920" s="89"/>
      <c r="F1920" s="89"/>
      <c r="G1920" s="89"/>
      <c r="H1920" s="89"/>
      <c r="I1920" s="89"/>
      <c r="J1920" s="89"/>
      <c r="K1920" s="89"/>
      <c r="L1920" s="89"/>
    </row>
    <row r="1921" spans="1:12" s="76" customFormat="1" ht="18" x14ac:dyDescent="0.2">
      <c r="A1921" s="1530" t="s">
        <v>109</v>
      </c>
      <c r="B1921" s="1530"/>
      <c r="C1921" s="1530"/>
      <c r="D1921" s="90" t="s">
        <v>110</v>
      </c>
      <c r="E1921" s="90"/>
      <c r="G1921" s="1550" t="s">
        <v>117</v>
      </c>
      <c r="H1921" s="1550"/>
    </row>
    <row r="1922" spans="1:12" s="76" customFormat="1" ht="18" x14ac:dyDescent="0.2"/>
    <row r="1923" spans="1:12" s="76" customFormat="1" ht="18" x14ac:dyDescent="0.2">
      <c r="A1923" s="76" t="s">
        <v>68</v>
      </c>
      <c r="B1923" s="1549" t="s">
        <v>114</v>
      </c>
      <c r="C1923" s="1549"/>
      <c r="D1923" s="1549"/>
      <c r="E1923" s="1549"/>
      <c r="F1923" s="1538" t="s">
        <v>111</v>
      </c>
      <c r="G1923" s="1538"/>
      <c r="H1923" s="91"/>
      <c r="I1923" s="1536" t="s">
        <v>112</v>
      </c>
      <c r="J1923" s="1536"/>
      <c r="K1923" s="1481">
        <v>39263</v>
      </c>
      <c r="L1923" s="1482"/>
    </row>
    <row r="1924" spans="1:12" s="76" customFormat="1" ht="18" x14ac:dyDescent="0.2"/>
    <row r="1925" spans="1:12" s="76" customFormat="1" ht="18" x14ac:dyDescent="0.2">
      <c r="A1925" s="1533" t="s">
        <v>113</v>
      </c>
      <c r="B1925" s="1533"/>
      <c r="C1925" s="1533"/>
      <c r="D1925" s="1533"/>
      <c r="E1925" s="1537"/>
      <c r="F1925" s="1537"/>
      <c r="G1925" s="1537"/>
      <c r="H1925" s="74"/>
      <c r="I1925" s="1533" t="s">
        <v>112</v>
      </c>
      <c r="J1925" s="1533"/>
      <c r="K1925" s="1534" t="s">
        <v>286</v>
      </c>
      <c r="L1925" s="1535"/>
    </row>
    <row r="1926" spans="1:12" s="76" customFormat="1" ht="18" x14ac:dyDescent="0.2">
      <c r="A1926" s="92"/>
      <c r="B1926" s="92"/>
      <c r="C1926" s="92"/>
      <c r="D1926" s="92"/>
      <c r="I1926" s="92"/>
      <c r="J1926" s="92"/>
      <c r="K1926" s="93"/>
    </row>
    <row r="1927" spans="1:12" s="76" customFormat="1" ht="30" customHeight="1" x14ac:dyDescent="0.2">
      <c r="A1927" s="79" t="s">
        <v>68</v>
      </c>
      <c r="B1927" s="1483"/>
      <c r="C1927" s="1483"/>
      <c r="D1927" s="1483"/>
      <c r="E1927" s="1483"/>
      <c r="F1927" s="1489" t="s">
        <v>116</v>
      </c>
      <c r="G1927" s="1489"/>
      <c r="H1927" s="95"/>
      <c r="I1927" s="1542" t="s">
        <v>69</v>
      </c>
      <c r="J1927" s="1542"/>
      <c r="K1927" s="1483"/>
      <c r="L1927" s="1484"/>
    </row>
    <row r="1928" spans="1:12" s="76" customFormat="1" ht="30" customHeight="1" x14ac:dyDescent="0.2"/>
    <row r="1929" spans="1:12" s="76" customFormat="1" ht="30" customHeight="1" x14ac:dyDescent="0.2">
      <c r="A1929" s="79" t="s">
        <v>70</v>
      </c>
      <c r="B1929" s="1483"/>
      <c r="C1929" s="1483"/>
      <c r="D1929" s="1483"/>
      <c r="E1929" s="80" t="s">
        <v>71</v>
      </c>
      <c r="F1929" s="1544"/>
      <c r="G1929" s="1544"/>
      <c r="H1929" s="80" t="s">
        <v>72</v>
      </c>
      <c r="I1929" s="1483"/>
      <c r="J1929" s="1483"/>
      <c r="K1929" s="1483" t="s">
        <v>122</v>
      </c>
      <c r="L1929" s="1484"/>
    </row>
    <row r="1930" spans="1:12" s="76" customFormat="1" ht="9" customHeight="1" thickBot="1" x14ac:dyDescent="0.25"/>
    <row r="1931" spans="1:12" s="76" customFormat="1" ht="24" customHeight="1" thickBot="1" x14ac:dyDescent="0.25">
      <c r="A1931" s="76" t="s">
        <v>73</v>
      </c>
      <c r="B1931" s="81"/>
      <c r="C1931" s="83" t="s">
        <v>74</v>
      </c>
      <c r="D1931" s="99"/>
      <c r="E1931" s="83" t="s">
        <v>75</v>
      </c>
      <c r="F1931" s="99"/>
      <c r="G1931" s="1487" t="s">
        <v>76</v>
      </c>
      <c r="H1931" s="1488"/>
      <c r="I1931" s="99"/>
      <c r="J1931" s="1490" t="s">
        <v>77</v>
      </c>
      <c r="K1931" s="1491"/>
      <c r="L1931" s="1491"/>
    </row>
    <row r="1932" spans="1:12" s="76" customFormat="1" ht="9.75" customHeight="1" thickBot="1" x14ac:dyDescent="0.25">
      <c r="C1932" s="83"/>
      <c r="D1932" s="83"/>
      <c r="E1932" s="83"/>
      <c r="F1932" s="83"/>
      <c r="G1932" s="83"/>
      <c r="H1932" s="83"/>
      <c r="I1932" s="83"/>
      <c r="J1932" s="83"/>
      <c r="K1932" s="83"/>
      <c r="L1932" s="83"/>
    </row>
    <row r="1933" spans="1:12" s="76" customFormat="1" ht="24" customHeight="1" thickBot="1" x14ac:dyDescent="0.25">
      <c r="B1933" s="81"/>
      <c r="C1933" s="83" t="s">
        <v>78</v>
      </c>
      <c r="D1933" s="99"/>
      <c r="E1933" s="83" t="s">
        <v>79</v>
      </c>
      <c r="F1933" s="100" t="str">
        <f>IF(Menu!$C$7="رئيس",Menu!#REF!," ")</f>
        <v xml:space="preserve"> </v>
      </c>
      <c r="G1933" s="1487" t="s">
        <v>81</v>
      </c>
      <c r="H1933" s="1488"/>
      <c r="I1933" s="99"/>
      <c r="J1933" s="1490" t="s">
        <v>82</v>
      </c>
      <c r="K1933" s="1491"/>
      <c r="L1933" s="1491"/>
    </row>
    <row r="1934" spans="1:12" s="76" customFormat="1" ht="9.75" customHeight="1" thickBot="1" x14ac:dyDescent="0.25">
      <c r="C1934" s="83"/>
      <c r="D1934" s="83"/>
      <c r="E1934" s="83"/>
      <c r="F1934" s="83"/>
      <c r="G1934" s="83"/>
      <c r="H1934" s="83"/>
      <c r="I1934" s="83"/>
      <c r="J1934" s="83"/>
      <c r="K1934" s="83"/>
      <c r="L1934" s="83"/>
    </row>
    <row r="1935" spans="1:12" s="76" customFormat="1" ht="24" customHeight="1" thickBot="1" x14ac:dyDescent="0.25">
      <c r="B1935" s="82" t="s">
        <v>80</v>
      </c>
      <c r="C1935" s="83" t="s">
        <v>83</v>
      </c>
      <c r="D1935" s="99"/>
      <c r="E1935" s="83" t="s">
        <v>46</v>
      </c>
      <c r="F1935" s="99"/>
      <c r="G1935" s="1482" t="s">
        <v>84</v>
      </c>
      <c r="H1935" s="1482"/>
      <c r="I1935" s="99"/>
      <c r="J1935" s="1490" t="s">
        <v>85</v>
      </c>
      <c r="K1935" s="1491"/>
      <c r="L1935" s="1491"/>
    </row>
    <row r="1936" spans="1:12" s="76" customFormat="1" ht="9.75" customHeight="1" thickBot="1" x14ac:dyDescent="0.25"/>
    <row r="1937" spans="1:12" s="76" customFormat="1" ht="24" customHeight="1" thickBot="1" x14ac:dyDescent="0.25">
      <c r="B1937" s="81"/>
      <c r="C1937" s="1487" t="s">
        <v>86</v>
      </c>
      <c r="D1937" s="1482"/>
      <c r="E1937" s="1488"/>
      <c r="F1937" s="81"/>
      <c r="G1937" s="1487" t="s">
        <v>87</v>
      </c>
      <c r="H1937" s="1482"/>
      <c r="I1937" s="1482"/>
      <c r="J1937" s="1482"/>
      <c r="K1937" s="1482"/>
      <c r="L1937" s="1482"/>
    </row>
    <row r="1938" spans="1:12" s="76" customFormat="1" ht="20.25" x14ac:dyDescent="0.2">
      <c r="A1938" s="1507" t="s">
        <v>88</v>
      </c>
      <c r="B1938" s="1507"/>
      <c r="C1938" s="1507"/>
      <c r="D1938" s="1507"/>
      <c r="E1938" s="1507"/>
      <c r="F1938" s="1507"/>
      <c r="G1938" s="1507"/>
      <c r="H1938" s="1507"/>
      <c r="I1938" s="1507"/>
      <c r="J1938" s="1507"/>
      <c r="K1938" s="1507"/>
      <c r="L1938" s="1507"/>
    </row>
    <row r="1939" spans="1:12" s="76" customFormat="1" ht="18" x14ac:dyDescent="0.2">
      <c r="A1939" s="1482" t="s">
        <v>89</v>
      </c>
      <c r="B1939" s="1482"/>
      <c r="C1939" s="1482"/>
      <c r="D1939" s="1482"/>
    </row>
    <row r="1940" spans="1:12" s="76" customFormat="1" ht="18.75" customHeight="1" x14ac:dyDescent="0.2">
      <c r="A1940" s="1522" t="s">
        <v>90</v>
      </c>
      <c r="B1940" s="1522"/>
      <c r="C1940" s="84"/>
      <c r="D1940" s="85" t="s">
        <v>25</v>
      </c>
      <c r="E1940" s="1492" t="s">
        <v>91</v>
      </c>
      <c r="F1940" s="1492"/>
      <c r="G1940" s="84"/>
      <c r="H1940" s="86" t="s">
        <v>92</v>
      </c>
      <c r="I1940" s="1492" t="s">
        <v>93</v>
      </c>
      <c r="J1940" s="1492"/>
      <c r="K1940" s="84"/>
    </row>
    <row r="1941" spans="1:12" s="76" customFormat="1" ht="18.75" thickBot="1" x14ac:dyDescent="0.25">
      <c r="A1941" s="1482" t="s">
        <v>94</v>
      </c>
      <c r="B1941" s="1482"/>
      <c r="C1941" s="1482"/>
      <c r="D1941" s="1482"/>
    </row>
    <row r="1942" spans="1:12" s="76" customFormat="1" ht="30" customHeight="1" x14ac:dyDescent="0.2">
      <c r="A1942" s="1525" t="s">
        <v>95</v>
      </c>
      <c r="B1942" s="1526"/>
      <c r="C1942" s="1526"/>
      <c r="D1942" s="1526"/>
      <c r="E1942" s="1526"/>
      <c r="F1942" s="1526"/>
      <c r="G1942" s="1526"/>
      <c r="H1942" s="1501" t="s">
        <v>96</v>
      </c>
      <c r="I1942" s="1505" t="s">
        <v>97</v>
      </c>
      <c r="J1942" s="1505"/>
      <c r="K1942" s="1501" t="s">
        <v>98</v>
      </c>
      <c r="L1942" s="1502"/>
    </row>
    <row r="1943" spans="1:12" s="76" customFormat="1" ht="30" customHeight="1" x14ac:dyDescent="0.2">
      <c r="A1943" s="87" t="s">
        <v>99</v>
      </c>
      <c r="B1943" s="1485" t="s">
        <v>100</v>
      </c>
      <c r="C1943" s="1485"/>
      <c r="D1943" s="1485" t="s">
        <v>101</v>
      </c>
      <c r="E1943" s="1485"/>
      <c r="F1943" s="1485" t="s">
        <v>100</v>
      </c>
      <c r="G1943" s="1485"/>
      <c r="H1943" s="1503"/>
      <c r="I1943" s="1506"/>
      <c r="J1943" s="1506"/>
      <c r="K1943" s="1503"/>
      <c r="L1943" s="1504"/>
    </row>
    <row r="1944" spans="1:12" s="76" customFormat="1" ht="30" customHeight="1" x14ac:dyDescent="0.2">
      <c r="A1944" s="1545"/>
      <c r="B1944" s="1493">
        <v>39253</v>
      </c>
      <c r="C1944" s="1494"/>
      <c r="D1944" s="1495" t="s">
        <v>11</v>
      </c>
      <c r="E1944" s="1496"/>
      <c r="F1944" s="1493">
        <v>39263</v>
      </c>
      <c r="G1944" s="1494"/>
      <c r="H1944" s="1511" t="s">
        <v>160</v>
      </c>
      <c r="I1944" s="1514"/>
      <c r="J1944" s="1515"/>
      <c r="K1944" s="1514"/>
      <c r="L1944" s="1539"/>
    </row>
    <row r="1945" spans="1:12" s="76" customFormat="1" ht="30" customHeight="1" x14ac:dyDescent="0.2">
      <c r="A1945" s="1546"/>
      <c r="B1945" s="1497"/>
      <c r="C1945" s="1498"/>
      <c r="D1945" s="1508"/>
      <c r="E1945" s="1509"/>
      <c r="F1945" s="1497"/>
      <c r="G1945" s="1498"/>
      <c r="H1945" s="1512"/>
      <c r="I1945" s="1516"/>
      <c r="J1945" s="1517"/>
      <c r="K1945" s="1516"/>
      <c r="L1945" s="1540"/>
    </row>
    <row r="1946" spans="1:12" s="76" customFormat="1" ht="30" customHeight="1" x14ac:dyDescent="0.2">
      <c r="A1946" s="1546"/>
      <c r="B1946" s="1497"/>
      <c r="C1946" s="1498"/>
      <c r="D1946" s="1508"/>
      <c r="E1946" s="1509"/>
      <c r="F1946" s="1497"/>
      <c r="G1946" s="1498"/>
      <c r="H1946" s="1512"/>
      <c r="I1946" s="1516"/>
      <c r="J1946" s="1517"/>
      <c r="K1946" s="1516"/>
      <c r="L1946" s="1540"/>
    </row>
    <row r="1947" spans="1:12" s="76" customFormat="1" ht="30" customHeight="1" thickBot="1" x14ac:dyDescent="0.25">
      <c r="A1947" s="1547"/>
      <c r="B1947" s="1499"/>
      <c r="C1947" s="1500"/>
      <c r="D1947" s="1520"/>
      <c r="E1947" s="1521"/>
      <c r="F1947" s="1499"/>
      <c r="G1947" s="1500"/>
      <c r="H1947" s="1513"/>
      <c r="I1947" s="1518"/>
      <c r="J1947" s="1519"/>
      <c r="K1947" s="1518"/>
      <c r="L1947" s="1541"/>
    </row>
    <row r="1948" spans="1:12" s="76" customFormat="1" ht="25.15" customHeight="1" x14ac:dyDescent="0.2">
      <c r="A1948" s="1548" t="s">
        <v>102</v>
      </c>
      <c r="B1948" s="1548"/>
      <c r="C1948" s="1548"/>
      <c r="D1948" s="1548"/>
    </row>
    <row r="1949" spans="1:12" s="76" customFormat="1" ht="25.15" customHeight="1" x14ac:dyDescent="0.2">
      <c r="A1949" s="1492" t="s">
        <v>103</v>
      </c>
      <c r="B1949" s="1492"/>
      <c r="C1949" s="84"/>
      <c r="D1949" s="88" t="s">
        <v>104</v>
      </c>
      <c r="E1949" s="1492" t="s">
        <v>105</v>
      </c>
      <c r="F1949" s="1492"/>
      <c r="G1949" s="84">
        <v>180</v>
      </c>
      <c r="H1949" s="86" t="s">
        <v>92</v>
      </c>
      <c r="I1949" s="1522" t="s">
        <v>106</v>
      </c>
      <c r="J1949" s="1522"/>
      <c r="K1949" s="84"/>
    </row>
    <row r="1950" spans="1:12" s="76" customFormat="1" ht="25.15" customHeight="1" x14ac:dyDescent="0.2">
      <c r="A1950" s="1492" t="s">
        <v>107</v>
      </c>
      <c r="B1950" s="1492"/>
      <c r="C1950" s="1492"/>
      <c r="D1950" s="1492"/>
    </row>
    <row r="1951" spans="1:12" s="76" customFormat="1" ht="25.15" customHeight="1" x14ac:dyDescent="0.2">
      <c r="C1951" s="1536" t="s">
        <v>119</v>
      </c>
      <c r="D1951" s="1536"/>
      <c r="E1951" s="1532">
        <v>39263</v>
      </c>
      <c r="F1951" s="1532"/>
      <c r="G1951" s="83"/>
      <c r="H1951" s="76" t="s">
        <v>108</v>
      </c>
      <c r="I1951" s="75"/>
      <c r="J1951" s="75"/>
    </row>
    <row r="1952" spans="1:12" s="76" customFormat="1" ht="5.25" customHeight="1" thickBot="1" x14ac:dyDescent="0.25">
      <c r="A1952" s="89"/>
      <c r="B1952" s="89"/>
      <c r="C1952" s="89"/>
      <c r="D1952" s="89"/>
      <c r="E1952" s="89"/>
      <c r="F1952" s="89"/>
      <c r="G1952" s="89"/>
      <c r="H1952" s="89"/>
      <c r="I1952" s="89"/>
      <c r="J1952" s="89"/>
      <c r="K1952" s="89"/>
      <c r="L1952" s="89"/>
    </row>
    <row r="1953" spans="1:12" s="76" customFormat="1" ht="18" x14ac:dyDescent="0.2">
      <c r="A1953" s="1530" t="s">
        <v>109</v>
      </c>
      <c r="B1953" s="1530"/>
      <c r="C1953" s="1530"/>
      <c r="D1953" s="90" t="s">
        <v>110</v>
      </c>
      <c r="E1953" s="90"/>
      <c r="G1953" s="1550" t="s">
        <v>117</v>
      </c>
      <c r="H1953" s="1550"/>
    </row>
    <row r="1954" spans="1:12" s="76" customFormat="1" ht="18" x14ac:dyDescent="0.2"/>
    <row r="1955" spans="1:12" s="76" customFormat="1" ht="18" x14ac:dyDescent="0.2">
      <c r="A1955" s="76" t="s">
        <v>68</v>
      </c>
      <c r="B1955" s="1549" t="s">
        <v>114</v>
      </c>
      <c r="C1955" s="1549"/>
      <c r="D1955" s="1549"/>
      <c r="E1955" s="1549"/>
      <c r="F1955" s="1538" t="s">
        <v>111</v>
      </c>
      <c r="G1955" s="1538"/>
      <c r="H1955" s="91"/>
      <c r="I1955" s="1536" t="s">
        <v>112</v>
      </c>
      <c r="J1955" s="1536"/>
      <c r="K1955" s="1481">
        <v>39263</v>
      </c>
      <c r="L1955" s="1482"/>
    </row>
    <row r="1956" spans="1:12" s="76" customFormat="1" ht="18" x14ac:dyDescent="0.2"/>
    <row r="1957" spans="1:12" s="76" customFormat="1" ht="18" x14ac:dyDescent="0.2">
      <c r="A1957" s="1533" t="s">
        <v>113</v>
      </c>
      <c r="B1957" s="1533"/>
      <c r="C1957" s="1533"/>
      <c r="D1957" s="1533"/>
      <c r="E1957" s="1537"/>
      <c r="F1957" s="1537"/>
      <c r="G1957" s="1537"/>
      <c r="H1957" s="74"/>
      <c r="I1957" s="1533" t="s">
        <v>112</v>
      </c>
      <c r="J1957" s="1533"/>
      <c r="K1957" s="1534" t="s">
        <v>286</v>
      </c>
      <c r="L1957" s="1535"/>
    </row>
    <row r="1958" spans="1:12" s="76" customFormat="1" ht="18" x14ac:dyDescent="0.2">
      <c r="A1958" s="92"/>
      <c r="B1958" s="92"/>
      <c r="C1958" s="92"/>
      <c r="D1958" s="92"/>
      <c r="I1958" s="92"/>
      <c r="J1958" s="92"/>
      <c r="K1958" s="93"/>
    </row>
    <row r="1959" spans="1:12" s="76" customFormat="1" ht="30" customHeight="1" x14ac:dyDescent="0.2">
      <c r="A1959" s="79" t="s">
        <v>68</v>
      </c>
      <c r="B1959" s="1483" t="s">
        <v>143</v>
      </c>
      <c r="C1959" s="1483"/>
      <c r="D1959" s="1483"/>
      <c r="E1959" s="1483"/>
      <c r="F1959" s="1489" t="s">
        <v>116</v>
      </c>
      <c r="G1959" s="1489"/>
      <c r="H1959" s="95">
        <v>914089065</v>
      </c>
      <c r="I1959" s="1542" t="s">
        <v>69</v>
      </c>
      <c r="J1959" s="1542"/>
      <c r="K1959" s="1483" t="s">
        <v>11</v>
      </c>
      <c r="L1959" s="1484"/>
    </row>
    <row r="1960" spans="1:12" s="76" customFormat="1" ht="30" customHeight="1" x14ac:dyDescent="0.2"/>
    <row r="1961" spans="1:12" s="76" customFormat="1" ht="30" customHeight="1" x14ac:dyDescent="0.2">
      <c r="A1961" s="79" t="s">
        <v>70</v>
      </c>
      <c r="B1961" s="1483" t="s">
        <v>43</v>
      </c>
      <c r="C1961" s="1483"/>
      <c r="D1961" s="1483"/>
      <c r="E1961" s="80" t="s">
        <v>71</v>
      </c>
      <c r="F1961" s="1544"/>
      <c r="G1961" s="1544"/>
      <c r="H1961" s="80" t="s">
        <v>72</v>
      </c>
      <c r="I1961" s="1483"/>
      <c r="J1961" s="1483"/>
      <c r="K1961" s="1483" t="s">
        <v>122</v>
      </c>
      <c r="L1961" s="1484"/>
    </row>
    <row r="1962" spans="1:12" s="76" customFormat="1" ht="9" customHeight="1" thickBot="1" x14ac:dyDescent="0.25"/>
    <row r="1963" spans="1:12" s="76" customFormat="1" ht="24" customHeight="1" thickBot="1" x14ac:dyDescent="0.25">
      <c r="A1963" s="76" t="s">
        <v>73</v>
      </c>
      <c r="B1963" s="81"/>
      <c r="C1963" s="83" t="s">
        <v>74</v>
      </c>
      <c r="D1963" s="99"/>
      <c r="E1963" s="83" t="s">
        <v>75</v>
      </c>
      <c r="F1963" s="99"/>
      <c r="G1963" s="1487" t="s">
        <v>76</v>
      </c>
      <c r="H1963" s="1488"/>
      <c r="I1963" s="99"/>
      <c r="J1963" s="1490" t="s">
        <v>77</v>
      </c>
      <c r="K1963" s="1491"/>
      <c r="L1963" s="1491"/>
    </row>
    <row r="1964" spans="1:12" s="76" customFormat="1" ht="9.75" customHeight="1" thickBot="1" x14ac:dyDescent="0.25">
      <c r="C1964" s="83"/>
      <c r="D1964" s="83"/>
      <c r="E1964" s="83"/>
      <c r="F1964" s="83"/>
      <c r="G1964" s="83"/>
      <c r="H1964" s="83"/>
      <c r="I1964" s="83"/>
      <c r="J1964" s="83"/>
      <c r="K1964" s="83"/>
      <c r="L1964" s="83"/>
    </row>
    <row r="1965" spans="1:12" s="76" customFormat="1" ht="24" customHeight="1" thickBot="1" x14ac:dyDescent="0.25">
      <c r="B1965" s="81"/>
      <c r="C1965" s="83" t="s">
        <v>78</v>
      </c>
      <c r="D1965" s="99"/>
      <c r="E1965" s="83" t="s">
        <v>79</v>
      </c>
      <c r="F1965" s="100" t="str">
        <f>IF(Menu!$C$7="رئيس",Menu!#REF!," ")</f>
        <v xml:space="preserve"> </v>
      </c>
      <c r="G1965" s="1487" t="s">
        <v>81</v>
      </c>
      <c r="H1965" s="1488"/>
      <c r="I1965" s="99"/>
      <c r="J1965" s="1490" t="s">
        <v>82</v>
      </c>
      <c r="K1965" s="1491"/>
      <c r="L1965" s="1491"/>
    </row>
    <row r="1966" spans="1:12" s="76" customFormat="1" ht="9.75" customHeight="1" thickBot="1" x14ac:dyDescent="0.25">
      <c r="C1966" s="83"/>
      <c r="D1966" s="83"/>
      <c r="E1966" s="83"/>
      <c r="F1966" s="83"/>
      <c r="G1966" s="83"/>
      <c r="H1966" s="83"/>
      <c r="I1966" s="83"/>
      <c r="J1966" s="83"/>
      <c r="K1966" s="83"/>
      <c r="L1966" s="83"/>
    </row>
    <row r="1967" spans="1:12" s="76" customFormat="1" ht="24" customHeight="1" thickBot="1" x14ac:dyDescent="0.25">
      <c r="B1967" s="82" t="s">
        <v>80</v>
      </c>
      <c r="C1967" s="83" t="s">
        <v>83</v>
      </c>
      <c r="D1967" s="99"/>
      <c r="E1967" s="83" t="s">
        <v>46</v>
      </c>
      <c r="F1967" s="99"/>
      <c r="G1967" s="1482" t="s">
        <v>84</v>
      </c>
      <c r="H1967" s="1482"/>
      <c r="I1967" s="99"/>
      <c r="J1967" s="1490" t="s">
        <v>85</v>
      </c>
      <c r="K1967" s="1491"/>
      <c r="L1967" s="1491"/>
    </row>
    <row r="1968" spans="1:12" s="76" customFormat="1" ht="9.75" customHeight="1" thickBot="1" x14ac:dyDescent="0.25"/>
    <row r="1969" spans="1:12" s="76" customFormat="1" ht="24" customHeight="1" thickBot="1" x14ac:dyDescent="0.25">
      <c r="B1969" s="81"/>
      <c r="C1969" s="1487" t="s">
        <v>86</v>
      </c>
      <c r="D1969" s="1482"/>
      <c r="E1969" s="1488"/>
      <c r="F1969" s="81"/>
      <c r="G1969" s="1487" t="s">
        <v>87</v>
      </c>
      <c r="H1969" s="1482"/>
      <c r="I1969" s="1482"/>
      <c r="J1969" s="1482"/>
      <c r="K1969" s="1482"/>
      <c r="L1969" s="1482"/>
    </row>
    <row r="1970" spans="1:12" s="76" customFormat="1" ht="20.25" x14ac:dyDescent="0.2">
      <c r="A1970" s="1507" t="s">
        <v>88</v>
      </c>
      <c r="B1970" s="1507"/>
      <c r="C1970" s="1507"/>
      <c r="D1970" s="1507"/>
      <c r="E1970" s="1507"/>
      <c r="F1970" s="1507"/>
      <c r="G1970" s="1507"/>
      <c r="H1970" s="1507"/>
      <c r="I1970" s="1507"/>
      <c r="J1970" s="1507"/>
      <c r="K1970" s="1507"/>
      <c r="L1970" s="1507"/>
    </row>
    <row r="1971" spans="1:12" s="76" customFormat="1" ht="18" x14ac:dyDescent="0.2">
      <c r="A1971" s="1482" t="s">
        <v>89</v>
      </c>
      <c r="B1971" s="1482"/>
      <c r="C1971" s="1482"/>
      <c r="D1971" s="1482"/>
    </row>
    <row r="1972" spans="1:12" s="76" customFormat="1" ht="18.75" customHeight="1" x14ac:dyDescent="0.2">
      <c r="A1972" s="1522" t="s">
        <v>90</v>
      </c>
      <c r="B1972" s="1522"/>
      <c r="C1972" s="84">
        <v>76</v>
      </c>
      <c r="D1972" s="85" t="s">
        <v>25</v>
      </c>
      <c r="E1972" s="1492" t="s">
        <v>91</v>
      </c>
      <c r="F1972" s="1492"/>
      <c r="G1972" s="84"/>
      <c r="H1972" s="86" t="s">
        <v>92</v>
      </c>
      <c r="I1972" s="1492" t="s">
        <v>93</v>
      </c>
      <c r="J1972" s="1492"/>
      <c r="K1972" s="84"/>
    </row>
    <row r="1973" spans="1:12" s="76" customFormat="1" ht="18.75" thickBot="1" x14ac:dyDescent="0.25">
      <c r="A1973" s="1482" t="s">
        <v>94</v>
      </c>
      <c r="B1973" s="1482"/>
      <c r="C1973" s="1482"/>
      <c r="D1973" s="1482"/>
    </row>
    <row r="1974" spans="1:12" s="76" customFormat="1" ht="30" customHeight="1" x14ac:dyDescent="0.2">
      <c r="A1974" s="1525" t="s">
        <v>95</v>
      </c>
      <c r="B1974" s="1526"/>
      <c r="C1974" s="1526"/>
      <c r="D1974" s="1526"/>
      <c r="E1974" s="1526"/>
      <c r="F1974" s="1526"/>
      <c r="G1974" s="1526"/>
      <c r="H1974" s="1501" t="s">
        <v>96</v>
      </c>
      <c r="I1974" s="1505" t="s">
        <v>97</v>
      </c>
      <c r="J1974" s="1505"/>
      <c r="K1974" s="1501" t="s">
        <v>98</v>
      </c>
      <c r="L1974" s="1502"/>
    </row>
    <row r="1975" spans="1:12" s="76" customFormat="1" ht="30" customHeight="1" x14ac:dyDescent="0.2">
      <c r="A1975" s="87" t="s">
        <v>99</v>
      </c>
      <c r="B1975" s="1485" t="s">
        <v>100</v>
      </c>
      <c r="C1975" s="1485"/>
      <c r="D1975" s="1485" t="s">
        <v>101</v>
      </c>
      <c r="E1975" s="1485"/>
      <c r="F1975" s="1485" t="s">
        <v>100</v>
      </c>
      <c r="G1975" s="1485"/>
      <c r="H1975" s="1503"/>
      <c r="I1975" s="1506"/>
      <c r="J1975" s="1506"/>
      <c r="K1975" s="1503"/>
      <c r="L1975" s="1504"/>
    </row>
    <row r="1976" spans="1:12" s="76" customFormat="1" ht="30" customHeight="1" x14ac:dyDescent="0.2">
      <c r="A1976" s="1545" t="s">
        <v>142</v>
      </c>
      <c r="B1976" s="1493">
        <v>39253</v>
      </c>
      <c r="C1976" s="1494"/>
      <c r="D1976" s="1495" t="s">
        <v>11</v>
      </c>
      <c r="E1976" s="1496"/>
      <c r="F1976" s="1493">
        <v>39263</v>
      </c>
      <c r="G1976" s="1494"/>
      <c r="H1976" s="1511"/>
      <c r="I1976" s="1514"/>
      <c r="J1976" s="1515"/>
      <c r="K1976" s="1514"/>
      <c r="L1976" s="1539"/>
    </row>
    <row r="1977" spans="1:12" s="76" customFormat="1" ht="30" customHeight="1" x14ac:dyDescent="0.2">
      <c r="A1977" s="1546"/>
      <c r="B1977" s="1497"/>
      <c r="C1977" s="1498"/>
      <c r="D1977" s="1508"/>
      <c r="E1977" s="1509"/>
      <c r="F1977" s="1497"/>
      <c r="G1977" s="1498"/>
      <c r="H1977" s="1512"/>
      <c r="I1977" s="1516"/>
      <c r="J1977" s="1517"/>
      <c r="K1977" s="1516"/>
      <c r="L1977" s="1540"/>
    </row>
    <row r="1978" spans="1:12" s="76" customFormat="1" ht="30" customHeight="1" x14ac:dyDescent="0.2">
      <c r="A1978" s="1546"/>
      <c r="B1978" s="1497"/>
      <c r="C1978" s="1498"/>
      <c r="D1978" s="1508"/>
      <c r="E1978" s="1509"/>
      <c r="F1978" s="1497"/>
      <c r="G1978" s="1498"/>
      <c r="H1978" s="1512"/>
      <c r="I1978" s="1516"/>
      <c r="J1978" s="1517"/>
      <c r="K1978" s="1516"/>
      <c r="L1978" s="1540"/>
    </row>
    <row r="1979" spans="1:12" s="76" customFormat="1" ht="30" customHeight="1" thickBot="1" x14ac:dyDescent="0.25">
      <c r="A1979" s="1547"/>
      <c r="B1979" s="1499"/>
      <c r="C1979" s="1500"/>
      <c r="D1979" s="1520"/>
      <c r="E1979" s="1521"/>
      <c r="F1979" s="1499"/>
      <c r="G1979" s="1500"/>
      <c r="H1979" s="1513"/>
      <c r="I1979" s="1518"/>
      <c r="J1979" s="1519"/>
      <c r="K1979" s="1518"/>
      <c r="L1979" s="1541"/>
    </row>
    <row r="1980" spans="1:12" s="76" customFormat="1" ht="25.15" customHeight="1" x14ac:dyDescent="0.2">
      <c r="A1980" s="1548" t="s">
        <v>102</v>
      </c>
      <c r="B1980" s="1548"/>
      <c r="C1980" s="1548"/>
      <c r="D1980" s="1548"/>
    </row>
    <row r="1981" spans="1:12" s="76" customFormat="1" ht="25.15" customHeight="1" x14ac:dyDescent="0.2">
      <c r="A1981" s="1492" t="s">
        <v>103</v>
      </c>
      <c r="B1981" s="1492"/>
      <c r="C1981" s="84"/>
      <c r="D1981" s="88" t="s">
        <v>104</v>
      </c>
      <c r="E1981" s="1492" t="s">
        <v>105</v>
      </c>
      <c r="F1981" s="1492"/>
      <c r="G1981" s="84">
        <v>180</v>
      </c>
      <c r="H1981" s="86" t="s">
        <v>92</v>
      </c>
      <c r="I1981" s="1522" t="s">
        <v>106</v>
      </c>
      <c r="J1981" s="1522"/>
      <c r="K1981" s="84"/>
    </row>
    <row r="1982" spans="1:12" s="76" customFormat="1" ht="25.15" customHeight="1" x14ac:dyDescent="0.2">
      <c r="A1982" s="1492" t="s">
        <v>107</v>
      </c>
      <c r="B1982" s="1492"/>
      <c r="C1982" s="1492"/>
      <c r="D1982" s="1492"/>
    </row>
    <row r="1983" spans="1:12" s="76" customFormat="1" ht="25.15" customHeight="1" x14ac:dyDescent="0.2">
      <c r="C1983" s="1536" t="s">
        <v>119</v>
      </c>
      <c r="D1983" s="1536"/>
      <c r="E1983" s="1532">
        <v>39263</v>
      </c>
      <c r="F1983" s="1532"/>
      <c r="G1983" s="83"/>
      <c r="H1983" s="76" t="s">
        <v>108</v>
      </c>
      <c r="I1983" s="75"/>
      <c r="J1983" s="75"/>
    </row>
    <row r="1984" spans="1:12" s="76" customFormat="1" ht="5.25" customHeight="1" thickBot="1" x14ac:dyDescent="0.25">
      <c r="A1984" s="89"/>
      <c r="B1984" s="89"/>
      <c r="C1984" s="89"/>
      <c r="D1984" s="89"/>
      <c r="E1984" s="89"/>
      <c r="F1984" s="89"/>
      <c r="G1984" s="89"/>
      <c r="H1984" s="89"/>
      <c r="I1984" s="89"/>
      <c r="J1984" s="89"/>
      <c r="K1984" s="89"/>
      <c r="L1984" s="89"/>
    </row>
    <row r="1985" spans="1:12" s="76" customFormat="1" ht="18" x14ac:dyDescent="0.2">
      <c r="A1985" s="1530" t="s">
        <v>109</v>
      </c>
      <c r="B1985" s="1530"/>
      <c r="C1985" s="1530"/>
      <c r="D1985" s="90" t="s">
        <v>110</v>
      </c>
      <c r="E1985" s="90"/>
      <c r="G1985" s="1550" t="s">
        <v>117</v>
      </c>
      <c r="H1985" s="1550"/>
    </row>
    <row r="1986" spans="1:12" s="76" customFormat="1" ht="18" x14ac:dyDescent="0.2"/>
    <row r="1987" spans="1:12" s="76" customFormat="1" ht="18" x14ac:dyDescent="0.2">
      <c r="A1987" s="76" t="s">
        <v>68</v>
      </c>
      <c r="B1987" s="1549" t="s">
        <v>114</v>
      </c>
      <c r="C1987" s="1549"/>
      <c r="D1987" s="1549"/>
      <c r="E1987" s="1549"/>
      <c r="F1987" s="1538" t="s">
        <v>111</v>
      </c>
      <c r="G1987" s="1538"/>
      <c r="H1987" s="91"/>
      <c r="I1987" s="1536" t="s">
        <v>112</v>
      </c>
      <c r="J1987" s="1536"/>
      <c r="K1987" s="1481">
        <v>39263</v>
      </c>
      <c r="L1987" s="1482"/>
    </row>
    <row r="1988" spans="1:12" s="76" customFormat="1" ht="18" x14ac:dyDescent="0.2"/>
    <row r="1989" spans="1:12" s="76" customFormat="1" ht="18" x14ac:dyDescent="0.2">
      <c r="A1989" s="1533" t="s">
        <v>113</v>
      </c>
      <c r="B1989" s="1533"/>
      <c r="C1989" s="1533"/>
      <c r="D1989" s="1533"/>
      <c r="E1989" s="1537"/>
      <c r="F1989" s="1537"/>
      <c r="G1989" s="1537"/>
      <c r="H1989" s="74"/>
      <c r="I1989" s="1533" t="s">
        <v>112</v>
      </c>
      <c r="J1989" s="1533"/>
      <c r="K1989" s="1534" t="s">
        <v>286</v>
      </c>
      <c r="L1989" s="1535"/>
    </row>
    <row r="1990" spans="1:12" s="76" customFormat="1" ht="18" x14ac:dyDescent="0.2">
      <c r="A1990" s="92"/>
      <c r="B1990" s="92"/>
      <c r="C1990" s="92"/>
      <c r="D1990" s="92"/>
      <c r="I1990" s="92"/>
      <c r="J1990" s="92"/>
      <c r="K1990" s="93"/>
    </row>
    <row r="1991" spans="1:12" s="76" customFormat="1" ht="30" customHeight="1" x14ac:dyDescent="0.2">
      <c r="A1991" s="79" t="s">
        <v>68</v>
      </c>
      <c r="B1991" s="1483" t="s">
        <v>143</v>
      </c>
      <c r="C1991" s="1483"/>
      <c r="D1991" s="1483"/>
      <c r="E1991" s="1483"/>
      <c r="F1991" s="1489" t="s">
        <v>116</v>
      </c>
      <c r="G1991" s="1489"/>
      <c r="H1991" s="95">
        <v>914089065</v>
      </c>
      <c r="I1991" s="1542" t="s">
        <v>69</v>
      </c>
      <c r="J1991" s="1542"/>
      <c r="K1991" s="1483" t="s">
        <v>11</v>
      </c>
      <c r="L1991" s="1484"/>
    </row>
    <row r="1992" spans="1:12" s="76" customFormat="1" ht="30" customHeight="1" x14ac:dyDescent="0.2"/>
    <row r="1993" spans="1:12" s="76" customFormat="1" ht="30" customHeight="1" x14ac:dyDescent="0.2">
      <c r="A1993" s="79" t="s">
        <v>70</v>
      </c>
      <c r="B1993" s="1483" t="s">
        <v>43</v>
      </c>
      <c r="C1993" s="1483"/>
      <c r="D1993" s="1483"/>
      <c r="E1993" s="80" t="s">
        <v>71</v>
      </c>
      <c r="F1993" s="1544"/>
      <c r="G1993" s="1544"/>
      <c r="H1993" s="80" t="s">
        <v>72</v>
      </c>
      <c r="I1993" s="1483"/>
      <c r="J1993" s="1483"/>
      <c r="K1993" s="1483" t="s">
        <v>122</v>
      </c>
      <c r="L1993" s="1484"/>
    </row>
    <row r="1994" spans="1:12" s="76" customFormat="1" ht="9" customHeight="1" thickBot="1" x14ac:dyDescent="0.25"/>
    <row r="1995" spans="1:12" s="76" customFormat="1" ht="24" customHeight="1" thickBot="1" x14ac:dyDescent="0.25">
      <c r="A1995" s="76" t="s">
        <v>73</v>
      </c>
      <c r="B1995" s="81"/>
      <c r="C1995" s="83" t="s">
        <v>74</v>
      </c>
      <c r="D1995" s="99"/>
      <c r="E1995" s="83" t="s">
        <v>75</v>
      </c>
      <c r="F1995" s="99"/>
      <c r="G1995" s="1487" t="s">
        <v>76</v>
      </c>
      <c r="H1995" s="1488"/>
      <c r="I1995" s="99"/>
      <c r="J1995" s="1490" t="s">
        <v>77</v>
      </c>
      <c r="K1995" s="1491"/>
      <c r="L1995" s="1491"/>
    </row>
    <row r="1996" spans="1:12" s="76" customFormat="1" ht="9.75" customHeight="1" thickBot="1" x14ac:dyDescent="0.25">
      <c r="C1996" s="83"/>
      <c r="D1996" s="83"/>
      <c r="E1996" s="83"/>
      <c r="F1996" s="83"/>
      <c r="G1996" s="83"/>
      <c r="H1996" s="83"/>
      <c r="I1996" s="83"/>
      <c r="J1996" s="83"/>
      <c r="K1996" s="83"/>
      <c r="L1996" s="83"/>
    </row>
    <row r="1997" spans="1:12" s="76" customFormat="1" ht="24" customHeight="1" thickBot="1" x14ac:dyDescent="0.25">
      <c r="B1997" s="81"/>
      <c r="C1997" s="83" t="s">
        <v>78</v>
      </c>
      <c r="D1997" s="99"/>
      <c r="E1997" s="83" t="s">
        <v>79</v>
      </c>
      <c r="F1997" s="100" t="str">
        <f>IF(Menu!$C$7="رئيس",Menu!#REF!," ")</f>
        <v xml:space="preserve"> </v>
      </c>
      <c r="G1997" s="1487" t="s">
        <v>81</v>
      </c>
      <c r="H1997" s="1488"/>
      <c r="I1997" s="99"/>
      <c r="J1997" s="1490" t="s">
        <v>82</v>
      </c>
      <c r="K1997" s="1491"/>
      <c r="L1997" s="1491"/>
    </row>
    <row r="1998" spans="1:12" s="76" customFormat="1" ht="9.75" customHeight="1" thickBot="1" x14ac:dyDescent="0.25">
      <c r="C1998" s="83"/>
      <c r="D1998" s="83"/>
      <c r="E1998" s="83"/>
      <c r="F1998" s="83"/>
      <c r="G1998" s="83"/>
      <c r="H1998" s="83"/>
      <c r="I1998" s="83"/>
      <c r="J1998" s="83"/>
      <c r="K1998" s="83"/>
      <c r="L1998" s="83"/>
    </row>
    <row r="1999" spans="1:12" s="76" customFormat="1" ht="24" customHeight="1" thickBot="1" x14ac:dyDescent="0.25">
      <c r="B1999" s="82" t="s">
        <v>80</v>
      </c>
      <c r="C1999" s="83" t="s">
        <v>83</v>
      </c>
      <c r="D1999" s="99"/>
      <c r="E1999" s="83" t="s">
        <v>46</v>
      </c>
      <c r="F1999" s="99"/>
      <c r="G1999" s="1482" t="s">
        <v>84</v>
      </c>
      <c r="H1999" s="1482"/>
      <c r="I1999" s="99"/>
      <c r="J1999" s="1490" t="s">
        <v>85</v>
      </c>
      <c r="K1999" s="1491"/>
      <c r="L1999" s="1491"/>
    </row>
    <row r="2000" spans="1:12" s="76" customFormat="1" ht="9.75" customHeight="1" thickBot="1" x14ac:dyDescent="0.25"/>
    <row r="2001" spans="1:12" s="76" customFormat="1" ht="24" customHeight="1" thickBot="1" x14ac:dyDescent="0.25">
      <c r="B2001" s="81"/>
      <c r="C2001" s="1487" t="s">
        <v>86</v>
      </c>
      <c r="D2001" s="1482"/>
      <c r="E2001" s="1488"/>
      <c r="F2001" s="81"/>
      <c r="G2001" s="1487" t="s">
        <v>87</v>
      </c>
      <c r="H2001" s="1482"/>
      <c r="I2001" s="1482"/>
      <c r="J2001" s="1482"/>
      <c r="K2001" s="1482"/>
      <c r="L2001" s="1482"/>
    </row>
    <row r="2002" spans="1:12" s="76" customFormat="1" ht="20.25" x14ac:dyDescent="0.2">
      <c r="A2002" s="1507" t="s">
        <v>88</v>
      </c>
      <c r="B2002" s="1507"/>
      <c r="C2002" s="1507"/>
      <c r="D2002" s="1507"/>
      <c r="E2002" s="1507"/>
      <c r="F2002" s="1507"/>
      <c r="G2002" s="1507"/>
      <c r="H2002" s="1507"/>
      <c r="I2002" s="1507"/>
      <c r="J2002" s="1507"/>
      <c r="K2002" s="1507"/>
      <c r="L2002" s="1507"/>
    </row>
    <row r="2003" spans="1:12" s="76" customFormat="1" ht="18" x14ac:dyDescent="0.2">
      <c r="A2003" s="1482" t="s">
        <v>89</v>
      </c>
      <c r="B2003" s="1482"/>
      <c r="C2003" s="1482"/>
      <c r="D2003" s="1482"/>
    </row>
    <row r="2004" spans="1:12" s="76" customFormat="1" ht="18.75" customHeight="1" x14ac:dyDescent="0.2">
      <c r="A2004" s="1522" t="s">
        <v>90</v>
      </c>
      <c r="B2004" s="1522"/>
      <c r="C2004" s="84">
        <v>76</v>
      </c>
      <c r="D2004" s="85" t="s">
        <v>25</v>
      </c>
      <c r="E2004" s="1492" t="s">
        <v>91</v>
      </c>
      <c r="F2004" s="1492"/>
      <c r="G2004" s="84"/>
      <c r="H2004" s="86" t="s">
        <v>92</v>
      </c>
      <c r="I2004" s="1492" t="s">
        <v>93</v>
      </c>
      <c r="J2004" s="1492"/>
      <c r="K2004" s="84"/>
    </row>
    <row r="2005" spans="1:12" s="76" customFormat="1" ht="18.75" thickBot="1" x14ac:dyDescent="0.25">
      <c r="A2005" s="1482" t="s">
        <v>94</v>
      </c>
      <c r="B2005" s="1482"/>
      <c r="C2005" s="1482"/>
      <c r="D2005" s="1482"/>
    </row>
    <row r="2006" spans="1:12" s="76" customFormat="1" ht="30" customHeight="1" x14ac:dyDescent="0.2">
      <c r="A2006" s="1525" t="s">
        <v>95</v>
      </c>
      <c r="B2006" s="1526"/>
      <c r="C2006" s="1526"/>
      <c r="D2006" s="1526"/>
      <c r="E2006" s="1526"/>
      <c r="F2006" s="1526"/>
      <c r="G2006" s="1526"/>
      <c r="H2006" s="1501" t="s">
        <v>96</v>
      </c>
      <c r="I2006" s="1505" t="s">
        <v>97</v>
      </c>
      <c r="J2006" s="1505"/>
      <c r="K2006" s="1501" t="s">
        <v>98</v>
      </c>
      <c r="L2006" s="1502"/>
    </row>
    <row r="2007" spans="1:12" s="76" customFormat="1" ht="30" customHeight="1" x14ac:dyDescent="0.2">
      <c r="A2007" s="87" t="s">
        <v>99</v>
      </c>
      <c r="B2007" s="1485" t="s">
        <v>100</v>
      </c>
      <c r="C2007" s="1485"/>
      <c r="D2007" s="1485" t="s">
        <v>101</v>
      </c>
      <c r="E2007" s="1485"/>
      <c r="F2007" s="1485" t="s">
        <v>100</v>
      </c>
      <c r="G2007" s="1485"/>
      <c r="H2007" s="1503"/>
      <c r="I2007" s="1506"/>
      <c r="J2007" s="1506"/>
      <c r="K2007" s="1503"/>
      <c r="L2007" s="1504"/>
    </row>
    <row r="2008" spans="1:12" s="76" customFormat="1" ht="30" customHeight="1" x14ac:dyDescent="0.2">
      <c r="A2008" s="1545" t="s">
        <v>142</v>
      </c>
      <c r="B2008" s="1493">
        <v>39253</v>
      </c>
      <c r="C2008" s="1494"/>
      <c r="D2008" s="1495" t="s">
        <v>11</v>
      </c>
      <c r="E2008" s="1496"/>
      <c r="F2008" s="1493">
        <v>39263</v>
      </c>
      <c r="G2008" s="1494"/>
      <c r="H2008" s="1511"/>
      <c r="I2008" s="1514"/>
      <c r="J2008" s="1515"/>
      <c r="K2008" s="1514"/>
      <c r="L2008" s="1539"/>
    </row>
    <row r="2009" spans="1:12" s="76" customFormat="1" ht="30" customHeight="1" x14ac:dyDescent="0.2">
      <c r="A2009" s="1546"/>
      <c r="B2009" s="1497"/>
      <c r="C2009" s="1498"/>
      <c r="D2009" s="1508"/>
      <c r="E2009" s="1509"/>
      <c r="F2009" s="1497"/>
      <c r="G2009" s="1498"/>
      <c r="H2009" s="1512"/>
      <c r="I2009" s="1516"/>
      <c r="J2009" s="1517"/>
      <c r="K2009" s="1516"/>
      <c r="L2009" s="1540"/>
    </row>
    <row r="2010" spans="1:12" s="76" customFormat="1" ht="30" customHeight="1" x14ac:dyDescent="0.2">
      <c r="A2010" s="1546"/>
      <c r="B2010" s="1497"/>
      <c r="C2010" s="1498"/>
      <c r="D2010" s="1508"/>
      <c r="E2010" s="1509"/>
      <c r="F2010" s="1497"/>
      <c r="G2010" s="1498"/>
      <c r="H2010" s="1512"/>
      <c r="I2010" s="1516"/>
      <c r="J2010" s="1517"/>
      <c r="K2010" s="1516"/>
      <c r="L2010" s="1540"/>
    </row>
    <row r="2011" spans="1:12" s="76" customFormat="1" ht="30" customHeight="1" thickBot="1" x14ac:dyDescent="0.25">
      <c r="A2011" s="1547"/>
      <c r="B2011" s="1499"/>
      <c r="C2011" s="1500"/>
      <c r="D2011" s="1520"/>
      <c r="E2011" s="1521"/>
      <c r="F2011" s="1499"/>
      <c r="G2011" s="1500"/>
      <c r="H2011" s="1513"/>
      <c r="I2011" s="1518"/>
      <c r="J2011" s="1519"/>
      <c r="K2011" s="1518"/>
      <c r="L2011" s="1541"/>
    </row>
    <row r="2012" spans="1:12" s="76" customFormat="1" ht="25.15" customHeight="1" x14ac:dyDescent="0.2">
      <c r="A2012" s="1548" t="s">
        <v>102</v>
      </c>
      <c r="B2012" s="1548"/>
      <c r="C2012" s="1548"/>
      <c r="D2012" s="1548"/>
    </row>
    <row r="2013" spans="1:12" s="76" customFormat="1" ht="25.15" customHeight="1" x14ac:dyDescent="0.2">
      <c r="A2013" s="1492" t="s">
        <v>103</v>
      </c>
      <c r="B2013" s="1492"/>
      <c r="C2013" s="84"/>
      <c r="D2013" s="88" t="s">
        <v>104</v>
      </c>
      <c r="E2013" s="1492" t="s">
        <v>105</v>
      </c>
      <c r="F2013" s="1492"/>
      <c r="G2013" s="84">
        <v>180</v>
      </c>
      <c r="H2013" s="86" t="s">
        <v>92</v>
      </c>
      <c r="I2013" s="1522" t="s">
        <v>106</v>
      </c>
      <c r="J2013" s="1522"/>
      <c r="K2013" s="84"/>
    </row>
    <row r="2014" spans="1:12" s="76" customFormat="1" ht="25.15" customHeight="1" x14ac:dyDescent="0.2">
      <c r="A2014" s="1492" t="s">
        <v>107</v>
      </c>
      <c r="B2014" s="1492"/>
      <c r="C2014" s="1492"/>
      <c r="D2014" s="1492"/>
    </row>
    <row r="2015" spans="1:12" s="76" customFormat="1" ht="25.15" customHeight="1" x14ac:dyDescent="0.2">
      <c r="C2015" s="1536" t="s">
        <v>119</v>
      </c>
      <c r="D2015" s="1536"/>
      <c r="E2015" s="1532">
        <v>39263</v>
      </c>
      <c r="F2015" s="1532"/>
      <c r="G2015" s="83"/>
      <c r="H2015" s="76" t="s">
        <v>108</v>
      </c>
      <c r="I2015" s="75"/>
      <c r="J2015" s="75"/>
    </row>
    <row r="2016" spans="1:12" s="76" customFormat="1" ht="5.25" customHeight="1" thickBot="1" x14ac:dyDescent="0.25">
      <c r="A2016" s="89"/>
      <c r="B2016" s="89"/>
      <c r="C2016" s="89"/>
      <c r="D2016" s="89"/>
      <c r="E2016" s="89"/>
      <c r="F2016" s="89"/>
      <c r="G2016" s="89"/>
      <c r="H2016" s="89"/>
      <c r="I2016" s="89"/>
      <c r="J2016" s="89"/>
      <c r="K2016" s="89"/>
      <c r="L2016" s="89"/>
    </row>
    <row r="2017" spans="1:12" s="76" customFormat="1" ht="18" x14ac:dyDescent="0.2">
      <c r="A2017" s="1530" t="s">
        <v>109</v>
      </c>
      <c r="B2017" s="1530"/>
      <c r="C2017" s="1530"/>
      <c r="D2017" s="90" t="s">
        <v>110</v>
      </c>
      <c r="E2017" s="90"/>
      <c r="G2017" s="1550" t="s">
        <v>117</v>
      </c>
      <c r="H2017" s="1550"/>
    </row>
    <row r="2018" spans="1:12" s="76" customFormat="1" ht="18" x14ac:dyDescent="0.2"/>
    <row r="2019" spans="1:12" s="76" customFormat="1" ht="18" x14ac:dyDescent="0.2">
      <c r="A2019" s="76" t="s">
        <v>68</v>
      </c>
      <c r="B2019" s="1549" t="s">
        <v>114</v>
      </c>
      <c r="C2019" s="1549"/>
      <c r="D2019" s="1549"/>
      <c r="E2019" s="1549"/>
      <c r="F2019" s="1538" t="s">
        <v>111</v>
      </c>
      <c r="G2019" s="1538"/>
      <c r="H2019" s="91"/>
      <c r="I2019" s="1536" t="s">
        <v>112</v>
      </c>
      <c r="J2019" s="1536"/>
      <c r="K2019" s="1481">
        <v>39263</v>
      </c>
      <c r="L2019" s="1482"/>
    </row>
    <row r="2020" spans="1:12" s="76" customFormat="1" ht="18" x14ac:dyDescent="0.2"/>
    <row r="2021" spans="1:12" s="76" customFormat="1" ht="18" x14ac:dyDescent="0.2">
      <c r="A2021" s="1533" t="s">
        <v>113</v>
      </c>
      <c r="B2021" s="1533"/>
      <c r="C2021" s="1533"/>
      <c r="D2021" s="1533"/>
      <c r="E2021" s="1537"/>
      <c r="F2021" s="1537"/>
      <c r="G2021" s="1537"/>
      <c r="H2021" s="74"/>
      <c r="I2021" s="1533" t="s">
        <v>112</v>
      </c>
      <c r="J2021" s="1533"/>
      <c r="K2021" s="1534" t="s">
        <v>286</v>
      </c>
      <c r="L2021" s="1535"/>
    </row>
    <row r="2022" spans="1:12" s="76" customFormat="1" ht="18" x14ac:dyDescent="0.2">
      <c r="A2022" s="92"/>
      <c r="B2022" s="92"/>
      <c r="C2022" s="92"/>
      <c r="D2022" s="92"/>
      <c r="I2022" s="92"/>
      <c r="J2022" s="92"/>
      <c r="K2022" s="93"/>
    </row>
    <row r="2023" spans="1:12" s="76" customFormat="1" ht="30" customHeight="1" x14ac:dyDescent="0.2">
      <c r="A2023" s="79" t="s">
        <v>68</v>
      </c>
      <c r="B2023" s="1483" t="s">
        <v>143</v>
      </c>
      <c r="C2023" s="1483"/>
      <c r="D2023" s="1483"/>
      <c r="E2023" s="1483"/>
      <c r="F2023" s="1489" t="s">
        <v>116</v>
      </c>
      <c r="G2023" s="1489"/>
      <c r="H2023" s="95">
        <v>914089065</v>
      </c>
      <c r="I2023" s="1542" t="s">
        <v>69</v>
      </c>
      <c r="J2023" s="1542"/>
      <c r="K2023" s="1483" t="s">
        <v>11</v>
      </c>
      <c r="L2023" s="1484"/>
    </row>
    <row r="2024" spans="1:12" s="76" customFormat="1" ht="30" customHeight="1" x14ac:dyDescent="0.2"/>
    <row r="2025" spans="1:12" s="76" customFormat="1" ht="30" customHeight="1" x14ac:dyDescent="0.2">
      <c r="A2025" s="79" t="s">
        <v>70</v>
      </c>
      <c r="B2025" s="1483" t="s">
        <v>43</v>
      </c>
      <c r="C2025" s="1483"/>
      <c r="D2025" s="1483"/>
      <c r="E2025" s="80" t="s">
        <v>71</v>
      </c>
      <c r="F2025" s="1544"/>
      <c r="G2025" s="1544"/>
      <c r="H2025" s="80" t="s">
        <v>72</v>
      </c>
      <c r="I2025" s="1483"/>
      <c r="J2025" s="1483"/>
      <c r="K2025" s="1483" t="s">
        <v>122</v>
      </c>
      <c r="L2025" s="1484"/>
    </row>
    <row r="2026" spans="1:12" s="76" customFormat="1" ht="9" customHeight="1" thickBot="1" x14ac:dyDescent="0.25"/>
    <row r="2027" spans="1:12" s="76" customFormat="1" ht="24" customHeight="1" thickBot="1" x14ac:dyDescent="0.25">
      <c r="A2027" s="76" t="s">
        <v>73</v>
      </c>
      <c r="B2027" s="81"/>
      <c r="C2027" s="83" t="s">
        <v>74</v>
      </c>
      <c r="D2027" s="99"/>
      <c r="E2027" s="83" t="s">
        <v>75</v>
      </c>
      <c r="F2027" s="99"/>
      <c r="G2027" s="1487" t="s">
        <v>76</v>
      </c>
      <c r="H2027" s="1488"/>
      <c r="I2027" s="99"/>
      <c r="J2027" s="1490" t="s">
        <v>77</v>
      </c>
      <c r="K2027" s="1491"/>
      <c r="L2027" s="1491"/>
    </row>
    <row r="2028" spans="1:12" s="76" customFormat="1" ht="9.75" customHeight="1" thickBot="1" x14ac:dyDescent="0.25">
      <c r="C2028" s="83"/>
      <c r="D2028" s="83"/>
      <c r="E2028" s="83"/>
      <c r="F2028" s="83"/>
      <c r="G2028" s="83"/>
      <c r="H2028" s="83"/>
      <c r="I2028" s="83"/>
      <c r="J2028" s="83"/>
      <c r="K2028" s="83"/>
      <c r="L2028" s="83"/>
    </row>
    <row r="2029" spans="1:12" s="76" customFormat="1" ht="24" customHeight="1" thickBot="1" x14ac:dyDescent="0.25">
      <c r="B2029" s="81"/>
      <c r="C2029" s="83" t="s">
        <v>78</v>
      </c>
      <c r="D2029" s="99"/>
      <c r="E2029" s="83" t="s">
        <v>79</v>
      </c>
      <c r="F2029" s="100" t="str">
        <f>IF(Menu!$C$7="رئيس",Menu!#REF!," ")</f>
        <v xml:space="preserve"> </v>
      </c>
      <c r="G2029" s="1487" t="s">
        <v>81</v>
      </c>
      <c r="H2029" s="1488"/>
      <c r="I2029" s="99"/>
      <c r="J2029" s="1490" t="s">
        <v>82</v>
      </c>
      <c r="K2029" s="1491"/>
      <c r="L2029" s="1491"/>
    </row>
    <row r="2030" spans="1:12" s="76" customFormat="1" ht="9.75" customHeight="1" thickBot="1" x14ac:dyDescent="0.25">
      <c r="C2030" s="83"/>
      <c r="D2030" s="83"/>
      <c r="E2030" s="83"/>
      <c r="F2030" s="83"/>
      <c r="G2030" s="83"/>
      <c r="H2030" s="83"/>
      <c r="I2030" s="83"/>
      <c r="J2030" s="83"/>
      <c r="K2030" s="83"/>
      <c r="L2030" s="83"/>
    </row>
    <row r="2031" spans="1:12" s="76" customFormat="1" ht="24" customHeight="1" thickBot="1" x14ac:dyDescent="0.25">
      <c r="B2031" s="82" t="s">
        <v>80</v>
      </c>
      <c r="C2031" s="83" t="s">
        <v>83</v>
      </c>
      <c r="D2031" s="99"/>
      <c r="E2031" s="83" t="s">
        <v>46</v>
      </c>
      <c r="F2031" s="99"/>
      <c r="G2031" s="1482" t="s">
        <v>84</v>
      </c>
      <c r="H2031" s="1482"/>
      <c r="I2031" s="99"/>
      <c r="J2031" s="1490" t="s">
        <v>85</v>
      </c>
      <c r="K2031" s="1491"/>
      <c r="L2031" s="1491"/>
    </row>
    <row r="2032" spans="1:12" s="76" customFormat="1" ht="9.75" customHeight="1" thickBot="1" x14ac:dyDescent="0.25"/>
    <row r="2033" spans="1:12" s="76" customFormat="1" ht="24" customHeight="1" thickBot="1" x14ac:dyDescent="0.25">
      <c r="B2033" s="81"/>
      <c r="C2033" s="1487" t="s">
        <v>86</v>
      </c>
      <c r="D2033" s="1482"/>
      <c r="E2033" s="1488"/>
      <c r="F2033" s="81"/>
      <c r="G2033" s="1487" t="s">
        <v>87</v>
      </c>
      <c r="H2033" s="1482"/>
      <c r="I2033" s="1482"/>
      <c r="J2033" s="1482"/>
      <c r="K2033" s="1482"/>
      <c r="L2033" s="1482"/>
    </row>
    <row r="2034" spans="1:12" s="76" customFormat="1" ht="20.25" x14ac:dyDescent="0.2">
      <c r="A2034" s="1507" t="s">
        <v>88</v>
      </c>
      <c r="B2034" s="1507"/>
      <c r="C2034" s="1507"/>
      <c r="D2034" s="1507"/>
      <c r="E2034" s="1507"/>
      <c r="F2034" s="1507"/>
      <c r="G2034" s="1507"/>
      <c r="H2034" s="1507"/>
      <c r="I2034" s="1507"/>
      <c r="J2034" s="1507"/>
      <c r="K2034" s="1507"/>
      <c r="L2034" s="1507"/>
    </row>
    <row r="2035" spans="1:12" s="76" customFormat="1" ht="18" x14ac:dyDescent="0.2">
      <c r="A2035" s="1482" t="s">
        <v>89</v>
      </c>
      <c r="B2035" s="1482"/>
      <c r="C2035" s="1482"/>
      <c r="D2035" s="1482"/>
    </row>
    <row r="2036" spans="1:12" s="76" customFormat="1" ht="18.75" customHeight="1" x14ac:dyDescent="0.2">
      <c r="A2036" s="1522" t="s">
        <v>90</v>
      </c>
      <c r="B2036" s="1522"/>
      <c r="C2036" s="84">
        <v>76</v>
      </c>
      <c r="D2036" s="85" t="s">
        <v>25</v>
      </c>
      <c r="E2036" s="1492" t="s">
        <v>91</v>
      </c>
      <c r="F2036" s="1492"/>
      <c r="G2036" s="84"/>
      <c r="H2036" s="86" t="s">
        <v>92</v>
      </c>
      <c r="I2036" s="1492" t="s">
        <v>93</v>
      </c>
      <c r="J2036" s="1492"/>
      <c r="K2036" s="84"/>
    </row>
    <row r="2037" spans="1:12" s="76" customFormat="1" ht="18.75" thickBot="1" x14ac:dyDescent="0.25">
      <c r="A2037" s="1482" t="s">
        <v>94</v>
      </c>
      <c r="B2037" s="1482"/>
      <c r="C2037" s="1482"/>
      <c r="D2037" s="1482"/>
    </row>
    <row r="2038" spans="1:12" s="76" customFormat="1" ht="30" customHeight="1" x14ac:dyDescent="0.2">
      <c r="A2038" s="1525" t="s">
        <v>95</v>
      </c>
      <c r="B2038" s="1526"/>
      <c r="C2038" s="1526"/>
      <c r="D2038" s="1526"/>
      <c r="E2038" s="1526"/>
      <c r="F2038" s="1526"/>
      <c r="G2038" s="1526"/>
      <c r="H2038" s="1501" t="s">
        <v>96</v>
      </c>
      <c r="I2038" s="1505" t="s">
        <v>97</v>
      </c>
      <c r="J2038" s="1505"/>
      <c r="K2038" s="1501" t="s">
        <v>98</v>
      </c>
      <c r="L2038" s="1502"/>
    </row>
    <row r="2039" spans="1:12" s="76" customFormat="1" ht="30" customHeight="1" x14ac:dyDescent="0.2">
      <c r="A2039" s="87" t="s">
        <v>99</v>
      </c>
      <c r="B2039" s="1485" t="s">
        <v>100</v>
      </c>
      <c r="C2039" s="1485"/>
      <c r="D2039" s="1485" t="s">
        <v>101</v>
      </c>
      <c r="E2039" s="1485"/>
      <c r="F2039" s="1485" t="s">
        <v>100</v>
      </c>
      <c r="G2039" s="1485"/>
      <c r="H2039" s="1503"/>
      <c r="I2039" s="1506"/>
      <c r="J2039" s="1506"/>
      <c r="K2039" s="1503"/>
      <c r="L2039" s="1504"/>
    </row>
    <row r="2040" spans="1:12" s="76" customFormat="1" ht="30" customHeight="1" x14ac:dyDescent="0.2">
      <c r="A2040" s="1545" t="s">
        <v>142</v>
      </c>
      <c r="B2040" s="1493">
        <v>39253</v>
      </c>
      <c r="C2040" s="1494"/>
      <c r="D2040" s="1495" t="s">
        <v>11</v>
      </c>
      <c r="E2040" s="1496"/>
      <c r="F2040" s="1493">
        <v>39263</v>
      </c>
      <c r="G2040" s="1494"/>
      <c r="H2040" s="1511"/>
      <c r="I2040" s="1514"/>
      <c r="J2040" s="1515"/>
      <c r="K2040" s="1514"/>
      <c r="L2040" s="1539"/>
    </row>
    <row r="2041" spans="1:12" s="76" customFormat="1" ht="30" customHeight="1" x14ac:dyDescent="0.2">
      <c r="A2041" s="1546"/>
      <c r="B2041" s="1497"/>
      <c r="C2041" s="1498"/>
      <c r="D2041" s="1508"/>
      <c r="E2041" s="1509"/>
      <c r="F2041" s="1497"/>
      <c r="G2041" s="1498"/>
      <c r="H2041" s="1512"/>
      <c r="I2041" s="1516"/>
      <c r="J2041" s="1517"/>
      <c r="K2041" s="1516"/>
      <c r="L2041" s="1540"/>
    </row>
    <row r="2042" spans="1:12" s="76" customFormat="1" ht="30" customHeight="1" x14ac:dyDescent="0.2">
      <c r="A2042" s="1546"/>
      <c r="B2042" s="1497"/>
      <c r="C2042" s="1498"/>
      <c r="D2042" s="1508"/>
      <c r="E2042" s="1509"/>
      <c r="F2042" s="1497"/>
      <c r="G2042" s="1498"/>
      <c r="H2042" s="1512"/>
      <c r="I2042" s="1516"/>
      <c r="J2042" s="1517"/>
      <c r="K2042" s="1516"/>
      <c r="L2042" s="1540"/>
    </row>
    <row r="2043" spans="1:12" s="76" customFormat="1" ht="30" customHeight="1" thickBot="1" x14ac:dyDescent="0.25">
      <c r="A2043" s="1547"/>
      <c r="B2043" s="1499"/>
      <c r="C2043" s="1500"/>
      <c r="D2043" s="1520"/>
      <c r="E2043" s="1521"/>
      <c r="F2043" s="1499"/>
      <c r="G2043" s="1500"/>
      <c r="H2043" s="1513"/>
      <c r="I2043" s="1518"/>
      <c r="J2043" s="1519"/>
      <c r="K2043" s="1518"/>
      <c r="L2043" s="1541"/>
    </row>
    <row r="2044" spans="1:12" s="76" customFormat="1" ht="25.15" customHeight="1" x14ac:dyDescent="0.2">
      <c r="A2044" s="1548" t="s">
        <v>102</v>
      </c>
      <c r="B2044" s="1548"/>
      <c r="C2044" s="1548"/>
      <c r="D2044" s="1548"/>
    </row>
    <row r="2045" spans="1:12" s="76" customFormat="1" ht="25.15" customHeight="1" x14ac:dyDescent="0.2">
      <c r="A2045" s="1492" t="s">
        <v>103</v>
      </c>
      <c r="B2045" s="1492"/>
      <c r="C2045" s="84"/>
      <c r="D2045" s="88" t="s">
        <v>104</v>
      </c>
      <c r="E2045" s="1492" t="s">
        <v>105</v>
      </c>
      <c r="F2045" s="1492"/>
      <c r="G2045" s="84">
        <v>180</v>
      </c>
      <c r="H2045" s="86" t="s">
        <v>92</v>
      </c>
      <c r="I2045" s="1522" t="s">
        <v>106</v>
      </c>
      <c r="J2045" s="1522"/>
      <c r="K2045" s="84"/>
    </row>
    <row r="2046" spans="1:12" s="76" customFormat="1" ht="25.15" customHeight="1" x14ac:dyDescent="0.2">
      <c r="A2046" s="1492" t="s">
        <v>107</v>
      </c>
      <c r="B2046" s="1492"/>
      <c r="C2046" s="1492"/>
      <c r="D2046" s="1492"/>
    </row>
    <row r="2047" spans="1:12" s="76" customFormat="1" ht="25.15" customHeight="1" x14ac:dyDescent="0.2">
      <c r="C2047" s="1536" t="s">
        <v>119</v>
      </c>
      <c r="D2047" s="1536"/>
      <c r="E2047" s="1532">
        <v>39263</v>
      </c>
      <c r="F2047" s="1532"/>
      <c r="G2047" s="83"/>
      <c r="H2047" s="76" t="s">
        <v>108</v>
      </c>
      <c r="I2047" s="75"/>
      <c r="J2047" s="75"/>
    </row>
    <row r="2048" spans="1:12" s="76" customFormat="1" ht="5.25" customHeight="1" thickBot="1" x14ac:dyDescent="0.25">
      <c r="A2048" s="89"/>
      <c r="B2048" s="89"/>
      <c r="C2048" s="89"/>
      <c r="D2048" s="89"/>
      <c r="E2048" s="89"/>
      <c r="F2048" s="89"/>
      <c r="G2048" s="89"/>
      <c r="H2048" s="89"/>
      <c r="I2048" s="89"/>
      <c r="J2048" s="89"/>
      <c r="K2048" s="89"/>
      <c r="L2048" s="89"/>
    </row>
    <row r="2049" spans="1:12" s="76" customFormat="1" ht="18" x14ac:dyDescent="0.2">
      <c r="A2049" s="1530" t="s">
        <v>109</v>
      </c>
      <c r="B2049" s="1530"/>
      <c r="C2049" s="1530"/>
      <c r="D2049" s="90" t="s">
        <v>110</v>
      </c>
      <c r="E2049" s="90"/>
      <c r="G2049" s="1550" t="s">
        <v>117</v>
      </c>
      <c r="H2049" s="1550"/>
    </row>
    <row r="2050" spans="1:12" s="76" customFormat="1" ht="18" x14ac:dyDescent="0.2"/>
    <row r="2051" spans="1:12" s="76" customFormat="1" ht="18" x14ac:dyDescent="0.2">
      <c r="A2051" s="76" t="s">
        <v>68</v>
      </c>
      <c r="B2051" s="1549" t="s">
        <v>114</v>
      </c>
      <c r="C2051" s="1549"/>
      <c r="D2051" s="1549"/>
      <c r="E2051" s="1549"/>
      <c r="F2051" s="1538" t="s">
        <v>111</v>
      </c>
      <c r="G2051" s="1538"/>
      <c r="H2051" s="91"/>
      <c r="I2051" s="1536" t="s">
        <v>112</v>
      </c>
      <c r="J2051" s="1536"/>
      <c r="K2051" s="1481">
        <v>39263</v>
      </c>
      <c r="L2051" s="1482"/>
    </row>
    <row r="2052" spans="1:12" s="76" customFormat="1" ht="18" x14ac:dyDescent="0.2"/>
    <row r="2053" spans="1:12" s="76" customFormat="1" ht="18" x14ac:dyDescent="0.2">
      <c r="A2053" s="1533" t="s">
        <v>113</v>
      </c>
      <c r="B2053" s="1533"/>
      <c r="C2053" s="1533"/>
      <c r="D2053" s="1533"/>
      <c r="E2053" s="1537"/>
      <c r="F2053" s="1537"/>
      <c r="G2053" s="1537"/>
      <c r="H2053" s="74"/>
      <c r="I2053" s="1533" t="s">
        <v>112</v>
      </c>
      <c r="J2053" s="1533"/>
      <c r="K2053" s="1534" t="s">
        <v>286</v>
      </c>
      <c r="L2053" s="1535"/>
    </row>
    <row r="2054" spans="1:12" s="76" customFormat="1" ht="18" x14ac:dyDescent="0.2">
      <c r="A2054" s="92"/>
      <c r="B2054" s="92"/>
      <c r="C2054" s="92"/>
      <c r="D2054" s="92"/>
      <c r="I2054" s="92"/>
      <c r="J2054" s="92"/>
      <c r="K2054" s="93"/>
    </row>
    <row r="2055" spans="1:12" s="76" customFormat="1" ht="30" customHeight="1" x14ac:dyDescent="0.2">
      <c r="A2055" s="79" t="s">
        <v>68</v>
      </c>
      <c r="B2055" s="1483" t="s">
        <v>143</v>
      </c>
      <c r="C2055" s="1483"/>
      <c r="D2055" s="1483"/>
      <c r="E2055" s="1483"/>
      <c r="F2055" s="1489" t="s">
        <v>116</v>
      </c>
      <c r="G2055" s="1489"/>
      <c r="H2055" s="95">
        <v>914089065</v>
      </c>
      <c r="I2055" s="1542" t="s">
        <v>69</v>
      </c>
      <c r="J2055" s="1542"/>
      <c r="K2055" s="1483" t="s">
        <v>11</v>
      </c>
      <c r="L2055" s="1484"/>
    </row>
    <row r="2056" spans="1:12" s="76" customFormat="1" ht="30" customHeight="1" x14ac:dyDescent="0.2"/>
    <row r="2057" spans="1:12" s="76" customFormat="1" ht="30" customHeight="1" x14ac:dyDescent="0.2">
      <c r="A2057" s="79" t="s">
        <v>70</v>
      </c>
      <c r="B2057" s="1483" t="s">
        <v>43</v>
      </c>
      <c r="C2057" s="1483"/>
      <c r="D2057" s="1483"/>
      <c r="E2057" s="80" t="s">
        <v>71</v>
      </c>
      <c r="F2057" s="1544"/>
      <c r="G2057" s="1544"/>
      <c r="H2057" s="80" t="s">
        <v>72</v>
      </c>
      <c r="I2057" s="1483"/>
      <c r="J2057" s="1483"/>
      <c r="K2057" s="1483" t="s">
        <v>122</v>
      </c>
      <c r="L2057" s="1484"/>
    </row>
    <row r="2058" spans="1:12" s="76" customFormat="1" ht="9" customHeight="1" thickBot="1" x14ac:dyDescent="0.25"/>
    <row r="2059" spans="1:12" s="76" customFormat="1" ht="24" customHeight="1" thickBot="1" x14ac:dyDescent="0.25">
      <c r="A2059" s="76" t="s">
        <v>73</v>
      </c>
      <c r="B2059" s="81"/>
      <c r="C2059" s="83" t="s">
        <v>74</v>
      </c>
      <c r="D2059" s="99"/>
      <c r="E2059" s="83" t="s">
        <v>75</v>
      </c>
      <c r="F2059" s="99"/>
      <c r="G2059" s="1487" t="s">
        <v>76</v>
      </c>
      <c r="H2059" s="1488"/>
      <c r="I2059" s="99"/>
      <c r="J2059" s="1490" t="s">
        <v>77</v>
      </c>
      <c r="K2059" s="1491"/>
      <c r="L2059" s="1491"/>
    </row>
    <row r="2060" spans="1:12" s="76" customFormat="1" ht="9.75" customHeight="1" thickBot="1" x14ac:dyDescent="0.25">
      <c r="C2060" s="83"/>
      <c r="D2060" s="83"/>
      <c r="E2060" s="83"/>
      <c r="F2060" s="83"/>
      <c r="G2060" s="83"/>
      <c r="H2060" s="83"/>
      <c r="I2060" s="83"/>
      <c r="J2060" s="83"/>
      <c r="K2060" s="83"/>
      <c r="L2060" s="83"/>
    </row>
    <row r="2061" spans="1:12" s="76" customFormat="1" ht="24" customHeight="1" thickBot="1" x14ac:dyDescent="0.25">
      <c r="B2061" s="81"/>
      <c r="C2061" s="83" t="s">
        <v>78</v>
      </c>
      <c r="D2061" s="99"/>
      <c r="E2061" s="83" t="s">
        <v>79</v>
      </c>
      <c r="F2061" s="100" t="str">
        <f>IF(Menu!$C$7="رئيس",Menu!#REF!," ")</f>
        <v xml:space="preserve"> </v>
      </c>
      <c r="G2061" s="1487" t="s">
        <v>81</v>
      </c>
      <c r="H2061" s="1488"/>
      <c r="I2061" s="99"/>
      <c r="J2061" s="1490" t="s">
        <v>82</v>
      </c>
      <c r="K2061" s="1491"/>
      <c r="L2061" s="1491"/>
    </row>
    <row r="2062" spans="1:12" s="76" customFormat="1" ht="9.75" customHeight="1" thickBot="1" x14ac:dyDescent="0.25">
      <c r="C2062" s="83"/>
      <c r="D2062" s="83"/>
      <c r="E2062" s="83"/>
      <c r="F2062" s="83"/>
      <c r="G2062" s="83"/>
      <c r="H2062" s="83"/>
      <c r="I2062" s="83"/>
      <c r="J2062" s="83"/>
      <c r="K2062" s="83"/>
      <c r="L2062" s="83"/>
    </row>
    <row r="2063" spans="1:12" s="76" customFormat="1" ht="24" customHeight="1" thickBot="1" x14ac:dyDescent="0.25">
      <c r="B2063" s="82" t="s">
        <v>80</v>
      </c>
      <c r="C2063" s="83" t="s">
        <v>83</v>
      </c>
      <c r="D2063" s="99"/>
      <c r="E2063" s="83" t="s">
        <v>46</v>
      </c>
      <c r="F2063" s="99"/>
      <c r="G2063" s="1482" t="s">
        <v>84</v>
      </c>
      <c r="H2063" s="1482"/>
      <c r="I2063" s="99"/>
      <c r="J2063" s="1490" t="s">
        <v>85</v>
      </c>
      <c r="K2063" s="1491"/>
      <c r="L2063" s="1491"/>
    </row>
    <row r="2064" spans="1:12" s="76" customFormat="1" ht="9.75" customHeight="1" thickBot="1" x14ac:dyDescent="0.25"/>
    <row r="2065" spans="1:12" s="76" customFormat="1" ht="24" customHeight="1" thickBot="1" x14ac:dyDescent="0.25">
      <c r="B2065" s="81"/>
      <c r="C2065" s="1487" t="s">
        <v>86</v>
      </c>
      <c r="D2065" s="1482"/>
      <c r="E2065" s="1488"/>
      <c r="F2065" s="81"/>
      <c r="G2065" s="1487" t="s">
        <v>87</v>
      </c>
      <c r="H2065" s="1482"/>
      <c r="I2065" s="1482"/>
      <c r="J2065" s="1482"/>
      <c r="K2065" s="1482"/>
      <c r="L2065" s="1482"/>
    </row>
    <row r="2066" spans="1:12" s="76" customFormat="1" ht="20.25" x14ac:dyDescent="0.2">
      <c r="A2066" s="1507" t="s">
        <v>88</v>
      </c>
      <c r="B2066" s="1507"/>
      <c r="C2066" s="1507"/>
      <c r="D2066" s="1507"/>
      <c r="E2066" s="1507"/>
      <c r="F2066" s="1507"/>
      <c r="G2066" s="1507"/>
      <c r="H2066" s="1507"/>
      <c r="I2066" s="1507"/>
      <c r="J2066" s="1507"/>
      <c r="K2066" s="1507"/>
      <c r="L2066" s="1507"/>
    </row>
    <row r="2067" spans="1:12" s="76" customFormat="1" ht="18" x14ac:dyDescent="0.2">
      <c r="A2067" s="1482" t="s">
        <v>89</v>
      </c>
      <c r="B2067" s="1482"/>
      <c r="C2067" s="1482"/>
      <c r="D2067" s="1482"/>
    </row>
    <row r="2068" spans="1:12" s="76" customFormat="1" ht="18.75" customHeight="1" x14ac:dyDescent="0.2">
      <c r="A2068" s="1522" t="s">
        <v>90</v>
      </c>
      <c r="B2068" s="1522"/>
      <c r="C2068" s="84">
        <v>76</v>
      </c>
      <c r="D2068" s="85" t="s">
        <v>25</v>
      </c>
      <c r="E2068" s="1492" t="s">
        <v>91</v>
      </c>
      <c r="F2068" s="1492"/>
      <c r="G2068" s="84"/>
      <c r="H2068" s="86" t="s">
        <v>92</v>
      </c>
      <c r="I2068" s="1492" t="s">
        <v>93</v>
      </c>
      <c r="J2068" s="1492"/>
      <c r="K2068" s="84"/>
    </row>
    <row r="2069" spans="1:12" s="76" customFormat="1" ht="18.75" thickBot="1" x14ac:dyDescent="0.25">
      <c r="A2069" s="1482" t="s">
        <v>94</v>
      </c>
      <c r="B2069" s="1482"/>
      <c r="C2069" s="1482"/>
      <c r="D2069" s="1482"/>
    </row>
    <row r="2070" spans="1:12" s="76" customFormat="1" ht="30" customHeight="1" x14ac:dyDescent="0.2">
      <c r="A2070" s="1525" t="s">
        <v>95</v>
      </c>
      <c r="B2070" s="1526"/>
      <c r="C2070" s="1526"/>
      <c r="D2070" s="1526"/>
      <c r="E2070" s="1526"/>
      <c r="F2070" s="1526"/>
      <c r="G2070" s="1526"/>
      <c r="H2070" s="1501" t="s">
        <v>96</v>
      </c>
      <c r="I2070" s="1505" t="s">
        <v>97</v>
      </c>
      <c r="J2070" s="1505"/>
      <c r="K2070" s="1501" t="s">
        <v>98</v>
      </c>
      <c r="L2070" s="1502"/>
    </row>
    <row r="2071" spans="1:12" s="76" customFormat="1" ht="30" customHeight="1" x14ac:dyDescent="0.2">
      <c r="A2071" s="87" t="s">
        <v>99</v>
      </c>
      <c r="B2071" s="1485" t="s">
        <v>100</v>
      </c>
      <c r="C2071" s="1485"/>
      <c r="D2071" s="1485" t="s">
        <v>101</v>
      </c>
      <c r="E2071" s="1485"/>
      <c r="F2071" s="1485" t="s">
        <v>100</v>
      </c>
      <c r="G2071" s="1485"/>
      <c r="H2071" s="1503"/>
      <c r="I2071" s="1506"/>
      <c r="J2071" s="1506"/>
      <c r="K2071" s="1503"/>
      <c r="L2071" s="1504"/>
    </row>
    <row r="2072" spans="1:12" s="76" customFormat="1" ht="30" customHeight="1" x14ac:dyDescent="0.2">
      <c r="A2072" s="1545" t="s">
        <v>142</v>
      </c>
      <c r="B2072" s="1493">
        <v>39253</v>
      </c>
      <c r="C2072" s="1494"/>
      <c r="D2072" s="1495" t="s">
        <v>11</v>
      </c>
      <c r="E2072" s="1496"/>
      <c r="F2072" s="1493">
        <v>39263</v>
      </c>
      <c r="G2072" s="1494"/>
      <c r="H2072" s="1511"/>
      <c r="I2072" s="1514"/>
      <c r="J2072" s="1515"/>
      <c r="K2072" s="1514"/>
      <c r="L2072" s="1539"/>
    </row>
    <row r="2073" spans="1:12" s="76" customFormat="1" ht="30" customHeight="1" x14ac:dyDescent="0.2">
      <c r="A2073" s="1546"/>
      <c r="B2073" s="1497"/>
      <c r="C2073" s="1498"/>
      <c r="D2073" s="1508"/>
      <c r="E2073" s="1509"/>
      <c r="F2073" s="1497"/>
      <c r="G2073" s="1498"/>
      <c r="H2073" s="1512"/>
      <c r="I2073" s="1516"/>
      <c r="J2073" s="1517"/>
      <c r="K2073" s="1516"/>
      <c r="L2073" s="1540"/>
    </row>
    <row r="2074" spans="1:12" s="76" customFormat="1" ht="30" customHeight="1" x14ac:dyDescent="0.2">
      <c r="A2074" s="1546"/>
      <c r="B2074" s="1497"/>
      <c r="C2074" s="1498"/>
      <c r="D2074" s="1508"/>
      <c r="E2074" s="1509"/>
      <c r="F2074" s="1497"/>
      <c r="G2074" s="1498"/>
      <c r="H2074" s="1512"/>
      <c r="I2074" s="1516"/>
      <c r="J2074" s="1517"/>
      <c r="K2074" s="1516"/>
      <c r="L2074" s="1540"/>
    </row>
    <row r="2075" spans="1:12" s="76" customFormat="1" ht="30" customHeight="1" thickBot="1" x14ac:dyDescent="0.25">
      <c r="A2075" s="1547"/>
      <c r="B2075" s="1499"/>
      <c r="C2075" s="1500"/>
      <c r="D2075" s="1520"/>
      <c r="E2075" s="1521"/>
      <c r="F2075" s="1499"/>
      <c r="G2075" s="1500"/>
      <c r="H2075" s="1513"/>
      <c r="I2075" s="1518"/>
      <c r="J2075" s="1519"/>
      <c r="K2075" s="1518"/>
      <c r="L2075" s="1541"/>
    </row>
    <row r="2076" spans="1:12" s="76" customFormat="1" ht="25.15" customHeight="1" x14ac:dyDescent="0.2">
      <c r="A2076" s="1548" t="s">
        <v>102</v>
      </c>
      <c r="B2076" s="1548"/>
      <c r="C2076" s="1548"/>
      <c r="D2076" s="1548"/>
    </row>
    <row r="2077" spans="1:12" s="76" customFormat="1" ht="25.15" customHeight="1" x14ac:dyDescent="0.2">
      <c r="A2077" s="1492" t="s">
        <v>103</v>
      </c>
      <c r="B2077" s="1492"/>
      <c r="C2077" s="84"/>
      <c r="D2077" s="88" t="s">
        <v>104</v>
      </c>
      <c r="E2077" s="1492" t="s">
        <v>105</v>
      </c>
      <c r="F2077" s="1492"/>
      <c r="G2077" s="84">
        <v>180</v>
      </c>
      <c r="H2077" s="86" t="s">
        <v>92</v>
      </c>
      <c r="I2077" s="1522" t="s">
        <v>106</v>
      </c>
      <c r="J2077" s="1522"/>
      <c r="K2077" s="84"/>
    </row>
    <row r="2078" spans="1:12" s="76" customFormat="1" ht="25.15" customHeight="1" x14ac:dyDescent="0.2">
      <c r="A2078" s="1492" t="s">
        <v>107</v>
      </c>
      <c r="B2078" s="1492"/>
      <c r="C2078" s="1492"/>
      <c r="D2078" s="1492"/>
    </row>
    <row r="2079" spans="1:12" s="76" customFormat="1" ht="25.15" customHeight="1" x14ac:dyDescent="0.2">
      <c r="C2079" s="1536" t="s">
        <v>119</v>
      </c>
      <c r="D2079" s="1536"/>
      <c r="E2079" s="1532">
        <v>39263</v>
      </c>
      <c r="F2079" s="1532"/>
      <c r="G2079" s="83"/>
      <c r="H2079" s="76" t="s">
        <v>108</v>
      </c>
      <c r="I2079" s="75"/>
      <c r="J2079" s="75"/>
    </row>
    <row r="2080" spans="1:12" s="76" customFormat="1" ht="5.25" customHeight="1" thickBot="1" x14ac:dyDescent="0.25">
      <c r="A2080" s="89"/>
      <c r="B2080" s="89"/>
      <c r="C2080" s="89"/>
      <c r="D2080" s="89"/>
      <c r="E2080" s="89"/>
      <c r="F2080" s="89"/>
      <c r="G2080" s="89"/>
      <c r="H2080" s="89"/>
      <c r="I2080" s="89"/>
      <c r="J2080" s="89"/>
      <c r="K2080" s="89"/>
      <c r="L2080" s="89"/>
    </row>
    <row r="2081" spans="1:12" s="76" customFormat="1" ht="18" x14ac:dyDescent="0.2">
      <c r="A2081" s="1530" t="s">
        <v>109</v>
      </c>
      <c r="B2081" s="1530"/>
      <c r="C2081" s="1530"/>
      <c r="D2081" s="90" t="s">
        <v>110</v>
      </c>
      <c r="E2081" s="90"/>
      <c r="G2081" s="1550" t="s">
        <v>117</v>
      </c>
      <c r="H2081" s="1550"/>
    </row>
    <row r="2082" spans="1:12" s="76" customFormat="1" ht="18" x14ac:dyDescent="0.2"/>
    <row r="2083" spans="1:12" s="76" customFormat="1" ht="18" x14ac:dyDescent="0.2">
      <c r="A2083" s="76" t="s">
        <v>68</v>
      </c>
      <c r="B2083" s="1549" t="s">
        <v>114</v>
      </c>
      <c r="C2083" s="1549"/>
      <c r="D2083" s="1549"/>
      <c r="E2083" s="1549"/>
      <c r="F2083" s="1538" t="s">
        <v>111</v>
      </c>
      <c r="G2083" s="1538"/>
      <c r="H2083" s="91"/>
      <c r="I2083" s="1536" t="s">
        <v>112</v>
      </c>
      <c r="J2083" s="1536"/>
      <c r="K2083" s="1481">
        <v>39263</v>
      </c>
      <c r="L2083" s="1482"/>
    </row>
    <row r="2084" spans="1:12" s="76" customFormat="1" ht="18" x14ac:dyDescent="0.2"/>
    <row r="2085" spans="1:12" s="76" customFormat="1" ht="18" x14ac:dyDescent="0.2">
      <c r="A2085" s="1533" t="s">
        <v>113</v>
      </c>
      <c r="B2085" s="1533"/>
      <c r="C2085" s="1533"/>
      <c r="D2085" s="1533"/>
      <c r="E2085" s="1537"/>
      <c r="F2085" s="1537"/>
      <c r="G2085" s="1537"/>
      <c r="H2085" s="74"/>
      <c r="I2085" s="1533" t="s">
        <v>112</v>
      </c>
      <c r="J2085" s="1533"/>
      <c r="K2085" s="1534" t="s">
        <v>286</v>
      </c>
      <c r="L2085" s="1535"/>
    </row>
    <row r="2086" spans="1:12" s="76" customFormat="1" ht="18" x14ac:dyDescent="0.2">
      <c r="A2086" s="92"/>
      <c r="B2086" s="92"/>
      <c r="C2086" s="92"/>
      <c r="D2086" s="92"/>
      <c r="I2086" s="92"/>
      <c r="J2086" s="92"/>
      <c r="K2086" s="93"/>
    </row>
    <row r="2087" spans="1:12" s="76" customFormat="1" ht="30" customHeight="1" x14ac:dyDescent="0.2">
      <c r="A2087" s="79" t="s">
        <v>68</v>
      </c>
      <c r="B2087" s="1483" t="s">
        <v>143</v>
      </c>
      <c r="C2087" s="1483"/>
      <c r="D2087" s="1483"/>
      <c r="E2087" s="1483"/>
      <c r="F2087" s="1489" t="s">
        <v>116</v>
      </c>
      <c r="G2087" s="1489"/>
      <c r="H2087" s="95">
        <v>914089065</v>
      </c>
      <c r="I2087" s="1542" t="s">
        <v>69</v>
      </c>
      <c r="J2087" s="1542"/>
      <c r="K2087" s="1483" t="s">
        <v>11</v>
      </c>
      <c r="L2087" s="1484"/>
    </row>
    <row r="2088" spans="1:12" s="76" customFormat="1" ht="30" customHeight="1" x14ac:dyDescent="0.2"/>
    <row r="2089" spans="1:12" s="76" customFormat="1" ht="30" customHeight="1" x14ac:dyDescent="0.2">
      <c r="A2089" s="79" t="s">
        <v>70</v>
      </c>
      <c r="B2089" s="1483" t="s">
        <v>43</v>
      </c>
      <c r="C2089" s="1483"/>
      <c r="D2089" s="1483"/>
      <c r="E2089" s="80" t="s">
        <v>71</v>
      </c>
      <c r="F2089" s="1544"/>
      <c r="G2089" s="1544"/>
      <c r="H2089" s="80" t="s">
        <v>72</v>
      </c>
      <c r="I2089" s="1483"/>
      <c r="J2089" s="1483"/>
      <c r="K2089" s="1483" t="s">
        <v>122</v>
      </c>
      <c r="L2089" s="1484"/>
    </row>
    <row r="2090" spans="1:12" s="76" customFormat="1" ht="9" customHeight="1" thickBot="1" x14ac:dyDescent="0.25"/>
    <row r="2091" spans="1:12" s="76" customFormat="1" ht="24" customHeight="1" thickBot="1" x14ac:dyDescent="0.25">
      <c r="A2091" s="76" t="s">
        <v>73</v>
      </c>
      <c r="B2091" s="81"/>
      <c r="C2091" s="83" t="s">
        <v>74</v>
      </c>
      <c r="D2091" s="99"/>
      <c r="E2091" s="83" t="s">
        <v>75</v>
      </c>
      <c r="F2091" s="99"/>
      <c r="G2091" s="1487" t="s">
        <v>76</v>
      </c>
      <c r="H2091" s="1488"/>
      <c r="I2091" s="99"/>
      <c r="J2091" s="1490" t="s">
        <v>77</v>
      </c>
      <c r="K2091" s="1491"/>
      <c r="L2091" s="1491"/>
    </row>
    <row r="2092" spans="1:12" s="76" customFormat="1" ht="9.75" customHeight="1" thickBot="1" x14ac:dyDescent="0.25">
      <c r="C2092" s="83"/>
      <c r="D2092" s="83"/>
      <c r="E2092" s="83"/>
      <c r="F2092" s="83"/>
      <c r="G2092" s="83"/>
      <c r="H2092" s="83"/>
      <c r="I2092" s="83"/>
      <c r="J2092" s="83"/>
      <c r="K2092" s="83"/>
      <c r="L2092" s="83"/>
    </row>
    <row r="2093" spans="1:12" s="76" customFormat="1" ht="24" customHeight="1" thickBot="1" x14ac:dyDescent="0.25">
      <c r="B2093" s="81"/>
      <c r="C2093" s="83" t="s">
        <v>78</v>
      </c>
      <c r="D2093" s="99"/>
      <c r="E2093" s="83" t="s">
        <v>79</v>
      </c>
      <c r="F2093" s="100" t="str">
        <f>IF(Menu!$C$7="رئيس",Menu!#REF!," ")</f>
        <v xml:space="preserve"> </v>
      </c>
      <c r="G2093" s="1487" t="s">
        <v>81</v>
      </c>
      <c r="H2093" s="1488"/>
      <c r="I2093" s="99"/>
      <c r="J2093" s="1490" t="s">
        <v>82</v>
      </c>
      <c r="K2093" s="1491"/>
      <c r="L2093" s="1491"/>
    </row>
    <row r="2094" spans="1:12" s="76" customFormat="1" ht="9.75" customHeight="1" thickBot="1" x14ac:dyDescent="0.25">
      <c r="C2094" s="83"/>
      <c r="D2094" s="83"/>
      <c r="E2094" s="83"/>
      <c r="F2094" s="83"/>
      <c r="G2094" s="83"/>
      <c r="H2094" s="83"/>
      <c r="I2094" s="83"/>
      <c r="J2094" s="83"/>
      <c r="K2094" s="83"/>
      <c r="L2094" s="83"/>
    </row>
    <row r="2095" spans="1:12" s="76" customFormat="1" ht="24" customHeight="1" thickBot="1" x14ac:dyDescent="0.25">
      <c r="B2095" s="82" t="s">
        <v>80</v>
      </c>
      <c r="C2095" s="83" t="s">
        <v>83</v>
      </c>
      <c r="D2095" s="99"/>
      <c r="E2095" s="83" t="s">
        <v>46</v>
      </c>
      <c r="F2095" s="99"/>
      <c r="G2095" s="1482" t="s">
        <v>84</v>
      </c>
      <c r="H2095" s="1482"/>
      <c r="I2095" s="99"/>
      <c r="J2095" s="1490" t="s">
        <v>85</v>
      </c>
      <c r="K2095" s="1491"/>
      <c r="L2095" s="1491"/>
    </row>
    <row r="2096" spans="1:12" s="76" customFormat="1" ht="9.75" customHeight="1" thickBot="1" x14ac:dyDescent="0.25"/>
    <row r="2097" spans="1:12" s="76" customFormat="1" ht="24" customHeight="1" thickBot="1" x14ac:dyDescent="0.25">
      <c r="B2097" s="81"/>
      <c r="C2097" s="1487" t="s">
        <v>86</v>
      </c>
      <c r="D2097" s="1482"/>
      <c r="E2097" s="1488"/>
      <c r="F2097" s="81"/>
      <c r="G2097" s="1487" t="s">
        <v>87</v>
      </c>
      <c r="H2097" s="1482"/>
      <c r="I2097" s="1482"/>
      <c r="J2097" s="1482"/>
      <c r="K2097" s="1482"/>
      <c r="L2097" s="1482"/>
    </row>
    <row r="2098" spans="1:12" s="76" customFormat="1" ht="20.25" x14ac:dyDescent="0.2">
      <c r="A2098" s="1507" t="s">
        <v>88</v>
      </c>
      <c r="B2098" s="1507"/>
      <c r="C2098" s="1507"/>
      <c r="D2098" s="1507"/>
      <c r="E2098" s="1507"/>
      <c r="F2098" s="1507"/>
      <c r="G2098" s="1507"/>
      <c r="H2098" s="1507"/>
      <c r="I2098" s="1507"/>
      <c r="J2098" s="1507"/>
      <c r="K2098" s="1507"/>
      <c r="L2098" s="1507"/>
    </row>
    <row r="2099" spans="1:12" s="76" customFormat="1" ht="18" x14ac:dyDescent="0.2">
      <c r="A2099" s="1482" t="s">
        <v>89</v>
      </c>
      <c r="B2099" s="1482"/>
      <c r="C2099" s="1482"/>
      <c r="D2099" s="1482"/>
    </row>
    <row r="2100" spans="1:12" s="76" customFormat="1" ht="18.75" customHeight="1" x14ac:dyDescent="0.2">
      <c r="A2100" s="1522" t="s">
        <v>90</v>
      </c>
      <c r="B2100" s="1522"/>
      <c r="C2100" s="84">
        <v>76</v>
      </c>
      <c r="D2100" s="85" t="s">
        <v>25</v>
      </c>
      <c r="E2100" s="1492" t="s">
        <v>91</v>
      </c>
      <c r="F2100" s="1492"/>
      <c r="G2100" s="84"/>
      <c r="H2100" s="86" t="s">
        <v>92</v>
      </c>
      <c r="I2100" s="1492" t="s">
        <v>93</v>
      </c>
      <c r="J2100" s="1492"/>
      <c r="K2100" s="84"/>
    </row>
    <row r="2101" spans="1:12" s="76" customFormat="1" ht="18.75" thickBot="1" x14ac:dyDescent="0.25">
      <c r="A2101" s="1482" t="s">
        <v>94</v>
      </c>
      <c r="B2101" s="1482"/>
      <c r="C2101" s="1482"/>
      <c r="D2101" s="1482"/>
    </row>
    <row r="2102" spans="1:12" s="76" customFormat="1" ht="30" customHeight="1" x14ac:dyDescent="0.2">
      <c r="A2102" s="1525" t="s">
        <v>95</v>
      </c>
      <c r="B2102" s="1526"/>
      <c r="C2102" s="1526"/>
      <c r="D2102" s="1526"/>
      <c r="E2102" s="1526"/>
      <c r="F2102" s="1526"/>
      <c r="G2102" s="1526"/>
      <c r="H2102" s="1501" t="s">
        <v>96</v>
      </c>
      <c r="I2102" s="1505" t="s">
        <v>97</v>
      </c>
      <c r="J2102" s="1505"/>
      <c r="K2102" s="1501" t="s">
        <v>98</v>
      </c>
      <c r="L2102" s="1502"/>
    </row>
    <row r="2103" spans="1:12" s="76" customFormat="1" ht="30" customHeight="1" x14ac:dyDescent="0.2">
      <c r="A2103" s="87" t="s">
        <v>99</v>
      </c>
      <c r="B2103" s="1485" t="s">
        <v>100</v>
      </c>
      <c r="C2103" s="1485"/>
      <c r="D2103" s="1485" t="s">
        <v>101</v>
      </c>
      <c r="E2103" s="1485"/>
      <c r="F2103" s="1485" t="s">
        <v>100</v>
      </c>
      <c r="G2103" s="1485"/>
      <c r="H2103" s="1503"/>
      <c r="I2103" s="1506"/>
      <c r="J2103" s="1506"/>
      <c r="K2103" s="1503"/>
      <c r="L2103" s="1504"/>
    </row>
    <row r="2104" spans="1:12" s="76" customFormat="1" ht="30" customHeight="1" x14ac:dyDescent="0.2">
      <c r="A2104" s="1545" t="s">
        <v>142</v>
      </c>
      <c r="B2104" s="1493">
        <v>39253</v>
      </c>
      <c r="C2104" s="1494"/>
      <c r="D2104" s="1495" t="s">
        <v>11</v>
      </c>
      <c r="E2104" s="1496"/>
      <c r="F2104" s="1493">
        <v>39263</v>
      </c>
      <c r="G2104" s="1494"/>
      <c r="H2104" s="1511"/>
      <c r="I2104" s="1514"/>
      <c r="J2104" s="1515"/>
      <c r="K2104" s="1514"/>
      <c r="L2104" s="1539"/>
    </row>
    <row r="2105" spans="1:12" s="76" customFormat="1" ht="30" customHeight="1" x14ac:dyDescent="0.2">
      <c r="A2105" s="1546"/>
      <c r="B2105" s="1497"/>
      <c r="C2105" s="1498"/>
      <c r="D2105" s="1508"/>
      <c r="E2105" s="1509"/>
      <c r="F2105" s="1497"/>
      <c r="G2105" s="1498"/>
      <c r="H2105" s="1512"/>
      <c r="I2105" s="1516"/>
      <c r="J2105" s="1517"/>
      <c r="K2105" s="1516"/>
      <c r="L2105" s="1540"/>
    </row>
    <row r="2106" spans="1:12" s="76" customFormat="1" ht="30" customHeight="1" x14ac:dyDescent="0.2">
      <c r="A2106" s="1546"/>
      <c r="B2106" s="1497"/>
      <c r="C2106" s="1498"/>
      <c r="D2106" s="1508"/>
      <c r="E2106" s="1509"/>
      <c r="F2106" s="1497"/>
      <c r="G2106" s="1498"/>
      <c r="H2106" s="1512"/>
      <c r="I2106" s="1516"/>
      <c r="J2106" s="1517"/>
      <c r="K2106" s="1516"/>
      <c r="L2106" s="1540"/>
    </row>
    <row r="2107" spans="1:12" s="76" customFormat="1" ht="30" customHeight="1" thickBot="1" x14ac:dyDescent="0.25">
      <c r="A2107" s="1547"/>
      <c r="B2107" s="1499"/>
      <c r="C2107" s="1500"/>
      <c r="D2107" s="1520"/>
      <c r="E2107" s="1521"/>
      <c r="F2107" s="1499"/>
      <c r="G2107" s="1500"/>
      <c r="H2107" s="1513"/>
      <c r="I2107" s="1518"/>
      <c r="J2107" s="1519"/>
      <c r="K2107" s="1518"/>
      <c r="L2107" s="1541"/>
    </row>
    <row r="2108" spans="1:12" s="76" customFormat="1" ht="25.15" customHeight="1" x14ac:dyDescent="0.2">
      <c r="A2108" s="1548" t="s">
        <v>102</v>
      </c>
      <c r="B2108" s="1548"/>
      <c r="C2108" s="1548"/>
      <c r="D2108" s="1548"/>
    </row>
    <row r="2109" spans="1:12" s="76" customFormat="1" ht="25.15" customHeight="1" x14ac:dyDescent="0.2">
      <c r="A2109" s="1492" t="s">
        <v>103</v>
      </c>
      <c r="B2109" s="1492"/>
      <c r="C2109" s="84"/>
      <c r="D2109" s="88" t="s">
        <v>104</v>
      </c>
      <c r="E2109" s="1492" t="s">
        <v>105</v>
      </c>
      <c r="F2109" s="1492"/>
      <c r="G2109" s="84">
        <v>180</v>
      </c>
      <c r="H2109" s="86" t="s">
        <v>92</v>
      </c>
      <c r="I2109" s="1522" t="s">
        <v>106</v>
      </c>
      <c r="J2109" s="1522"/>
      <c r="K2109" s="84"/>
    </row>
    <row r="2110" spans="1:12" s="76" customFormat="1" ht="25.15" customHeight="1" x14ac:dyDescent="0.2">
      <c r="A2110" s="1492" t="s">
        <v>107</v>
      </c>
      <c r="B2110" s="1492"/>
      <c r="C2110" s="1492"/>
      <c r="D2110" s="1492"/>
    </row>
    <row r="2111" spans="1:12" s="76" customFormat="1" ht="25.15" customHeight="1" x14ac:dyDescent="0.2">
      <c r="C2111" s="1536" t="s">
        <v>119</v>
      </c>
      <c r="D2111" s="1536"/>
      <c r="E2111" s="1532">
        <v>39263</v>
      </c>
      <c r="F2111" s="1532"/>
      <c r="G2111" s="83"/>
      <c r="H2111" s="76" t="s">
        <v>108</v>
      </c>
      <c r="I2111" s="75"/>
      <c r="J2111" s="75"/>
    </row>
    <row r="2112" spans="1:12" s="76" customFormat="1" ht="5.25" customHeight="1" thickBot="1" x14ac:dyDescent="0.25">
      <c r="A2112" s="89"/>
      <c r="B2112" s="89"/>
      <c r="C2112" s="89"/>
      <c r="D2112" s="89"/>
      <c r="E2112" s="89"/>
      <c r="F2112" s="89"/>
      <c r="G2112" s="89"/>
      <c r="H2112" s="89"/>
      <c r="I2112" s="89"/>
      <c r="J2112" s="89"/>
      <c r="K2112" s="89"/>
      <c r="L2112" s="89"/>
    </row>
    <row r="2113" spans="1:12" s="76" customFormat="1" ht="18" x14ac:dyDescent="0.2">
      <c r="A2113" s="1530" t="s">
        <v>109</v>
      </c>
      <c r="B2113" s="1530"/>
      <c r="C2113" s="1530"/>
      <c r="D2113" s="90" t="s">
        <v>110</v>
      </c>
      <c r="E2113" s="90"/>
      <c r="G2113" s="1550" t="s">
        <v>117</v>
      </c>
      <c r="H2113" s="1550"/>
    </row>
    <row r="2114" spans="1:12" s="76" customFormat="1" ht="18" x14ac:dyDescent="0.2"/>
    <row r="2115" spans="1:12" s="76" customFormat="1" ht="18" x14ac:dyDescent="0.2">
      <c r="A2115" s="76" t="s">
        <v>68</v>
      </c>
      <c r="B2115" s="1549" t="s">
        <v>114</v>
      </c>
      <c r="C2115" s="1549"/>
      <c r="D2115" s="1549"/>
      <c r="E2115" s="1549"/>
      <c r="F2115" s="1538" t="s">
        <v>111</v>
      </c>
      <c r="G2115" s="1538"/>
      <c r="H2115" s="91"/>
      <c r="I2115" s="1536" t="s">
        <v>112</v>
      </c>
      <c r="J2115" s="1536"/>
      <c r="K2115" s="1481">
        <v>39263</v>
      </c>
      <c r="L2115" s="1482"/>
    </row>
    <row r="2116" spans="1:12" s="76" customFormat="1" ht="18" x14ac:dyDescent="0.2"/>
    <row r="2117" spans="1:12" s="76" customFormat="1" ht="18" x14ac:dyDescent="0.2">
      <c r="A2117" s="1533" t="s">
        <v>113</v>
      </c>
      <c r="B2117" s="1533"/>
      <c r="C2117" s="1533"/>
      <c r="D2117" s="1533"/>
      <c r="E2117" s="1537"/>
      <c r="F2117" s="1537"/>
      <c r="G2117" s="1537"/>
      <c r="H2117" s="74"/>
      <c r="I2117" s="1533" t="s">
        <v>112</v>
      </c>
      <c r="J2117" s="1533"/>
      <c r="K2117" s="1534" t="s">
        <v>286</v>
      </c>
      <c r="L2117" s="1535"/>
    </row>
    <row r="2118" spans="1:12" s="76" customFormat="1" ht="18" x14ac:dyDescent="0.2">
      <c r="A2118" s="92"/>
      <c r="B2118" s="92"/>
      <c r="C2118" s="92"/>
      <c r="D2118" s="92"/>
      <c r="I2118" s="92"/>
      <c r="J2118" s="92"/>
      <c r="K2118" s="93"/>
    </row>
    <row r="2119" spans="1:12" s="76" customFormat="1" ht="30" customHeight="1" x14ac:dyDescent="0.2">
      <c r="A2119" s="79" t="s">
        <v>68</v>
      </c>
      <c r="B2119" s="1483" t="s">
        <v>143</v>
      </c>
      <c r="C2119" s="1483"/>
      <c r="D2119" s="1483"/>
      <c r="E2119" s="1483"/>
      <c r="F2119" s="1489" t="s">
        <v>116</v>
      </c>
      <c r="G2119" s="1489"/>
      <c r="H2119" s="95">
        <v>914089065</v>
      </c>
      <c r="I2119" s="1542" t="s">
        <v>69</v>
      </c>
      <c r="J2119" s="1542"/>
      <c r="K2119" s="1483" t="s">
        <v>11</v>
      </c>
      <c r="L2119" s="1484"/>
    </row>
    <row r="2120" spans="1:12" s="76" customFormat="1" ht="30" customHeight="1" x14ac:dyDescent="0.2"/>
    <row r="2121" spans="1:12" s="76" customFormat="1" ht="30" customHeight="1" x14ac:dyDescent="0.2">
      <c r="A2121" s="79" t="s">
        <v>70</v>
      </c>
      <c r="B2121" s="1483" t="s">
        <v>43</v>
      </c>
      <c r="C2121" s="1483"/>
      <c r="D2121" s="1483"/>
      <c r="E2121" s="80" t="s">
        <v>71</v>
      </c>
      <c r="F2121" s="1544"/>
      <c r="G2121" s="1544"/>
      <c r="H2121" s="80" t="s">
        <v>72</v>
      </c>
      <c r="I2121" s="1483"/>
      <c r="J2121" s="1483"/>
      <c r="K2121" s="1483" t="s">
        <v>122</v>
      </c>
      <c r="L2121" s="1484"/>
    </row>
    <row r="2122" spans="1:12" s="76" customFormat="1" ht="9" customHeight="1" thickBot="1" x14ac:dyDescent="0.25"/>
    <row r="2123" spans="1:12" s="76" customFormat="1" ht="24" customHeight="1" thickBot="1" x14ac:dyDescent="0.25">
      <c r="A2123" s="76" t="s">
        <v>73</v>
      </c>
      <c r="B2123" s="81"/>
      <c r="C2123" s="83" t="s">
        <v>74</v>
      </c>
      <c r="D2123" s="99"/>
      <c r="E2123" s="83" t="s">
        <v>75</v>
      </c>
      <c r="F2123" s="99"/>
      <c r="G2123" s="1487" t="s">
        <v>76</v>
      </c>
      <c r="H2123" s="1488"/>
      <c r="I2123" s="99"/>
      <c r="J2123" s="1490" t="s">
        <v>77</v>
      </c>
      <c r="K2123" s="1491"/>
      <c r="L2123" s="1491"/>
    </row>
    <row r="2124" spans="1:12" s="76" customFormat="1" ht="9.75" customHeight="1" thickBot="1" x14ac:dyDescent="0.25">
      <c r="C2124" s="83"/>
      <c r="D2124" s="83"/>
      <c r="E2124" s="83"/>
      <c r="F2124" s="83"/>
      <c r="G2124" s="83"/>
      <c r="H2124" s="83"/>
      <c r="I2124" s="83"/>
      <c r="J2124" s="83"/>
      <c r="K2124" s="83"/>
      <c r="L2124" s="83"/>
    </row>
    <row r="2125" spans="1:12" s="76" customFormat="1" ht="24" customHeight="1" thickBot="1" x14ac:dyDescent="0.25">
      <c r="B2125" s="81"/>
      <c r="C2125" s="83" t="s">
        <v>78</v>
      </c>
      <c r="D2125" s="99"/>
      <c r="E2125" s="83" t="s">
        <v>79</v>
      </c>
      <c r="F2125" s="100" t="str">
        <f>IF(Menu!$C$7="رئيس",Menu!#REF!," ")</f>
        <v xml:space="preserve"> </v>
      </c>
      <c r="G2125" s="1487" t="s">
        <v>81</v>
      </c>
      <c r="H2125" s="1488"/>
      <c r="I2125" s="99"/>
      <c r="J2125" s="1490" t="s">
        <v>82</v>
      </c>
      <c r="K2125" s="1491"/>
      <c r="L2125" s="1491"/>
    </row>
    <row r="2126" spans="1:12" s="76" customFormat="1" ht="9.75" customHeight="1" thickBot="1" x14ac:dyDescent="0.25">
      <c r="C2126" s="83"/>
      <c r="D2126" s="83"/>
      <c r="E2126" s="83"/>
      <c r="F2126" s="83"/>
      <c r="G2126" s="83"/>
      <c r="H2126" s="83"/>
      <c r="I2126" s="83"/>
      <c r="J2126" s="83"/>
      <c r="K2126" s="83"/>
      <c r="L2126" s="83"/>
    </row>
    <row r="2127" spans="1:12" s="76" customFormat="1" ht="24" customHeight="1" thickBot="1" x14ac:dyDescent="0.25">
      <c r="B2127" s="82" t="s">
        <v>80</v>
      </c>
      <c r="C2127" s="83" t="s">
        <v>83</v>
      </c>
      <c r="D2127" s="99"/>
      <c r="E2127" s="83" t="s">
        <v>46</v>
      </c>
      <c r="F2127" s="99"/>
      <c r="G2127" s="1482" t="s">
        <v>84</v>
      </c>
      <c r="H2127" s="1482"/>
      <c r="I2127" s="99"/>
      <c r="J2127" s="1490" t="s">
        <v>85</v>
      </c>
      <c r="K2127" s="1491"/>
      <c r="L2127" s="1491"/>
    </row>
    <row r="2128" spans="1:12" s="76" customFormat="1" ht="9.75" customHeight="1" thickBot="1" x14ac:dyDescent="0.25"/>
    <row r="2129" spans="1:12" s="76" customFormat="1" ht="24" customHeight="1" thickBot="1" x14ac:dyDescent="0.25">
      <c r="B2129" s="81"/>
      <c r="C2129" s="1487" t="s">
        <v>86</v>
      </c>
      <c r="D2129" s="1482"/>
      <c r="E2129" s="1488"/>
      <c r="F2129" s="81"/>
      <c r="G2129" s="1487" t="s">
        <v>87</v>
      </c>
      <c r="H2129" s="1482"/>
      <c r="I2129" s="1482"/>
      <c r="J2129" s="1482"/>
      <c r="K2129" s="1482"/>
      <c r="L2129" s="1482"/>
    </row>
    <row r="2130" spans="1:12" s="76" customFormat="1" ht="20.25" x14ac:dyDescent="0.2">
      <c r="A2130" s="1507" t="s">
        <v>88</v>
      </c>
      <c r="B2130" s="1507"/>
      <c r="C2130" s="1507"/>
      <c r="D2130" s="1507"/>
      <c r="E2130" s="1507"/>
      <c r="F2130" s="1507"/>
      <c r="G2130" s="1507"/>
      <c r="H2130" s="1507"/>
      <c r="I2130" s="1507"/>
      <c r="J2130" s="1507"/>
      <c r="K2130" s="1507"/>
      <c r="L2130" s="1507"/>
    </row>
    <row r="2131" spans="1:12" s="76" customFormat="1" ht="18" x14ac:dyDescent="0.2">
      <c r="A2131" s="1482" t="s">
        <v>89</v>
      </c>
      <c r="B2131" s="1482"/>
      <c r="C2131" s="1482"/>
      <c r="D2131" s="1482"/>
    </row>
    <row r="2132" spans="1:12" s="76" customFormat="1" ht="18.75" customHeight="1" x14ac:dyDescent="0.2">
      <c r="A2132" s="1522" t="s">
        <v>90</v>
      </c>
      <c r="B2132" s="1522"/>
      <c r="C2132" s="84">
        <v>76</v>
      </c>
      <c r="D2132" s="85" t="s">
        <v>25</v>
      </c>
      <c r="E2132" s="1492" t="s">
        <v>91</v>
      </c>
      <c r="F2132" s="1492"/>
      <c r="G2132" s="84"/>
      <c r="H2132" s="86" t="s">
        <v>92</v>
      </c>
      <c r="I2132" s="1492" t="s">
        <v>93</v>
      </c>
      <c r="J2132" s="1492"/>
      <c r="K2132" s="84"/>
    </row>
    <row r="2133" spans="1:12" s="76" customFormat="1" ht="18.75" thickBot="1" x14ac:dyDescent="0.25">
      <c r="A2133" s="1482" t="s">
        <v>94</v>
      </c>
      <c r="B2133" s="1482"/>
      <c r="C2133" s="1482"/>
      <c r="D2133" s="1482"/>
    </row>
    <row r="2134" spans="1:12" s="76" customFormat="1" ht="30" customHeight="1" x14ac:dyDescent="0.2">
      <c r="A2134" s="1525" t="s">
        <v>95</v>
      </c>
      <c r="B2134" s="1526"/>
      <c r="C2134" s="1526"/>
      <c r="D2134" s="1526"/>
      <c r="E2134" s="1526"/>
      <c r="F2134" s="1526"/>
      <c r="G2134" s="1526"/>
      <c r="H2134" s="1501" t="s">
        <v>96</v>
      </c>
      <c r="I2134" s="1505" t="s">
        <v>97</v>
      </c>
      <c r="J2134" s="1505"/>
      <c r="K2134" s="1501" t="s">
        <v>98</v>
      </c>
      <c r="L2134" s="1502"/>
    </row>
    <row r="2135" spans="1:12" s="76" customFormat="1" ht="30" customHeight="1" x14ac:dyDescent="0.2">
      <c r="A2135" s="87" t="s">
        <v>99</v>
      </c>
      <c r="B2135" s="1485" t="s">
        <v>100</v>
      </c>
      <c r="C2135" s="1485"/>
      <c r="D2135" s="1485" t="s">
        <v>101</v>
      </c>
      <c r="E2135" s="1485"/>
      <c r="F2135" s="1485" t="s">
        <v>100</v>
      </c>
      <c r="G2135" s="1485"/>
      <c r="H2135" s="1503"/>
      <c r="I2135" s="1506"/>
      <c r="J2135" s="1506"/>
      <c r="K2135" s="1503"/>
      <c r="L2135" s="1504"/>
    </row>
    <row r="2136" spans="1:12" s="76" customFormat="1" ht="30" customHeight="1" x14ac:dyDescent="0.2">
      <c r="A2136" s="1545" t="s">
        <v>142</v>
      </c>
      <c r="B2136" s="1493">
        <v>39253</v>
      </c>
      <c r="C2136" s="1494"/>
      <c r="D2136" s="1495" t="s">
        <v>11</v>
      </c>
      <c r="E2136" s="1496"/>
      <c r="F2136" s="1493">
        <v>39263</v>
      </c>
      <c r="G2136" s="1494"/>
      <c r="H2136" s="1511"/>
      <c r="I2136" s="1514"/>
      <c r="J2136" s="1515"/>
      <c r="K2136" s="1514"/>
      <c r="L2136" s="1539"/>
    </row>
    <row r="2137" spans="1:12" s="76" customFormat="1" ht="30" customHeight="1" x14ac:dyDescent="0.2">
      <c r="A2137" s="1546"/>
      <c r="B2137" s="1497"/>
      <c r="C2137" s="1498"/>
      <c r="D2137" s="1508"/>
      <c r="E2137" s="1509"/>
      <c r="F2137" s="1497"/>
      <c r="G2137" s="1498"/>
      <c r="H2137" s="1512"/>
      <c r="I2137" s="1516"/>
      <c r="J2137" s="1517"/>
      <c r="K2137" s="1516"/>
      <c r="L2137" s="1540"/>
    </row>
    <row r="2138" spans="1:12" s="76" customFormat="1" ht="30" customHeight="1" x14ac:dyDescent="0.2">
      <c r="A2138" s="1546"/>
      <c r="B2138" s="1497"/>
      <c r="C2138" s="1498"/>
      <c r="D2138" s="1508"/>
      <c r="E2138" s="1509"/>
      <c r="F2138" s="1497"/>
      <c r="G2138" s="1498"/>
      <c r="H2138" s="1512"/>
      <c r="I2138" s="1516"/>
      <c r="J2138" s="1517"/>
      <c r="K2138" s="1516"/>
      <c r="L2138" s="1540"/>
    </row>
    <row r="2139" spans="1:12" s="76" customFormat="1" ht="30" customHeight="1" thickBot="1" x14ac:dyDescent="0.25">
      <c r="A2139" s="1547"/>
      <c r="B2139" s="1499"/>
      <c r="C2139" s="1500"/>
      <c r="D2139" s="1520"/>
      <c r="E2139" s="1521"/>
      <c r="F2139" s="1499"/>
      <c r="G2139" s="1500"/>
      <c r="H2139" s="1513"/>
      <c r="I2139" s="1518"/>
      <c r="J2139" s="1519"/>
      <c r="K2139" s="1518"/>
      <c r="L2139" s="1541"/>
    </row>
    <row r="2140" spans="1:12" s="76" customFormat="1" ht="25.15" customHeight="1" x14ac:dyDescent="0.2">
      <c r="A2140" s="1548" t="s">
        <v>102</v>
      </c>
      <c r="B2140" s="1548"/>
      <c r="C2140" s="1548"/>
      <c r="D2140" s="1548"/>
    </row>
    <row r="2141" spans="1:12" s="76" customFormat="1" ht="25.15" customHeight="1" x14ac:dyDescent="0.2">
      <c r="A2141" s="1492" t="s">
        <v>103</v>
      </c>
      <c r="B2141" s="1492"/>
      <c r="C2141" s="84"/>
      <c r="D2141" s="88" t="s">
        <v>104</v>
      </c>
      <c r="E2141" s="1492" t="s">
        <v>105</v>
      </c>
      <c r="F2141" s="1492"/>
      <c r="G2141" s="84">
        <v>180</v>
      </c>
      <c r="H2141" s="86" t="s">
        <v>92</v>
      </c>
      <c r="I2141" s="1522" t="s">
        <v>106</v>
      </c>
      <c r="J2141" s="1522"/>
      <c r="K2141" s="84"/>
    </row>
    <row r="2142" spans="1:12" s="76" customFormat="1" ht="25.15" customHeight="1" x14ac:dyDescent="0.2">
      <c r="A2142" s="1492" t="s">
        <v>107</v>
      </c>
      <c r="B2142" s="1492"/>
      <c r="C2142" s="1492"/>
      <c r="D2142" s="1492"/>
    </row>
    <row r="2143" spans="1:12" s="76" customFormat="1" ht="25.15" customHeight="1" x14ac:dyDescent="0.2">
      <c r="C2143" s="1536" t="s">
        <v>119</v>
      </c>
      <c r="D2143" s="1536"/>
      <c r="E2143" s="1532">
        <v>39263</v>
      </c>
      <c r="F2143" s="1532"/>
      <c r="G2143" s="83"/>
      <c r="H2143" s="76" t="s">
        <v>108</v>
      </c>
      <c r="I2143" s="75"/>
      <c r="J2143" s="75"/>
    </row>
    <row r="2144" spans="1:12" s="76" customFormat="1" ht="5.25" customHeight="1" thickBot="1" x14ac:dyDescent="0.25">
      <c r="A2144" s="89"/>
      <c r="B2144" s="89"/>
      <c r="C2144" s="89"/>
      <c r="D2144" s="89"/>
      <c r="E2144" s="89"/>
      <c r="F2144" s="89"/>
      <c r="G2144" s="89"/>
      <c r="H2144" s="89"/>
      <c r="I2144" s="89"/>
      <c r="J2144" s="89"/>
      <c r="K2144" s="89"/>
      <c r="L2144" s="89"/>
    </row>
    <row r="2145" spans="1:12" s="76" customFormat="1" ht="18" x14ac:dyDescent="0.2">
      <c r="A2145" s="1530" t="s">
        <v>109</v>
      </c>
      <c r="B2145" s="1530"/>
      <c r="C2145" s="1530"/>
      <c r="D2145" s="90" t="s">
        <v>110</v>
      </c>
      <c r="E2145" s="90"/>
      <c r="G2145" s="1550" t="s">
        <v>117</v>
      </c>
      <c r="H2145" s="1550"/>
    </row>
    <row r="2146" spans="1:12" s="76" customFormat="1" ht="18" x14ac:dyDescent="0.2"/>
    <row r="2147" spans="1:12" s="76" customFormat="1" ht="18" x14ac:dyDescent="0.2">
      <c r="A2147" s="76" t="s">
        <v>68</v>
      </c>
      <c r="B2147" s="1549" t="s">
        <v>114</v>
      </c>
      <c r="C2147" s="1549"/>
      <c r="D2147" s="1549"/>
      <c r="E2147" s="1549"/>
      <c r="F2147" s="1538" t="s">
        <v>111</v>
      </c>
      <c r="G2147" s="1538"/>
      <c r="H2147" s="91"/>
      <c r="I2147" s="1536" t="s">
        <v>112</v>
      </c>
      <c r="J2147" s="1536"/>
      <c r="K2147" s="1481">
        <v>39263</v>
      </c>
      <c r="L2147" s="1482"/>
    </row>
    <row r="2148" spans="1:12" s="76" customFormat="1" ht="18" x14ac:dyDescent="0.2"/>
    <row r="2149" spans="1:12" s="76" customFormat="1" ht="18" x14ac:dyDescent="0.2">
      <c r="A2149" s="1533" t="s">
        <v>113</v>
      </c>
      <c r="B2149" s="1533"/>
      <c r="C2149" s="1533"/>
      <c r="D2149" s="1533"/>
      <c r="E2149" s="1537"/>
      <c r="F2149" s="1537"/>
      <c r="G2149" s="1537"/>
      <c r="H2149" s="74"/>
      <c r="I2149" s="1533" t="s">
        <v>112</v>
      </c>
      <c r="J2149" s="1533"/>
      <c r="K2149" s="1534" t="s">
        <v>286</v>
      </c>
      <c r="L2149" s="1535"/>
    </row>
    <row r="2150" spans="1:12" s="76" customFormat="1" ht="18" x14ac:dyDescent="0.2">
      <c r="A2150" s="92"/>
      <c r="B2150" s="92"/>
      <c r="C2150" s="92"/>
      <c r="D2150" s="92"/>
      <c r="I2150" s="92"/>
      <c r="J2150" s="92"/>
      <c r="K2150" s="93"/>
    </row>
    <row r="2151" spans="1:12" s="76" customFormat="1" ht="30" customHeight="1" x14ac:dyDescent="0.2">
      <c r="A2151" s="79" t="s">
        <v>68</v>
      </c>
      <c r="B2151" s="1483" t="s">
        <v>143</v>
      </c>
      <c r="C2151" s="1483"/>
      <c r="D2151" s="1483"/>
      <c r="E2151" s="1483"/>
      <c r="F2151" s="1489" t="s">
        <v>116</v>
      </c>
      <c r="G2151" s="1489"/>
      <c r="H2151" s="95">
        <v>914089065</v>
      </c>
      <c r="I2151" s="1542" t="s">
        <v>69</v>
      </c>
      <c r="J2151" s="1542"/>
      <c r="K2151" s="1483" t="s">
        <v>11</v>
      </c>
      <c r="L2151" s="1484"/>
    </row>
    <row r="2152" spans="1:12" s="76" customFormat="1" ht="30" customHeight="1" x14ac:dyDescent="0.2"/>
    <row r="2153" spans="1:12" s="76" customFormat="1" ht="30" customHeight="1" x14ac:dyDescent="0.2">
      <c r="A2153" s="79" t="s">
        <v>70</v>
      </c>
      <c r="B2153" s="1483" t="s">
        <v>43</v>
      </c>
      <c r="C2153" s="1483"/>
      <c r="D2153" s="1483"/>
      <c r="E2153" s="80" t="s">
        <v>71</v>
      </c>
      <c r="F2153" s="1544"/>
      <c r="G2153" s="1544"/>
      <c r="H2153" s="80" t="s">
        <v>72</v>
      </c>
      <c r="I2153" s="1483"/>
      <c r="J2153" s="1483"/>
      <c r="K2153" s="1483" t="s">
        <v>122</v>
      </c>
      <c r="L2153" s="1484"/>
    </row>
    <row r="2154" spans="1:12" s="76" customFormat="1" ht="9" customHeight="1" thickBot="1" x14ac:dyDescent="0.25"/>
    <row r="2155" spans="1:12" s="76" customFormat="1" ht="24" customHeight="1" thickBot="1" x14ac:dyDescent="0.25">
      <c r="A2155" s="76" t="s">
        <v>73</v>
      </c>
      <c r="B2155" s="81"/>
      <c r="C2155" s="83" t="s">
        <v>74</v>
      </c>
      <c r="D2155" s="99"/>
      <c r="E2155" s="83" t="s">
        <v>75</v>
      </c>
      <c r="F2155" s="99"/>
      <c r="G2155" s="1487" t="s">
        <v>76</v>
      </c>
      <c r="H2155" s="1488"/>
      <c r="I2155" s="99"/>
      <c r="J2155" s="1490" t="s">
        <v>77</v>
      </c>
      <c r="K2155" s="1491"/>
      <c r="L2155" s="1491"/>
    </row>
    <row r="2156" spans="1:12" s="76" customFormat="1" ht="9.75" customHeight="1" thickBot="1" x14ac:dyDescent="0.25">
      <c r="C2156" s="83"/>
      <c r="D2156" s="83"/>
      <c r="E2156" s="83"/>
      <c r="F2156" s="83"/>
      <c r="G2156" s="83"/>
      <c r="H2156" s="83"/>
      <c r="I2156" s="83"/>
      <c r="J2156" s="83"/>
      <c r="K2156" s="83"/>
      <c r="L2156" s="83"/>
    </row>
    <row r="2157" spans="1:12" s="76" customFormat="1" ht="24" customHeight="1" thickBot="1" x14ac:dyDescent="0.25">
      <c r="B2157" s="81"/>
      <c r="C2157" s="83" t="s">
        <v>78</v>
      </c>
      <c r="D2157" s="99"/>
      <c r="E2157" s="83" t="s">
        <v>79</v>
      </c>
      <c r="F2157" s="100" t="str">
        <f>IF(Menu!$C$7="رئيس",Menu!#REF!," ")</f>
        <v xml:space="preserve"> </v>
      </c>
      <c r="G2157" s="1487" t="s">
        <v>81</v>
      </c>
      <c r="H2157" s="1488"/>
      <c r="I2157" s="99"/>
      <c r="J2157" s="1490" t="s">
        <v>82</v>
      </c>
      <c r="K2157" s="1491"/>
      <c r="L2157" s="1491"/>
    </row>
    <row r="2158" spans="1:12" s="76" customFormat="1" ht="9.75" customHeight="1" thickBot="1" x14ac:dyDescent="0.25">
      <c r="C2158" s="83"/>
      <c r="D2158" s="83"/>
      <c r="E2158" s="83"/>
      <c r="F2158" s="83"/>
      <c r="G2158" s="83"/>
      <c r="H2158" s="83"/>
      <c r="I2158" s="83"/>
      <c r="J2158" s="83"/>
      <c r="K2158" s="83"/>
      <c r="L2158" s="83"/>
    </row>
    <row r="2159" spans="1:12" s="76" customFormat="1" ht="24" customHeight="1" thickBot="1" x14ac:dyDescent="0.25">
      <c r="B2159" s="82" t="s">
        <v>80</v>
      </c>
      <c r="C2159" s="83" t="s">
        <v>83</v>
      </c>
      <c r="D2159" s="99"/>
      <c r="E2159" s="83" t="s">
        <v>46</v>
      </c>
      <c r="F2159" s="99"/>
      <c r="G2159" s="1482" t="s">
        <v>84</v>
      </c>
      <c r="H2159" s="1482"/>
      <c r="I2159" s="99"/>
      <c r="J2159" s="1490" t="s">
        <v>85</v>
      </c>
      <c r="K2159" s="1491"/>
      <c r="L2159" s="1491"/>
    </row>
    <row r="2160" spans="1:12" s="76" customFormat="1" ht="9.75" customHeight="1" thickBot="1" x14ac:dyDescent="0.25"/>
    <row r="2161" spans="1:12" s="76" customFormat="1" ht="24" customHeight="1" thickBot="1" x14ac:dyDescent="0.25">
      <c r="B2161" s="81"/>
      <c r="C2161" s="1487" t="s">
        <v>86</v>
      </c>
      <c r="D2161" s="1482"/>
      <c r="E2161" s="1488"/>
      <c r="F2161" s="81"/>
      <c r="G2161" s="1487" t="s">
        <v>87</v>
      </c>
      <c r="H2161" s="1482"/>
      <c r="I2161" s="1482"/>
      <c r="J2161" s="1482"/>
      <c r="K2161" s="1482"/>
      <c r="L2161" s="1482"/>
    </row>
    <row r="2162" spans="1:12" s="76" customFormat="1" ht="20.25" x14ac:dyDescent="0.2">
      <c r="A2162" s="1507" t="s">
        <v>88</v>
      </c>
      <c r="B2162" s="1507"/>
      <c r="C2162" s="1507"/>
      <c r="D2162" s="1507"/>
      <c r="E2162" s="1507"/>
      <c r="F2162" s="1507"/>
      <c r="G2162" s="1507"/>
      <c r="H2162" s="1507"/>
      <c r="I2162" s="1507"/>
      <c r="J2162" s="1507"/>
      <c r="K2162" s="1507"/>
      <c r="L2162" s="1507"/>
    </row>
    <row r="2163" spans="1:12" s="76" customFormat="1" ht="18" x14ac:dyDescent="0.2">
      <c r="A2163" s="1482" t="s">
        <v>89</v>
      </c>
      <c r="B2163" s="1482"/>
      <c r="C2163" s="1482"/>
      <c r="D2163" s="1482"/>
    </row>
    <row r="2164" spans="1:12" s="76" customFormat="1" ht="18.75" customHeight="1" x14ac:dyDescent="0.2">
      <c r="A2164" s="1522" t="s">
        <v>90</v>
      </c>
      <c r="B2164" s="1522"/>
      <c r="C2164" s="84">
        <v>76</v>
      </c>
      <c r="D2164" s="85" t="s">
        <v>25</v>
      </c>
      <c r="E2164" s="1492" t="s">
        <v>91</v>
      </c>
      <c r="F2164" s="1492"/>
      <c r="G2164" s="84"/>
      <c r="H2164" s="86" t="s">
        <v>92</v>
      </c>
      <c r="I2164" s="1492" t="s">
        <v>93</v>
      </c>
      <c r="J2164" s="1492"/>
      <c r="K2164" s="84"/>
    </row>
    <row r="2165" spans="1:12" s="76" customFormat="1" ht="18.75" thickBot="1" x14ac:dyDescent="0.25">
      <c r="A2165" s="1482" t="s">
        <v>94</v>
      </c>
      <c r="B2165" s="1482"/>
      <c r="C2165" s="1482"/>
      <c r="D2165" s="1482"/>
    </row>
    <row r="2166" spans="1:12" s="76" customFormat="1" ht="30" customHeight="1" x14ac:dyDescent="0.2">
      <c r="A2166" s="1525" t="s">
        <v>95</v>
      </c>
      <c r="B2166" s="1526"/>
      <c r="C2166" s="1526"/>
      <c r="D2166" s="1526"/>
      <c r="E2166" s="1526"/>
      <c r="F2166" s="1526"/>
      <c r="G2166" s="1526"/>
      <c r="H2166" s="1501" t="s">
        <v>96</v>
      </c>
      <c r="I2166" s="1505" t="s">
        <v>97</v>
      </c>
      <c r="J2166" s="1505"/>
      <c r="K2166" s="1501" t="s">
        <v>98</v>
      </c>
      <c r="L2166" s="1502"/>
    </row>
    <row r="2167" spans="1:12" s="76" customFormat="1" ht="30" customHeight="1" x14ac:dyDescent="0.2">
      <c r="A2167" s="87" t="s">
        <v>99</v>
      </c>
      <c r="B2167" s="1485" t="s">
        <v>100</v>
      </c>
      <c r="C2167" s="1485"/>
      <c r="D2167" s="1485" t="s">
        <v>101</v>
      </c>
      <c r="E2167" s="1485"/>
      <c r="F2167" s="1485" t="s">
        <v>100</v>
      </c>
      <c r="G2167" s="1485"/>
      <c r="H2167" s="1503"/>
      <c r="I2167" s="1506"/>
      <c r="J2167" s="1506"/>
      <c r="K2167" s="1503"/>
      <c r="L2167" s="1504"/>
    </row>
    <row r="2168" spans="1:12" s="76" customFormat="1" ht="30" customHeight="1" x14ac:dyDescent="0.2">
      <c r="A2168" s="1545" t="s">
        <v>142</v>
      </c>
      <c r="B2168" s="1493">
        <v>39253</v>
      </c>
      <c r="C2168" s="1494"/>
      <c r="D2168" s="1495" t="s">
        <v>11</v>
      </c>
      <c r="E2168" s="1496"/>
      <c r="F2168" s="1493">
        <v>39263</v>
      </c>
      <c r="G2168" s="1494"/>
      <c r="H2168" s="1511"/>
      <c r="I2168" s="1514"/>
      <c r="J2168" s="1515"/>
      <c r="K2168" s="1514"/>
      <c r="L2168" s="1539"/>
    </row>
    <row r="2169" spans="1:12" s="76" customFormat="1" ht="30" customHeight="1" x14ac:dyDescent="0.2">
      <c r="A2169" s="1546"/>
      <c r="B2169" s="1497"/>
      <c r="C2169" s="1498"/>
      <c r="D2169" s="1508"/>
      <c r="E2169" s="1509"/>
      <c r="F2169" s="1497"/>
      <c r="G2169" s="1498"/>
      <c r="H2169" s="1512"/>
      <c r="I2169" s="1516"/>
      <c r="J2169" s="1517"/>
      <c r="K2169" s="1516"/>
      <c r="L2169" s="1540"/>
    </row>
    <row r="2170" spans="1:12" s="76" customFormat="1" ht="30" customHeight="1" x14ac:dyDescent="0.2">
      <c r="A2170" s="1546"/>
      <c r="B2170" s="1497"/>
      <c r="C2170" s="1498"/>
      <c r="D2170" s="1508"/>
      <c r="E2170" s="1509"/>
      <c r="F2170" s="1497"/>
      <c r="G2170" s="1498"/>
      <c r="H2170" s="1512"/>
      <c r="I2170" s="1516"/>
      <c r="J2170" s="1517"/>
      <c r="K2170" s="1516"/>
      <c r="L2170" s="1540"/>
    </row>
    <row r="2171" spans="1:12" s="76" customFormat="1" ht="30" customHeight="1" thickBot="1" x14ac:dyDescent="0.25">
      <c r="A2171" s="1547"/>
      <c r="B2171" s="1499"/>
      <c r="C2171" s="1500"/>
      <c r="D2171" s="1520"/>
      <c r="E2171" s="1521"/>
      <c r="F2171" s="1499"/>
      <c r="G2171" s="1500"/>
      <c r="H2171" s="1513"/>
      <c r="I2171" s="1518"/>
      <c r="J2171" s="1519"/>
      <c r="K2171" s="1518"/>
      <c r="L2171" s="1541"/>
    </row>
    <row r="2172" spans="1:12" s="76" customFormat="1" ht="25.15" customHeight="1" x14ac:dyDescent="0.2">
      <c r="A2172" s="1548" t="s">
        <v>102</v>
      </c>
      <c r="B2172" s="1548"/>
      <c r="C2172" s="1548"/>
      <c r="D2172" s="1548"/>
    </row>
    <row r="2173" spans="1:12" s="76" customFormat="1" ht="25.15" customHeight="1" x14ac:dyDescent="0.2">
      <c r="A2173" s="1492" t="s">
        <v>103</v>
      </c>
      <c r="B2173" s="1492"/>
      <c r="C2173" s="84"/>
      <c r="D2173" s="88" t="s">
        <v>104</v>
      </c>
      <c r="E2173" s="1492" t="s">
        <v>105</v>
      </c>
      <c r="F2173" s="1492"/>
      <c r="G2173" s="84">
        <v>180</v>
      </c>
      <c r="H2173" s="86" t="s">
        <v>92</v>
      </c>
      <c r="I2173" s="1522" t="s">
        <v>106</v>
      </c>
      <c r="J2173" s="1522"/>
      <c r="K2173" s="84"/>
    </row>
    <row r="2174" spans="1:12" s="76" customFormat="1" ht="25.15" customHeight="1" x14ac:dyDescent="0.2">
      <c r="A2174" s="1492" t="s">
        <v>107</v>
      </c>
      <c r="B2174" s="1492"/>
      <c r="C2174" s="1492"/>
      <c r="D2174" s="1492"/>
    </row>
    <row r="2175" spans="1:12" s="76" customFormat="1" ht="25.15" customHeight="1" x14ac:dyDescent="0.2">
      <c r="C2175" s="1536" t="s">
        <v>119</v>
      </c>
      <c r="D2175" s="1536"/>
      <c r="E2175" s="1532">
        <v>39263</v>
      </c>
      <c r="F2175" s="1532"/>
      <c r="G2175" s="83"/>
      <c r="H2175" s="76" t="s">
        <v>108</v>
      </c>
      <c r="I2175" s="75"/>
      <c r="J2175" s="75"/>
    </row>
    <row r="2176" spans="1:12" s="76" customFormat="1" ht="5.25" customHeight="1" thickBot="1" x14ac:dyDescent="0.25">
      <c r="A2176" s="89"/>
      <c r="B2176" s="89"/>
      <c r="C2176" s="89"/>
      <c r="D2176" s="89"/>
      <c r="E2176" s="89"/>
      <c r="F2176" s="89"/>
      <c r="G2176" s="89"/>
      <c r="H2176" s="89"/>
      <c r="I2176" s="89"/>
      <c r="J2176" s="89"/>
      <c r="K2176" s="89"/>
      <c r="L2176" s="89"/>
    </row>
    <row r="2177" spans="1:12" s="76" customFormat="1" ht="18" x14ac:dyDescent="0.2">
      <c r="A2177" s="1530" t="s">
        <v>109</v>
      </c>
      <c r="B2177" s="1530"/>
      <c r="C2177" s="1530"/>
      <c r="D2177" s="90" t="s">
        <v>110</v>
      </c>
      <c r="E2177" s="90"/>
      <c r="G2177" s="1550" t="s">
        <v>117</v>
      </c>
      <c r="H2177" s="1550"/>
    </row>
    <row r="2178" spans="1:12" s="76" customFormat="1" ht="18" x14ac:dyDescent="0.2"/>
    <row r="2179" spans="1:12" s="76" customFormat="1" ht="18" x14ac:dyDescent="0.2">
      <c r="A2179" s="76" t="s">
        <v>68</v>
      </c>
      <c r="B2179" s="1549" t="s">
        <v>114</v>
      </c>
      <c r="C2179" s="1549"/>
      <c r="D2179" s="1549"/>
      <c r="E2179" s="1549"/>
      <c r="F2179" s="1538" t="s">
        <v>111</v>
      </c>
      <c r="G2179" s="1538"/>
      <c r="H2179" s="91"/>
      <c r="I2179" s="1536" t="s">
        <v>112</v>
      </c>
      <c r="J2179" s="1536"/>
      <c r="K2179" s="1481">
        <v>39263</v>
      </c>
      <c r="L2179" s="1482"/>
    </row>
    <row r="2180" spans="1:12" s="76" customFormat="1" ht="18" x14ac:dyDescent="0.2"/>
    <row r="2181" spans="1:12" s="76" customFormat="1" ht="18" x14ac:dyDescent="0.2">
      <c r="A2181" s="1533" t="s">
        <v>113</v>
      </c>
      <c r="B2181" s="1533"/>
      <c r="C2181" s="1533"/>
      <c r="D2181" s="1533"/>
      <c r="E2181" s="1537"/>
      <c r="F2181" s="1537"/>
      <c r="G2181" s="1537"/>
      <c r="H2181" s="74"/>
      <c r="I2181" s="1533" t="s">
        <v>112</v>
      </c>
      <c r="J2181" s="1533"/>
      <c r="K2181" s="1534" t="s">
        <v>286</v>
      </c>
      <c r="L2181" s="1535"/>
    </row>
    <row r="2182" spans="1:12" s="76" customFormat="1" ht="18" x14ac:dyDescent="0.2">
      <c r="A2182" s="92"/>
      <c r="B2182" s="92"/>
      <c r="C2182" s="92"/>
      <c r="D2182" s="92"/>
      <c r="I2182" s="92"/>
      <c r="J2182" s="92"/>
      <c r="K2182" s="93"/>
    </row>
    <row r="2183" spans="1:12" s="76" customFormat="1" ht="30" customHeight="1" x14ac:dyDescent="0.2">
      <c r="A2183" s="79" t="s">
        <v>68</v>
      </c>
      <c r="B2183" s="1483" t="s">
        <v>143</v>
      </c>
      <c r="C2183" s="1483"/>
      <c r="D2183" s="1483"/>
      <c r="E2183" s="1483"/>
      <c r="F2183" s="1489" t="s">
        <v>116</v>
      </c>
      <c r="G2183" s="1489"/>
      <c r="H2183" s="95">
        <v>914089065</v>
      </c>
      <c r="I2183" s="1542" t="s">
        <v>69</v>
      </c>
      <c r="J2183" s="1542"/>
      <c r="K2183" s="1483" t="s">
        <v>11</v>
      </c>
      <c r="L2183" s="1484"/>
    </row>
    <row r="2184" spans="1:12" s="76" customFormat="1" ht="30" customHeight="1" x14ac:dyDescent="0.2"/>
    <row r="2185" spans="1:12" s="76" customFormat="1" ht="30" customHeight="1" x14ac:dyDescent="0.2">
      <c r="A2185" s="79" t="s">
        <v>70</v>
      </c>
      <c r="B2185" s="1483" t="s">
        <v>43</v>
      </c>
      <c r="C2185" s="1483"/>
      <c r="D2185" s="1483"/>
      <c r="E2185" s="80" t="s">
        <v>71</v>
      </c>
      <c r="F2185" s="1544"/>
      <c r="G2185" s="1544"/>
      <c r="H2185" s="80" t="s">
        <v>72</v>
      </c>
      <c r="I2185" s="1483"/>
      <c r="J2185" s="1483"/>
      <c r="K2185" s="1483" t="s">
        <v>122</v>
      </c>
      <c r="L2185" s="1484"/>
    </row>
    <row r="2186" spans="1:12" s="76" customFormat="1" ht="9" customHeight="1" thickBot="1" x14ac:dyDescent="0.25"/>
    <row r="2187" spans="1:12" s="76" customFormat="1" ht="24" customHeight="1" thickBot="1" x14ac:dyDescent="0.25">
      <c r="A2187" s="76" t="s">
        <v>73</v>
      </c>
      <c r="B2187" s="81"/>
      <c r="C2187" s="83" t="s">
        <v>74</v>
      </c>
      <c r="D2187" s="99"/>
      <c r="E2187" s="83" t="s">
        <v>75</v>
      </c>
      <c r="F2187" s="99"/>
      <c r="G2187" s="1487" t="s">
        <v>76</v>
      </c>
      <c r="H2187" s="1488"/>
      <c r="I2187" s="99"/>
      <c r="J2187" s="1490" t="s">
        <v>77</v>
      </c>
      <c r="K2187" s="1491"/>
      <c r="L2187" s="1491"/>
    </row>
    <row r="2188" spans="1:12" s="76" customFormat="1" ht="9.75" customHeight="1" thickBot="1" x14ac:dyDescent="0.25">
      <c r="C2188" s="83"/>
      <c r="D2188" s="83"/>
      <c r="E2188" s="83"/>
      <c r="F2188" s="83"/>
      <c r="G2188" s="83"/>
      <c r="H2188" s="83"/>
      <c r="I2188" s="83"/>
      <c r="J2188" s="83"/>
      <c r="K2188" s="83"/>
      <c r="L2188" s="83"/>
    </row>
    <row r="2189" spans="1:12" s="76" customFormat="1" ht="24" customHeight="1" thickBot="1" x14ac:dyDescent="0.25">
      <c r="B2189" s="81"/>
      <c r="C2189" s="83" t="s">
        <v>78</v>
      </c>
      <c r="D2189" s="99"/>
      <c r="E2189" s="83" t="s">
        <v>79</v>
      </c>
      <c r="F2189" s="100" t="str">
        <f>IF(Menu!$C$7="رئيس",Menu!#REF!," ")</f>
        <v xml:space="preserve"> </v>
      </c>
      <c r="G2189" s="1487" t="s">
        <v>81</v>
      </c>
      <c r="H2189" s="1488"/>
      <c r="I2189" s="99"/>
      <c r="J2189" s="1490" t="s">
        <v>82</v>
      </c>
      <c r="K2189" s="1491"/>
      <c r="L2189" s="1491"/>
    </row>
    <row r="2190" spans="1:12" s="76" customFormat="1" ht="9.75" customHeight="1" thickBot="1" x14ac:dyDescent="0.25">
      <c r="C2190" s="83"/>
      <c r="D2190" s="83"/>
      <c r="E2190" s="83"/>
      <c r="F2190" s="83"/>
      <c r="G2190" s="83"/>
      <c r="H2190" s="83"/>
      <c r="I2190" s="83"/>
      <c r="J2190" s="83"/>
      <c r="K2190" s="83"/>
      <c r="L2190" s="83"/>
    </row>
    <row r="2191" spans="1:12" s="76" customFormat="1" ht="24" customHeight="1" thickBot="1" x14ac:dyDescent="0.25">
      <c r="B2191" s="82" t="s">
        <v>80</v>
      </c>
      <c r="C2191" s="83" t="s">
        <v>83</v>
      </c>
      <c r="D2191" s="99"/>
      <c r="E2191" s="83" t="s">
        <v>46</v>
      </c>
      <c r="F2191" s="99"/>
      <c r="G2191" s="1482" t="s">
        <v>84</v>
      </c>
      <c r="H2191" s="1482"/>
      <c r="I2191" s="99"/>
      <c r="J2191" s="1490" t="s">
        <v>85</v>
      </c>
      <c r="K2191" s="1491"/>
      <c r="L2191" s="1491"/>
    </row>
    <row r="2192" spans="1:12" s="76" customFormat="1" ht="9.75" customHeight="1" thickBot="1" x14ac:dyDescent="0.25"/>
    <row r="2193" spans="1:12" s="76" customFormat="1" ht="24" customHeight="1" thickBot="1" x14ac:dyDescent="0.25">
      <c r="B2193" s="81"/>
      <c r="C2193" s="1487" t="s">
        <v>86</v>
      </c>
      <c r="D2193" s="1482"/>
      <c r="E2193" s="1488"/>
      <c r="F2193" s="81"/>
      <c r="G2193" s="1487" t="s">
        <v>87</v>
      </c>
      <c r="H2193" s="1482"/>
      <c r="I2193" s="1482"/>
      <c r="J2193" s="1482"/>
      <c r="K2193" s="1482"/>
      <c r="L2193" s="1482"/>
    </row>
    <row r="2194" spans="1:12" s="76" customFormat="1" ht="20.25" x14ac:dyDescent="0.2">
      <c r="A2194" s="1507" t="s">
        <v>88</v>
      </c>
      <c r="B2194" s="1507"/>
      <c r="C2194" s="1507"/>
      <c r="D2194" s="1507"/>
      <c r="E2194" s="1507"/>
      <c r="F2194" s="1507"/>
      <c r="G2194" s="1507"/>
      <c r="H2194" s="1507"/>
      <c r="I2194" s="1507"/>
      <c r="J2194" s="1507"/>
      <c r="K2194" s="1507"/>
      <c r="L2194" s="1507"/>
    </row>
    <row r="2195" spans="1:12" s="76" customFormat="1" ht="18" x14ac:dyDescent="0.2">
      <c r="A2195" s="1482" t="s">
        <v>89</v>
      </c>
      <c r="B2195" s="1482"/>
      <c r="C2195" s="1482"/>
      <c r="D2195" s="1482"/>
    </row>
    <row r="2196" spans="1:12" s="76" customFormat="1" ht="18.75" customHeight="1" x14ac:dyDescent="0.2">
      <c r="A2196" s="1522" t="s">
        <v>90</v>
      </c>
      <c r="B2196" s="1522"/>
      <c r="C2196" s="84">
        <v>76</v>
      </c>
      <c r="D2196" s="85" t="s">
        <v>25</v>
      </c>
      <c r="E2196" s="1492" t="s">
        <v>91</v>
      </c>
      <c r="F2196" s="1492"/>
      <c r="G2196" s="84"/>
      <c r="H2196" s="86" t="s">
        <v>92</v>
      </c>
      <c r="I2196" s="1492" t="s">
        <v>93</v>
      </c>
      <c r="J2196" s="1492"/>
      <c r="K2196" s="84"/>
    </row>
    <row r="2197" spans="1:12" s="76" customFormat="1" ht="18.75" thickBot="1" x14ac:dyDescent="0.25">
      <c r="A2197" s="1482" t="s">
        <v>94</v>
      </c>
      <c r="B2197" s="1482"/>
      <c r="C2197" s="1482"/>
      <c r="D2197" s="1482"/>
    </row>
    <row r="2198" spans="1:12" s="76" customFormat="1" ht="30" customHeight="1" x14ac:dyDescent="0.2">
      <c r="A2198" s="1525" t="s">
        <v>95</v>
      </c>
      <c r="B2198" s="1526"/>
      <c r="C2198" s="1526"/>
      <c r="D2198" s="1526"/>
      <c r="E2198" s="1526"/>
      <c r="F2198" s="1526"/>
      <c r="G2198" s="1526"/>
      <c r="H2198" s="1501" t="s">
        <v>96</v>
      </c>
      <c r="I2198" s="1505" t="s">
        <v>97</v>
      </c>
      <c r="J2198" s="1505"/>
      <c r="K2198" s="1501" t="s">
        <v>98</v>
      </c>
      <c r="L2198" s="1502"/>
    </row>
    <row r="2199" spans="1:12" s="76" customFormat="1" ht="30" customHeight="1" x14ac:dyDescent="0.2">
      <c r="A2199" s="87" t="s">
        <v>99</v>
      </c>
      <c r="B2199" s="1485" t="s">
        <v>100</v>
      </c>
      <c r="C2199" s="1485"/>
      <c r="D2199" s="1485" t="s">
        <v>101</v>
      </c>
      <c r="E2199" s="1485"/>
      <c r="F2199" s="1485" t="s">
        <v>100</v>
      </c>
      <c r="G2199" s="1485"/>
      <c r="H2199" s="1503"/>
      <c r="I2199" s="1506"/>
      <c r="J2199" s="1506"/>
      <c r="K2199" s="1503"/>
      <c r="L2199" s="1504"/>
    </row>
    <row r="2200" spans="1:12" s="76" customFormat="1" ht="30" customHeight="1" x14ac:dyDescent="0.2">
      <c r="A2200" s="1545" t="s">
        <v>142</v>
      </c>
      <c r="B2200" s="1493">
        <v>39253</v>
      </c>
      <c r="C2200" s="1494"/>
      <c r="D2200" s="1495" t="s">
        <v>11</v>
      </c>
      <c r="E2200" s="1496"/>
      <c r="F2200" s="1493">
        <v>39263</v>
      </c>
      <c r="G2200" s="1494"/>
      <c r="H2200" s="1511"/>
      <c r="I2200" s="1514"/>
      <c r="J2200" s="1515"/>
      <c r="K2200" s="1514"/>
      <c r="L2200" s="1539"/>
    </row>
    <row r="2201" spans="1:12" s="76" customFormat="1" ht="30" customHeight="1" x14ac:dyDescent="0.2">
      <c r="A2201" s="1546"/>
      <c r="B2201" s="1497"/>
      <c r="C2201" s="1498"/>
      <c r="D2201" s="1508"/>
      <c r="E2201" s="1509"/>
      <c r="F2201" s="1497"/>
      <c r="G2201" s="1498"/>
      <c r="H2201" s="1512"/>
      <c r="I2201" s="1516"/>
      <c r="J2201" s="1517"/>
      <c r="K2201" s="1516"/>
      <c r="L2201" s="1540"/>
    </row>
    <row r="2202" spans="1:12" s="76" customFormat="1" ht="30" customHeight="1" x14ac:dyDescent="0.2">
      <c r="A2202" s="1546"/>
      <c r="B2202" s="1497"/>
      <c r="C2202" s="1498"/>
      <c r="D2202" s="1508"/>
      <c r="E2202" s="1509"/>
      <c r="F2202" s="1497"/>
      <c r="G2202" s="1498"/>
      <c r="H2202" s="1512"/>
      <c r="I2202" s="1516"/>
      <c r="J2202" s="1517"/>
      <c r="K2202" s="1516"/>
      <c r="L2202" s="1540"/>
    </row>
    <row r="2203" spans="1:12" s="76" customFormat="1" ht="30" customHeight="1" thickBot="1" x14ac:dyDescent="0.25">
      <c r="A2203" s="1547"/>
      <c r="B2203" s="1499"/>
      <c r="C2203" s="1500"/>
      <c r="D2203" s="1520"/>
      <c r="E2203" s="1521"/>
      <c r="F2203" s="1499"/>
      <c r="G2203" s="1500"/>
      <c r="H2203" s="1513"/>
      <c r="I2203" s="1518"/>
      <c r="J2203" s="1519"/>
      <c r="K2203" s="1518"/>
      <c r="L2203" s="1541"/>
    </row>
    <row r="2204" spans="1:12" s="76" customFormat="1" ht="25.15" customHeight="1" x14ac:dyDescent="0.2">
      <c r="A2204" s="1548" t="s">
        <v>102</v>
      </c>
      <c r="B2204" s="1548"/>
      <c r="C2204" s="1548"/>
      <c r="D2204" s="1548"/>
    </row>
    <row r="2205" spans="1:12" s="76" customFormat="1" ht="25.15" customHeight="1" x14ac:dyDescent="0.2">
      <c r="A2205" s="1492" t="s">
        <v>103</v>
      </c>
      <c r="B2205" s="1492"/>
      <c r="C2205" s="84"/>
      <c r="D2205" s="88" t="s">
        <v>104</v>
      </c>
      <c r="E2205" s="1492" t="s">
        <v>105</v>
      </c>
      <c r="F2205" s="1492"/>
      <c r="G2205" s="84">
        <v>180</v>
      </c>
      <c r="H2205" s="86" t="s">
        <v>92</v>
      </c>
      <c r="I2205" s="1522" t="s">
        <v>106</v>
      </c>
      <c r="J2205" s="1522"/>
      <c r="K2205" s="84"/>
    </row>
    <row r="2206" spans="1:12" s="76" customFormat="1" ht="25.15" customHeight="1" x14ac:dyDescent="0.2">
      <c r="A2206" s="1492" t="s">
        <v>107</v>
      </c>
      <c r="B2206" s="1492"/>
      <c r="C2206" s="1492"/>
      <c r="D2206" s="1492"/>
    </row>
    <row r="2207" spans="1:12" s="76" customFormat="1" ht="25.15" customHeight="1" x14ac:dyDescent="0.2">
      <c r="C2207" s="1536" t="s">
        <v>119</v>
      </c>
      <c r="D2207" s="1536"/>
      <c r="E2207" s="1532">
        <v>39263</v>
      </c>
      <c r="F2207" s="1532"/>
      <c r="G2207" s="83"/>
      <c r="H2207" s="76" t="s">
        <v>108</v>
      </c>
      <c r="I2207" s="75"/>
      <c r="J2207" s="75"/>
    </row>
    <row r="2208" spans="1:12" s="76" customFormat="1" ht="5.25" customHeight="1" thickBot="1" x14ac:dyDescent="0.25">
      <c r="A2208" s="89"/>
      <c r="B2208" s="89"/>
      <c r="C2208" s="89"/>
      <c r="D2208" s="89"/>
      <c r="E2208" s="89"/>
      <c r="F2208" s="89"/>
      <c r="G2208" s="89"/>
      <c r="H2208" s="89"/>
      <c r="I2208" s="89"/>
      <c r="J2208" s="89"/>
      <c r="K2208" s="89"/>
      <c r="L2208" s="89"/>
    </row>
    <row r="2209" spans="1:12" s="76" customFormat="1" ht="18" x14ac:dyDescent="0.2">
      <c r="A2209" s="1530" t="s">
        <v>109</v>
      </c>
      <c r="B2209" s="1530"/>
      <c r="C2209" s="1530"/>
      <c r="D2209" s="90" t="s">
        <v>110</v>
      </c>
      <c r="E2209" s="90"/>
      <c r="G2209" s="1550" t="s">
        <v>117</v>
      </c>
      <c r="H2209" s="1550"/>
    </row>
    <row r="2210" spans="1:12" s="76" customFormat="1" ht="18" x14ac:dyDescent="0.2"/>
    <row r="2211" spans="1:12" s="76" customFormat="1" ht="18" x14ac:dyDescent="0.2">
      <c r="A2211" s="76" t="s">
        <v>68</v>
      </c>
      <c r="B2211" s="1549" t="s">
        <v>114</v>
      </c>
      <c r="C2211" s="1549"/>
      <c r="D2211" s="1549"/>
      <c r="E2211" s="1549"/>
      <c r="F2211" s="1538" t="s">
        <v>111</v>
      </c>
      <c r="G2211" s="1538"/>
      <c r="H2211" s="91"/>
      <c r="I2211" s="1536" t="s">
        <v>112</v>
      </c>
      <c r="J2211" s="1536"/>
      <c r="K2211" s="1481">
        <v>39263</v>
      </c>
      <c r="L2211" s="1482"/>
    </row>
    <row r="2212" spans="1:12" s="76" customFormat="1" ht="18" x14ac:dyDescent="0.2"/>
    <row r="2213" spans="1:12" s="76" customFormat="1" ht="18" x14ac:dyDescent="0.2">
      <c r="A2213" s="1533" t="s">
        <v>113</v>
      </c>
      <c r="B2213" s="1533"/>
      <c r="C2213" s="1533"/>
      <c r="D2213" s="1533"/>
      <c r="E2213" s="1537"/>
      <c r="F2213" s="1537"/>
      <c r="G2213" s="1537"/>
      <c r="H2213" s="74"/>
      <c r="I2213" s="1533" t="s">
        <v>112</v>
      </c>
      <c r="J2213" s="1533"/>
      <c r="K2213" s="1534" t="s">
        <v>286</v>
      </c>
      <c r="L2213" s="1535"/>
    </row>
    <row r="2214" spans="1:12" s="76" customFormat="1" ht="18" x14ac:dyDescent="0.2">
      <c r="A2214" s="92"/>
      <c r="B2214" s="92"/>
      <c r="C2214" s="92"/>
      <c r="D2214" s="92"/>
      <c r="I2214" s="92"/>
      <c r="J2214" s="92"/>
      <c r="K2214" s="93"/>
    </row>
    <row r="2215" spans="1:12" s="76" customFormat="1" ht="30" customHeight="1" x14ac:dyDescent="0.2">
      <c r="A2215" s="79" t="s">
        <v>68</v>
      </c>
      <c r="B2215" s="1483" t="s">
        <v>143</v>
      </c>
      <c r="C2215" s="1483"/>
      <c r="D2215" s="1483"/>
      <c r="E2215" s="1483"/>
      <c r="F2215" s="1489" t="s">
        <v>116</v>
      </c>
      <c r="G2215" s="1489"/>
      <c r="H2215" s="95">
        <v>914089065</v>
      </c>
      <c r="I2215" s="1542" t="s">
        <v>69</v>
      </c>
      <c r="J2215" s="1542"/>
      <c r="K2215" s="1483" t="s">
        <v>11</v>
      </c>
      <c r="L2215" s="1484"/>
    </row>
    <row r="2216" spans="1:12" s="76" customFormat="1" ht="30" customHeight="1" x14ac:dyDescent="0.2"/>
    <row r="2217" spans="1:12" s="76" customFormat="1" ht="30" customHeight="1" x14ac:dyDescent="0.2">
      <c r="A2217" s="79" t="s">
        <v>70</v>
      </c>
      <c r="B2217" s="1483" t="s">
        <v>43</v>
      </c>
      <c r="C2217" s="1483"/>
      <c r="D2217" s="1483"/>
      <c r="E2217" s="80" t="s">
        <v>71</v>
      </c>
      <c r="F2217" s="1544"/>
      <c r="G2217" s="1544"/>
      <c r="H2217" s="80" t="s">
        <v>72</v>
      </c>
      <c r="I2217" s="1483"/>
      <c r="J2217" s="1483"/>
      <c r="K2217" s="1483" t="s">
        <v>122</v>
      </c>
      <c r="L2217" s="1484"/>
    </row>
    <row r="2218" spans="1:12" s="76" customFormat="1" ht="9" customHeight="1" thickBot="1" x14ac:dyDescent="0.25"/>
    <row r="2219" spans="1:12" s="76" customFormat="1" ht="24" customHeight="1" thickBot="1" x14ac:dyDescent="0.25">
      <c r="A2219" s="76" t="s">
        <v>73</v>
      </c>
      <c r="B2219" s="81"/>
      <c r="C2219" s="83" t="s">
        <v>74</v>
      </c>
      <c r="D2219" s="99"/>
      <c r="E2219" s="83" t="s">
        <v>75</v>
      </c>
      <c r="F2219" s="99"/>
      <c r="G2219" s="1487" t="s">
        <v>76</v>
      </c>
      <c r="H2219" s="1488"/>
      <c r="I2219" s="99"/>
      <c r="J2219" s="1490" t="s">
        <v>77</v>
      </c>
      <c r="K2219" s="1491"/>
      <c r="L2219" s="1491"/>
    </row>
    <row r="2220" spans="1:12" s="76" customFormat="1" ht="9.75" customHeight="1" thickBot="1" x14ac:dyDescent="0.25">
      <c r="C2220" s="83"/>
      <c r="D2220" s="83"/>
      <c r="E2220" s="83"/>
      <c r="F2220" s="83"/>
      <c r="G2220" s="83"/>
      <c r="H2220" s="83"/>
      <c r="I2220" s="83"/>
      <c r="J2220" s="83"/>
      <c r="K2220" s="83"/>
      <c r="L2220" s="83"/>
    </row>
    <row r="2221" spans="1:12" s="76" customFormat="1" ht="24" customHeight="1" thickBot="1" x14ac:dyDescent="0.25">
      <c r="B2221" s="81"/>
      <c r="C2221" s="83" t="s">
        <v>78</v>
      </c>
      <c r="D2221" s="99"/>
      <c r="E2221" s="83" t="s">
        <v>79</v>
      </c>
      <c r="F2221" s="100" t="str">
        <f>IF(Menu!$C$7="رئيس",Menu!#REF!," ")</f>
        <v xml:space="preserve"> </v>
      </c>
      <c r="G2221" s="1487" t="s">
        <v>81</v>
      </c>
      <c r="H2221" s="1488"/>
      <c r="I2221" s="99"/>
      <c r="J2221" s="1490" t="s">
        <v>82</v>
      </c>
      <c r="K2221" s="1491"/>
      <c r="L2221" s="1491"/>
    </row>
    <row r="2222" spans="1:12" s="76" customFormat="1" ht="9.75" customHeight="1" thickBot="1" x14ac:dyDescent="0.25">
      <c r="C2222" s="83"/>
      <c r="D2222" s="83"/>
      <c r="E2222" s="83"/>
      <c r="F2222" s="83"/>
      <c r="G2222" s="83"/>
      <c r="H2222" s="83"/>
      <c r="I2222" s="83"/>
      <c r="J2222" s="83"/>
      <c r="K2222" s="83"/>
      <c r="L2222" s="83"/>
    </row>
    <row r="2223" spans="1:12" s="76" customFormat="1" ht="24" customHeight="1" thickBot="1" x14ac:dyDescent="0.25">
      <c r="B2223" s="82" t="s">
        <v>80</v>
      </c>
      <c r="C2223" s="83" t="s">
        <v>83</v>
      </c>
      <c r="D2223" s="99"/>
      <c r="E2223" s="83" t="s">
        <v>46</v>
      </c>
      <c r="F2223" s="99"/>
      <c r="G2223" s="1482" t="s">
        <v>84</v>
      </c>
      <c r="H2223" s="1482"/>
      <c r="I2223" s="99"/>
      <c r="J2223" s="1490" t="s">
        <v>85</v>
      </c>
      <c r="K2223" s="1491"/>
      <c r="L2223" s="1491"/>
    </row>
    <row r="2224" spans="1:12" s="76" customFormat="1" ht="9.75" customHeight="1" thickBot="1" x14ac:dyDescent="0.25"/>
    <row r="2225" spans="1:12" s="76" customFormat="1" ht="24" customHeight="1" thickBot="1" x14ac:dyDescent="0.25">
      <c r="B2225" s="81"/>
      <c r="C2225" s="1487" t="s">
        <v>86</v>
      </c>
      <c r="D2225" s="1482"/>
      <c r="E2225" s="1488"/>
      <c r="F2225" s="81"/>
      <c r="G2225" s="1487" t="s">
        <v>87</v>
      </c>
      <c r="H2225" s="1482"/>
      <c r="I2225" s="1482"/>
      <c r="J2225" s="1482"/>
      <c r="K2225" s="1482"/>
      <c r="L2225" s="1482"/>
    </row>
    <row r="2226" spans="1:12" s="76" customFormat="1" ht="20.25" x14ac:dyDescent="0.2">
      <c r="A2226" s="1507" t="s">
        <v>88</v>
      </c>
      <c r="B2226" s="1507"/>
      <c r="C2226" s="1507"/>
      <c r="D2226" s="1507"/>
      <c r="E2226" s="1507"/>
      <c r="F2226" s="1507"/>
      <c r="G2226" s="1507"/>
      <c r="H2226" s="1507"/>
      <c r="I2226" s="1507"/>
      <c r="J2226" s="1507"/>
      <c r="K2226" s="1507"/>
      <c r="L2226" s="1507"/>
    </row>
    <row r="2227" spans="1:12" s="76" customFormat="1" ht="18" x14ac:dyDescent="0.2">
      <c r="A2227" s="1482" t="s">
        <v>89</v>
      </c>
      <c r="B2227" s="1482"/>
      <c r="C2227" s="1482"/>
      <c r="D2227" s="1482"/>
    </row>
    <row r="2228" spans="1:12" s="76" customFormat="1" ht="18.75" customHeight="1" x14ac:dyDescent="0.2">
      <c r="A2228" s="1522" t="s">
        <v>90</v>
      </c>
      <c r="B2228" s="1522"/>
      <c r="C2228" s="84">
        <v>76</v>
      </c>
      <c r="D2228" s="85" t="s">
        <v>25</v>
      </c>
      <c r="E2228" s="1492" t="s">
        <v>91</v>
      </c>
      <c r="F2228" s="1492"/>
      <c r="G2228" s="84"/>
      <c r="H2228" s="86" t="s">
        <v>92</v>
      </c>
      <c r="I2228" s="1492" t="s">
        <v>93</v>
      </c>
      <c r="J2228" s="1492"/>
      <c r="K2228" s="84"/>
    </row>
    <row r="2229" spans="1:12" s="76" customFormat="1" ht="18.75" thickBot="1" x14ac:dyDescent="0.25">
      <c r="A2229" s="1482" t="s">
        <v>94</v>
      </c>
      <c r="B2229" s="1482"/>
      <c r="C2229" s="1482"/>
      <c r="D2229" s="1482"/>
    </row>
    <row r="2230" spans="1:12" s="76" customFormat="1" ht="30" customHeight="1" x14ac:dyDescent="0.2">
      <c r="A2230" s="1525" t="s">
        <v>95</v>
      </c>
      <c r="B2230" s="1526"/>
      <c r="C2230" s="1526"/>
      <c r="D2230" s="1526"/>
      <c r="E2230" s="1526"/>
      <c r="F2230" s="1526"/>
      <c r="G2230" s="1526"/>
      <c r="H2230" s="1501" t="s">
        <v>96</v>
      </c>
      <c r="I2230" s="1505" t="s">
        <v>97</v>
      </c>
      <c r="J2230" s="1505"/>
      <c r="K2230" s="1501" t="s">
        <v>98</v>
      </c>
      <c r="L2230" s="1502"/>
    </row>
    <row r="2231" spans="1:12" s="76" customFormat="1" ht="30" customHeight="1" x14ac:dyDescent="0.2">
      <c r="A2231" s="87" t="s">
        <v>99</v>
      </c>
      <c r="B2231" s="1485" t="s">
        <v>100</v>
      </c>
      <c r="C2231" s="1485"/>
      <c r="D2231" s="1485" t="s">
        <v>101</v>
      </c>
      <c r="E2231" s="1485"/>
      <c r="F2231" s="1485" t="s">
        <v>100</v>
      </c>
      <c r="G2231" s="1485"/>
      <c r="H2231" s="1503"/>
      <c r="I2231" s="1506"/>
      <c r="J2231" s="1506"/>
      <c r="K2231" s="1503"/>
      <c r="L2231" s="1504"/>
    </row>
    <row r="2232" spans="1:12" s="76" customFormat="1" ht="30" customHeight="1" x14ac:dyDescent="0.2">
      <c r="A2232" s="1545" t="s">
        <v>142</v>
      </c>
      <c r="B2232" s="1493">
        <v>39253</v>
      </c>
      <c r="C2232" s="1494"/>
      <c r="D2232" s="1495" t="s">
        <v>11</v>
      </c>
      <c r="E2232" s="1496"/>
      <c r="F2232" s="1493">
        <v>39263</v>
      </c>
      <c r="G2232" s="1494"/>
      <c r="H2232" s="1511"/>
      <c r="I2232" s="1514"/>
      <c r="J2232" s="1515"/>
      <c r="K2232" s="1514"/>
      <c r="L2232" s="1539"/>
    </row>
    <row r="2233" spans="1:12" s="76" customFormat="1" ht="30" customHeight="1" x14ac:dyDescent="0.2">
      <c r="A2233" s="1546"/>
      <c r="B2233" s="1497"/>
      <c r="C2233" s="1498"/>
      <c r="D2233" s="1508"/>
      <c r="E2233" s="1509"/>
      <c r="F2233" s="1497"/>
      <c r="G2233" s="1498"/>
      <c r="H2233" s="1512"/>
      <c r="I2233" s="1516"/>
      <c r="J2233" s="1517"/>
      <c r="K2233" s="1516"/>
      <c r="L2233" s="1540"/>
    </row>
    <row r="2234" spans="1:12" s="76" customFormat="1" ht="30" customHeight="1" x14ac:dyDescent="0.2">
      <c r="A2234" s="1546"/>
      <c r="B2234" s="1497"/>
      <c r="C2234" s="1498"/>
      <c r="D2234" s="1508"/>
      <c r="E2234" s="1509"/>
      <c r="F2234" s="1497"/>
      <c r="G2234" s="1498"/>
      <c r="H2234" s="1512"/>
      <c r="I2234" s="1516"/>
      <c r="J2234" s="1517"/>
      <c r="K2234" s="1516"/>
      <c r="L2234" s="1540"/>
    </row>
    <row r="2235" spans="1:12" s="76" customFormat="1" ht="30" customHeight="1" thickBot="1" x14ac:dyDescent="0.25">
      <c r="A2235" s="1547"/>
      <c r="B2235" s="1499"/>
      <c r="C2235" s="1500"/>
      <c r="D2235" s="1520"/>
      <c r="E2235" s="1521"/>
      <c r="F2235" s="1499"/>
      <c r="G2235" s="1500"/>
      <c r="H2235" s="1513"/>
      <c r="I2235" s="1518"/>
      <c r="J2235" s="1519"/>
      <c r="K2235" s="1518"/>
      <c r="L2235" s="1541"/>
    </row>
    <row r="2236" spans="1:12" s="76" customFormat="1" ht="25.15" customHeight="1" x14ac:dyDescent="0.2">
      <c r="A2236" s="1548" t="s">
        <v>102</v>
      </c>
      <c r="B2236" s="1548"/>
      <c r="C2236" s="1548"/>
      <c r="D2236" s="1548"/>
    </row>
    <row r="2237" spans="1:12" s="76" customFormat="1" ht="25.15" customHeight="1" x14ac:dyDescent="0.2">
      <c r="A2237" s="1492" t="s">
        <v>103</v>
      </c>
      <c r="B2237" s="1492"/>
      <c r="C2237" s="84"/>
      <c r="D2237" s="88" t="s">
        <v>104</v>
      </c>
      <c r="E2237" s="1492" t="s">
        <v>105</v>
      </c>
      <c r="F2237" s="1492"/>
      <c r="G2237" s="84">
        <v>180</v>
      </c>
      <c r="H2237" s="86" t="s">
        <v>92</v>
      </c>
      <c r="I2237" s="1522" t="s">
        <v>106</v>
      </c>
      <c r="J2237" s="1522"/>
      <c r="K2237" s="84"/>
    </row>
    <row r="2238" spans="1:12" s="76" customFormat="1" ht="25.15" customHeight="1" x14ac:dyDescent="0.2">
      <c r="A2238" s="1492" t="s">
        <v>107</v>
      </c>
      <c r="B2238" s="1492"/>
      <c r="C2238" s="1492"/>
      <c r="D2238" s="1492"/>
    </row>
    <row r="2239" spans="1:12" s="76" customFormat="1" ht="25.15" customHeight="1" x14ac:dyDescent="0.2">
      <c r="C2239" s="1536" t="s">
        <v>119</v>
      </c>
      <c r="D2239" s="1536"/>
      <c r="E2239" s="1532">
        <v>39263</v>
      </c>
      <c r="F2239" s="1532"/>
      <c r="G2239" s="83"/>
      <c r="H2239" s="76" t="s">
        <v>108</v>
      </c>
      <c r="I2239" s="75"/>
      <c r="J2239" s="75"/>
    </row>
    <row r="2240" spans="1:12" s="76" customFormat="1" ht="5.25" customHeight="1" thickBot="1" x14ac:dyDescent="0.25">
      <c r="A2240" s="89"/>
      <c r="B2240" s="89"/>
      <c r="C2240" s="89"/>
      <c r="D2240" s="89"/>
      <c r="E2240" s="89"/>
      <c r="F2240" s="89"/>
      <c r="G2240" s="89"/>
      <c r="H2240" s="89"/>
      <c r="I2240" s="89"/>
      <c r="J2240" s="89"/>
      <c r="K2240" s="89"/>
      <c r="L2240" s="89"/>
    </row>
    <row r="2241" spans="1:12" s="76" customFormat="1" ht="18" x14ac:dyDescent="0.2">
      <c r="A2241" s="1530" t="s">
        <v>109</v>
      </c>
      <c r="B2241" s="1530"/>
      <c r="C2241" s="1530"/>
      <c r="D2241" s="90" t="s">
        <v>110</v>
      </c>
      <c r="E2241" s="90"/>
      <c r="G2241" s="1550" t="s">
        <v>117</v>
      </c>
      <c r="H2241" s="1550"/>
    </row>
    <row r="2242" spans="1:12" s="76" customFormat="1" ht="18" x14ac:dyDescent="0.2"/>
    <row r="2243" spans="1:12" s="76" customFormat="1" ht="18" x14ac:dyDescent="0.2">
      <c r="A2243" s="76" t="s">
        <v>68</v>
      </c>
      <c r="B2243" s="1549" t="s">
        <v>114</v>
      </c>
      <c r="C2243" s="1549"/>
      <c r="D2243" s="1549"/>
      <c r="E2243" s="1549"/>
      <c r="F2243" s="1538" t="s">
        <v>111</v>
      </c>
      <c r="G2243" s="1538"/>
      <c r="H2243" s="91"/>
      <c r="I2243" s="1536" t="s">
        <v>112</v>
      </c>
      <c r="J2243" s="1536"/>
      <c r="K2243" s="1481">
        <v>39263</v>
      </c>
      <c r="L2243" s="1482"/>
    </row>
    <row r="2244" spans="1:12" s="76" customFormat="1" ht="18" x14ac:dyDescent="0.2"/>
    <row r="2245" spans="1:12" s="76" customFormat="1" ht="18" x14ac:dyDescent="0.2">
      <c r="A2245" s="1533" t="s">
        <v>113</v>
      </c>
      <c r="B2245" s="1533"/>
      <c r="C2245" s="1533"/>
      <c r="D2245" s="1533"/>
      <c r="E2245" s="1537"/>
      <c r="F2245" s="1537"/>
      <c r="G2245" s="1537"/>
      <c r="H2245" s="74"/>
      <c r="I2245" s="1533" t="s">
        <v>112</v>
      </c>
      <c r="J2245" s="1533"/>
      <c r="K2245" s="1534" t="s">
        <v>286</v>
      </c>
      <c r="L2245" s="1535"/>
    </row>
    <row r="2246" spans="1:12" s="76" customFormat="1" ht="18" x14ac:dyDescent="0.2">
      <c r="A2246" s="92"/>
      <c r="B2246" s="92"/>
      <c r="C2246" s="92"/>
      <c r="D2246" s="92"/>
      <c r="I2246" s="92"/>
      <c r="J2246" s="92"/>
      <c r="K2246" s="93"/>
    </row>
    <row r="2247" spans="1:12" s="76" customFormat="1" ht="30" customHeight="1" x14ac:dyDescent="0.2">
      <c r="A2247" s="79" t="s">
        <v>68</v>
      </c>
      <c r="B2247" s="1483" t="s">
        <v>143</v>
      </c>
      <c r="C2247" s="1483"/>
      <c r="D2247" s="1483"/>
      <c r="E2247" s="1483"/>
      <c r="F2247" s="1489" t="s">
        <v>116</v>
      </c>
      <c r="G2247" s="1489"/>
      <c r="H2247" s="95">
        <v>914089065</v>
      </c>
      <c r="I2247" s="1542" t="s">
        <v>69</v>
      </c>
      <c r="J2247" s="1542"/>
      <c r="K2247" s="1483" t="s">
        <v>11</v>
      </c>
      <c r="L2247" s="1484"/>
    </row>
    <row r="2248" spans="1:12" s="76" customFormat="1" ht="30" customHeight="1" x14ac:dyDescent="0.2"/>
    <row r="2249" spans="1:12" s="76" customFormat="1" ht="30" customHeight="1" x14ac:dyDescent="0.2">
      <c r="A2249" s="79" t="s">
        <v>70</v>
      </c>
      <c r="B2249" s="1483" t="s">
        <v>43</v>
      </c>
      <c r="C2249" s="1483"/>
      <c r="D2249" s="1483"/>
      <c r="E2249" s="80" t="s">
        <v>71</v>
      </c>
      <c r="F2249" s="1544"/>
      <c r="G2249" s="1544"/>
      <c r="H2249" s="80" t="s">
        <v>72</v>
      </c>
      <c r="I2249" s="1483"/>
      <c r="J2249" s="1483"/>
      <c r="K2249" s="1483" t="s">
        <v>122</v>
      </c>
      <c r="L2249" s="1484"/>
    </row>
    <row r="2250" spans="1:12" s="76" customFormat="1" ht="9" customHeight="1" thickBot="1" x14ac:dyDescent="0.25"/>
    <row r="2251" spans="1:12" s="76" customFormat="1" ht="24" customHeight="1" thickBot="1" x14ac:dyDescent="0.25">
      <c r="A2251" s="76" t="s">
        <v>73</v>
      </c>
      <c r="B2251" s="81"/>
      <c r="C2251" s="83" t="s">
        <v>74</v>
      </c>
      <c r="D2251" s="99"/>
      <c r="E2251" s="83" t="s">
        <v>75</v>
      </c>
      <c r="F2251" s="99"/>
      <c r="G2251" s="1487" t="s">
        <v>76</v>
      </c>
      <c r="H2251" s="1488"/>
      <c r="I2251" s="99"/>
      <c r="J2251" s="1490" t="s">
        <v>77</v>
      </c>
      <c r="K2251" s="1491"/>
      <c r="L2251" s="1491"/>
    </row>
    <row r="2252" spans="1:12" s="76" customFormat="1" ht="9.75" customHeight="1" thickBot="1" x14ac:dyDescent="0.25">
      <c r="C2252" s="83"/>
      <c r="D2252" s="83"/>
      <c r="E2252" s="83"/>
      <c r="F2252" s="83"/>
      <c r="G2252" s="83"/>
      <c r="H2252" s="83"/>
      <c r="I2252" s="83"/>
      <c r="J2252" s="83"/>
      <c r="K2252" s="83"/>
      <c r="L2252" s="83"/>
    </row>
    <row r="2253" spans="1:12" s="76" customFormat="1" ht="24" customHeight="1" thickBot="1" x14ac:dyDescent="0.25">
      <c r="B2253" s="81"/>
      <c r="C2253" s="83" t="s">
        <v>78</v>
      </c>
      <c r="D2253" s="99"/>
      <c r="E2253" s="83" t="s">
        <v>79</v>
      </c>
      <c r="F2253" s="100" t="str">
        <f>IF(Menu!$C$7="رئيس",Menu!#REF!," ")</f>
        <v xml:space="preserve"> </v>
      </c>
      <c r="G2253" s="1487" t="s">
        <v>81</v>
      </c>
      <c r="H2253" s="1488"/>
      <c r="I2253" s="99"/>
      <c r="J2253" s="1490" t="s">
        <v>82</v>
      </c>
      <c r="K2253" s="1491"/>
      <c r="L2253" s="1491"/>
    </row>
    <row r="2254" spans="1:12" s="76" customFormat="1" ht="9.75" customHeight="1" thickBot="1" x14ac:dyDescent="0.25">
      <c r="C2254" s="83"/>
      <c r="D2254" s="83"/>
      <c r="E2254" s="83"/>
      <c r="F2254" s="83"/>
      <c r="G2254" s="83"/>
      <c r="H2254" s="83"/>
      <c r="I2254" s="83"/>
      <c r="J2254" s="83"/>
      <c r="K2254" s="83"/>
      <c r="L2254" s="83"/>
    </row>
    <row r="2255" spans="1:12" s="76" customFormat="1" ht="24" customHeight="1" thickBot="1" x14ac:dyDescent="0.25">
      <c r="B2255" s="82" t="s">
        <v>80</v>
      </c>
      <c r="C2255" s="83" t="s">
        <v>83</v>
      </c>
      <c r="D2255" s="99"/>
      <c r="E2255" s="83" t="s">
        <v>46</v>
      </c>
      <c r="F2255" s="99"/>
      <c r="G2255" s="1482" t="s">
        <v>84</v>
      </c>
      <c r="H2255" s="1482"/>
      <c r="I2255" s="99"/>
      <c r="J2255" s="1490" t="s">
        <v>85</v>
      </c>
      <c r="K2255" s="1491"/>
      <c r="L2255" s="1491"/>
    </row>
    <row r="2256" spans="1:12" s="76" customFormat="1" ht="9.75" customHeight="1" thickBot="1" x14ac:dyDescent="0.25"/>
    <row r="2257" spans="1:12" s="76" customFormat="1" ht="24" customHeight="1" thickBot="1" x14ac:dyDescent="0.25">
      <c r="B2257" s="81"/>
      <c r="C2257" s="1487" t="s">
        <v>86</v>
      </c>
      <c r="D2257" s="1482"/>
      <c r="E2257" s="1488"/>
      <c r="F2257" s="81"/>
      <c r="G2257" s="1487" t="s">
        <v>87</v>
      </c>
      <c r="H2257" s="1482"/>
      <c r="I2257" s="1482"/>
      <c r="J2257" s="1482"/>
      <c r="K2257" s="1482"/>
      <c r="L2257" s="1482"/>
    </row>
    <row r="2258" spans="1:12" s="76" customFormat="1" ht="20.25" x14ac:dyDescent="0.2">
      <c r="A2258" s="1507" t="s">
        <v>88</v>
      </c>
      <c r="B2258" s="1507"/>
      <c r="C2258" s="1507"/>
      <c r="D2258" s="1507"/>
      <c r="E2258" s="1507"/>
      <c r="F2258" s="1507"/>
      <c r="G2258" s="1507"/>
      <c r="H2258" s="1507"/>
      <c r="I2258" s="1507"/>
      <c r="J2258" s="1507"/>
      <c r="K2258" s="1507"/>
      <c r="L2258" s="1507"/>
    </row>
    <row r="2259" spans="1:12" s="76" customFormat="1" ht="18" x14ac:dyDescent="0.2">
      <c r="A2259" s="1482" t="s">
        <v>89</v>
      </c>
      <c r="B2259" s="1482"/>
      <c r="C2259" s="1482"/>
      <c r="D2259" s="1482"/>
    </row>
    <row r="2260" spans="1:12" s="76" customFormat="1" ht="18.75" customHeight="1" x14ac:dyDescent="0.2">
      <c r="A2260" s="1522" t="s">
        <v>90</v>
      </c>
      <c r="B2260" s="1522"/>
      <c r="C2260" s="84">
        <v>76</v>
      </c>
      <c r="D2260" s="85" t="s">
        <v>25</v>
      </c>
      <c r="E2260" s="1492" t="s">
        <v>91</v>
      </c>
      <c r="F2260" s="1492"/>
      <c r="G2260" s="84"/>
      <c r="H2260" s="86" t="s">
        <v>92</v>
      </c>
      <c r="I2260" s="1492" t="s">
        <v>93</v>
      </c>
      <c r="J2260" s="1492"/>
      <c r="K2260" s="84"/>
    </row>
    <row r="2261" spans="1:12" s="76" customFormat="1" ht="18.75" thickBot="1" x14ac:dyDescent="0.25">
      <c r="A2261" s="1482" t="s">
        <v>94</v>
      </c>
      <c r="B2261" s="1482"/>
      <c r="C2261" s="1482"/>
      <c r="D2261" s="1482"/>
    </row>
    <row r="2262" spans="1:12" s="76" customFormat="1" ht="30" customHeight="1" x14ac:dyDescent="0.2">
      <c r="A2262" s="1525" t="s">
        <v>95</v>
      </c>
      <c r="B2262" s="1526"/>
      <c r="C2262" s="1526"/>
      <c r="D2262" s="1526"/>
      <c r="E2262" s="1526"/>
      <c r="F2262" s="1526"/>
      <c r="G2262" s="1526"/>
      <c r="H2262" s="1501" t="s">
        <v>96</v>
      </c>
      <c r="I2262" s="1505" t="s">
        <v>97</v>
      </c>
      <c r="J2262" s="1505"/>
      <c r="K2262" s="1501" t="s">
        <v>98</v>
      </c>
      <c r="L2262" s="1502"/>
    </row>
    <row r="2263" spans="1:12" s="76" customFormat="1" ht="30" customHeight="1" x14ac:dyDescent="0.2">
      <c r="A2263" s="87" t="s">
        <v>99</v>
      </c>
      <c r="B2263" s="1485" t="s">
        <v>100</v>
      </c>
      <c r="C2263" s="1485"/>
      <c r="D2263" s="1485" t="s">
        <v>101</v>
      </c>
      <c r="E2263" s="1485"/>
      <c r="F2263" s="1485" t="s">
        <v>100</v>
      </c>
      <c r="G2263" s="1485"/>
      <c r="H2263" s="1503"/>
      <c r="I2263" s="1506"/>
      <c r="J2263" s="1506"/>
      <c r="K2263" s="1503"/>
      <c r="L2263" s="1504"/>
    </row>
    <row r="2264" spans="1:12" s="76" customFormat="1" ht="30" customHeight="1" x14ac:dyDescent="0.2">
      <c r="A2264" s="1545" t="s">
        <v>142</v>
      </c>
      <c r="B2264" s="1493">
        <v>39253</v>
      </c>
      <c r="C2264" s="1494"/>
      <c r="D2264" s="1495" t="s">
        <v>11</v>
      </c>
      <c r="E2264" s="1496"/>
      <c r="F2264" s="1493">
        <v>39263</v>
      </c>
      <c r="G2264" s="1494"/>
      <c r="H2264" s="1511"/>
      <c r="I2264" s="1514"/>
      <c r="J2264" s="1515"/>
      <c r="K2264" s="1514"/>
      <c r="L2264" s="1539"/>
    </row>
    <row r="2265" spans="1:12" s="76" customFormat="1" ht="30" customHeight="1" x14ac:dyDescent="0.2">
      <c r="A2265" s="1546"/>
      <c r="B2265" s="1497"/>
      <c r="C2265" s="1498"/>
      <c r="D2265" s="1508"/>
      <c r="E2265" s="1509"/>
      <c r="F2265" s="1497"/>
      <c r="G2265" s="1498"/>
      <c r="H2265" s="1512"/>
      <c r="I2265" s="1516"/>
      <c r="J2265" s="1517"/>
      <c r="K2265" s="1516"/>
      <c r="L2265" s="1540"/>
    </row>
    <row r="2266" spans="1:12" s="76" customFormat="1" ht="30" customHeight="1" x14ac:dyDescent="0.2">
      <c r="A2266" s="1546"/>
      <c r="B2266" s="1497"/>
      <c r="C2266" s="1498"/>
      <c r="D2266" s="1508"/>
      <c r="E2266" s="1509"/>
      <c r="F2266" s="1497"/>
      <c r="G2266" s="1498"/>
      <c r="H2266" s="1512"/>
      <c r="I2266" s="1516"/>
      <c r="J2266" s="1517"/>
      <c r="K2266" s="1516"/>
      <c r="L2266" s="1540"/>
    </row>
    <row r="2267" spans="1:12" s="76" customFormat="1" ht="30" customHeight="1" thickBot="1" x14ac:dyDescent="0.25">
      <c r="A2267" s="1547"/>
      <c r="B2267" s="1499"/>
      <c r="C2267" s="1500"/>
      <c r="D2267" s="1520"/>
      <c r="E2267" s="1521"/>
      <c r="F2267" s="1499"/>
      <c r="G2267" s="1500"/>
      <c r="H2267" s="1513"/>
      <c r="I2267" s="1518"/>
      <c r="J2267" s="1519"/>
      <c r="K2267" s="1518"/>
      <c r="L2267" s="1541"/>
    </row>
    <row r="2268" spans="1:12" s="76" customFormat="1" ht="25.15" customHeight="1" x14ac:dyDescent="0.2">
      <c r="A2268" s="1548" t="s">
        <v>102</v>
      </c>
      <c r="B2268" s="1548"/>
      <c r="C2268" s="1548"/>
      <c r="D2268" s="1548"/>
    </row>
    <row r="2269" spans="1:12" s="76" customFormat="1" ht="25.15" customHeight="1" x14ac:dyDescent="0.2">
      <c r="A2269" s="1492" t="s">
        <v>103</v>
      </c>
      <c r="B2269" s="1492"/>
      <c r="C2269" s="84"/>
      <c r="D2269" s="88" t="s">
        <v>104</v>
      </c>
      <c r="E2269" s="1492" t="s">
        <v>105</v>
      </c>
      <c r="F2269" s="1492"/>
      <c r="G2269" s="84">
        <v>180</v>
      </c>
      <c r="H2269" s="86" t="s">
        <v>92</v>
      </c>
      <c r="I2269" s="1522" t="s">
        <v>106</v>
      </c>
      <c r="J2269" s="1522"/>
      <c r="K2269" s="84"/>
    </row>
    <row r="2270" spans="1:12" s="76" customFormat="1" ht="25.15" customHeight="1" x14ac:dyDescent="0.2">
      <c r="A2270" s="1492" t="s">
        <v>107</v>
      </c>
      <c r="B2270" s="1492"/>
      <c r="C2270" s="1492"/>
      <c r="D2270" s="1492"/>
    </row>
    <row r="2271" spans="1:12" s="76" customFormat="1" ht="25.15" customHeight="1" x14ac:dyDescent="0.2">
      <c r="C2271" s="1536" t="s">
        <v>119</v>
      </c>
      <c r="D2271" s="1536"/>
      <c r="E2271" s="1532">
        <v>39263</v>
      </c>
      <c r="F2271" s="1532"/>
      <c r="G2271" s="83"/>
      <c r="H2271" s="76" t="s">
        <v>108</v>
      </c>
      <c r="I2271" s="75"/>
      <c r="J2271" s="75"/>
    </row>
    <row r="2272" spans="1:12" s="76" customFormat="1" ht="5.25" customHeight="1" thickBot="1" x14ac:dyDescent="0.25">
      <c r="A2272" s="89"/>
      <c r="B2272" s="89"/>
      <c r="C2272" s="89"/>
      <c r="D2272" s="89"/>
      <c r="E2272" s="89"/>
      <c r="F2272" s="89"/>
      <c r="G2272" s="89"/>
      <c r="H2272" s="89"/>
      <c r="I2272" s="89"/>
      <c r="J2272" s="89"/>
      <c r="K2272" s="89"/>
      <c r="L2272" s="89"/>
    </row>
    <row r="2273" spans="1:12" s="76" customFormat="1" ht="18" x14ac:dyDescent="0.2">
      <c r="A2273" s="1530" t="s">
        <v>109</v>
      </c>
      <c r="B2273" s="1530"/>
      <c r="C2273" s="1530"/>
      <c r="D2273" s="90" t="s">
        <v>110</v>
      </c>
      <c r="E2273" s="90"/>
      <c r="G2273" s="1550" t="s">
        <v>117</v>
      </c>
      <c r="H2273" s="1550"/>
    </row>
    <row r="2274" spans="1:12" s="76" customFormat="1" ht="18" x14ac:dyDescent="0.2"/>
    <row r="2275" spans="1:12" s="76" customFormat="1" ht="18" x14ac:dyDescent="0.2">
      <c r="A2275" s="76" t="s">
        <v>68</v>
      </c>
      <c r="B2275" s="1549" t="s">
        <v>114</v>
      </c>
      <c r="C2275" s="1549"/>
      <c r="D2275" s="1549"/>
      <c r="E2275" s="1549"/>
      <c r="F2275" s="1538" t="s">
        <v>111</v>
      </c>
      <c r="G2275" s="1538"/>
      <c r="H2275" s="91"/>
      <c r="I2275" s="1536" t="s">
        <v>112</v>
      </c>
      <c r="J2275" s="1536"/>
      <c r="K2275" s="1481">
        <v>39263</v>
      </c>
      <c r="L2275" s="1482"/>
    </row>
    <row r="2276" spans="1:12" s="76" customFormat="1" ht="18" x14ac:dyDescent="0.2"/>
    <row r="2277" spans="1:12" s="76" customFormat="1" ht="18" x14ac:dyDescent="0.2">
      <c r="A2277" s="1533" t="s">
        <v>113</v>
      </c>
      <c r="B2277" s="1533"/>
      <c r="C2277" s="1533"/>
      <c r="D2277" s="1533"/>
      <c r="E2277" s="1537"/>
      <c r="F2277" s="1537"/>
      <c r="G2277" s="1537"/>
      <c r="H2277" s="74"/>
      <c r="I2277" s="1533" t="s">
        <v>112</v>
      </c>
      <c r="J2277" s="1533"/>
      <c r="K2277" s="1534" t="s">
        <v>286</v>
      </c>
      <c r="L2277" s="1535"/>
    </row>
    <row r="2278" spans="1:12" s="76" customFormat="1" ht="18" x14ac:dyDescent="0.2">
      <c r="A2278" s="92"/>
      <c r="B2278" s="92"/>
      <c r="C2278" s="92"/>
      <c r="D2278" s="92"/>
      <c r="I2278" s="92"/>
      <c r="J2278" s="92"/>
      <c r="K2278" s="93"/>
    </row>
    <row r="2279" spans="1:12" s="76" customFormat="1" ht="30" customHeight="1" x14ac:dyDescent="0.2">
      <c r="A2279" s="79" t="s">
        <v>68</v>
      </c>
      <c r="B2279" s="1483" t="s">
        <v>143</v>
      </c>
      <c r="C2279" s="1483"/>
      <c r="D2279" s="1483"/>
      <c r="E2279" s="1483"/>
      <c r="F2279" s="1489" t="s">
        <v>116</v>
      </c>
      <c r="G2279" s="1489"/>
      <c r="H2279" s="95">
        <v>914089065</v>
      </c>
      <c r="I2279" s="1542" t="s">
        <v>69</v>
      </c>
      <c r="J2279" s="1542"/>
      <c r="K2279" s="1483" t="s">
        <v>11</v>
      </c>
      <c r="L2279" s="1484"/>
    </row>
    <row r="2280" spans="1:12" s="76" customFormat="1" ht="30" customHeight="1" x14ac:dyDescent="0.2"/>
    <row r="2281" spans="1:12" s="76" customFormat="1" ht="30" customHeight="1" x14ac:dyDescent="0.2">
      <c r="A2281" s="79" t="s">
        <v>70</v>
      </c>
      <c r="B2281" s="1483" t="s">
        <v>43</v>
      </c>
      <c r="C2281" s="1483"/>
      <c r="D2281" s="1483"/>
      <c r="E2281" s="80" t="s">
        <v>71</v>
      </c>
      <c r="F2281" s="1544"/>
      <c r="G2281" s="1544"/>
      <c r="H2281" s="80" t="s">
        <v>72</v>
      </c>
      <c r="I2281" s="1483"/>
      <c r="J2281" s="1483"/>
      <c r="K2281" s="1483" t="s">
        <v>122</v>
      </c>
      <c r="L2281" s="1484"/>
    </row>
    <row r="2282" spans="1:12" s="76" customFormat="1" ht="9" customHeight="1" thickBot="1" x14ac:dyDescent="0.25"/>
    <row r="2283" spans="1:12" s="76" customFormat="1" ht="24" customHeight="1" thickBot="1" x14ac:dyDescent="0.25">
      <c r="A2283" s="76" t="s">
        <v>73</v>
      </c>
      <c r="B2283" s="81"/>
      <c r="C2283" s="83" t="s">
        <v>74</v>
      </c>
      <c r="D2283" s="99"/>
      <c r="E2283" s="83" t="s">
        <v>75</v>
      </c>
      <c r="F2283" s="99"/>
      <c r="G2283" s="1487" t="s">
        <v>76</v>
      </c>
      <c r="H2283" s="1488"/>
      <c r="I2283" s="99"/>
      <c r="J2283" s="1490" t="s">
        <v>77</v>
      </c>
      <c r="K2283" s="1491"/>
      <c r="L2283" s="1491"/>
    </row>
    <row r="2284" spans="1:12" s="76" customFormat="1" ht="9.75" customHeight="1" thickBot="1" x14ac:dyDescent="0.25">
      <c r="C2284" s="83"/>
      <c r="D2284" s="83"/>
      <c r="E2284" s="83"/>
      <c r="F2284" s="83"/>
      <c r="G2284" s="83"/>
      <c r="H2284" s="83"/>
      <c r="I2284" s="83"/>
      <c r="J2284" s="83"/>
      <c r="K2284" s="83"/>
      <c r="L2284" s="83"/>
    </row>
    <row r="2285" spans="1:12" s="76" customFormat="1" ht="24" customHeight="1" thickBot="1" x14ac:dyDescent="0.25">
      <c r="B2285" s="81"/>
      <c r="C2285" s="83" t="s">
        <v>78</v>
      </c>
      <c r="D2285" s="99"/>
      <c r="E2285" s="83" t="s">
        <v>79</v>
      </c>
      <c r="F2285" s="100" t="str">
        <f>IF(Menu!$C$7="رئيس",Menu!#REF!," ")</f>
        <v xml:space="preserve"> </v>
      </c>
      <c r="G2285" s="1487" t="s">
        <v>81</v>
      </c>
      <c r="H2285" s="1488"/>
      <c r="I2285" s="99"/>
      <c r="J2285" s="1490" t="s">
        <v>82</v>
      </c>
      <c r="K2285" s="1491"/>
      <c r="L2285" s="1491"/>
    </row>
    <row r="2286" spans="1:12" s="76" customFormat="1" ht="9.75" customHeight="1" thickBot="1" x14ac:dyDescent="0.25">
      <c r="C2286" s="83"/>
      <c r="D2286" s="83"/>
      <c r="E2286" s="83"/>
      <c r="F2286" s="83"/>
      <c r="G2286" s="83"/>
      <c r="H2286" s="83"/>
      <c r="I2286" s="83"/>
      <c r="J2286" s="83"/>
      <c r="K2286" s="83"/>
      <c r="L2286" s="83"/>
    </row>
    <row r="2287" spans="1:12" s="76" customFormat="1" ht="24" customHeight="1" thickBot="1" x14ac:dyDescent="0.25">
      <c r="B2287" s="82" t="s">
        <v>80</v>
      </c>
      <c r="C2287" s="83" t="s">
        <v>83</v>
      </c>
      <c r="D2287" s="99"/>
      <c r="E2287" s="83" t="s">
        <v>46</v>
      </c>
      <c r="F2287" s="99"/>
      <c r="G2287" s="1482" t="s">
        <v>84</v>
      </c>
      <c r="H2287" s="1482"/>
      <c r="I2287" s="99"/>
      <c r="J2287" s="1490" t="s">
        <v>85</v>
      </c>
      <c r="K2287" s="1491"/>
      <c r="L2287" s="1491"/>
    </row>
    <row r="2288" spans="1:12" s="76" customFormat="1" ht="9.75" customHeight="1" thickBot="1" x14ac:dyDescent="0.25"/>
    <row r="2289" spans="1:12" s="76" customFormat="1" ht="24" customHeight="1" thickBot="1" x14ac:dyDescent="0.25">
      <c r="B2289" s="81"/>
      <c r="C2289" s="1487" t="s">
        <v>86</v>
      </c>
      <c r="D2289" s="1482"/>
      <c r="E2289" s="1488"/>
      <c r="F2289" s="81"/>
      <c r="G2289" s="1487" t="s">
        <v>87</v>
      </c>
      <c r="H2289" s="1482"/>
      <c r="I2289" s="1482"/>
      <c r="J2289" s="1482"/>
      <c r="K2289" s="1482"/>
      <c r="L2289" s="1482"/>
    </row>
    <row r="2290" spans="1:12" s="76" customFormat="1" ht="20.25" x14ac:dyDescent="0.2">
      <c r="A2290" s="1507" t="s">
        <v>88</v>
      </c>
      <c r="B2290" s="1507"/>
      <c r="C2290" s="1507"/>
      <c r="D2290" s="1507"/>
      <c r="E2290" s="1507"/>
      <c r="F2290" s="1507"/>
      <c r="G2290" s="1507"/>
      <c r="H2290" s="1507"/>
      <c r="I2290" s="1507"/>
      <c r="J2290" s="1507"/>
      <c r="K2290" s="1507"/>
      <c r="L2290" s="1507"/>
    </row>
    <row r="2291" spans="1:12" s="76" customFormat="1" ht="18" x14ac:dyDescent="0.2">
      <c r="A2291" s="1482" t="s">
        <v>89</v>
      </c>
      <c r="B2291" s="1482"/>
      <c r="C2291" s="1482"/>
      <c r="D2291" s="1482"/>
    </row>
    <row r="2292" spans="1:12" s="76" customFormat="1" ht="18.75" customHeight="1" x14ac:dyDescent="0.2">
      <c r="A2292" s="1522" t="s">
        <v>90</v>
      </c>
      <c r="B2292" s="1522"/>
      <c r="C2292" s="84">
        <v>76</v>
      </c>
      <c r="D2292" s="85" t="s">
        <v>25</v>
      </c>
      <c r="E2292" s="1492" t="s">
        <v>91</v>
      </c>
      <c r="F2292" s="1492"/>
      <c r="G2292" s="84"/>
      <c r="H2292" s="86" t="s">
        <v>92</v>
      </c>
      <c r="I2292" s="1492" t="s">
        <v>93</v>
      </c>
      <c r="J2292" s="1492"/>
      <c r="K2292" s="84"/>
    </row>
    <row r="2293" spans="1:12" s="76" customFormat="1" ht="18.75" thickBot="1" x14ac:dyDescent="0.25">
      <c r="A2293" s="1482" t="s">
        <v>94</v>
      </c>
      <c r="B2293" s="1482"/>
      <c r="C2293" s="1482"/>
      <c r="D2293" s="1482"/>
    </row>
    <row r="2294" spans="1:12" s="76" customFormat="1" ht="30" customHeight="1" x14ac:dyDescent="0.2">
      <c r="A2294" s="1525" t="s">
        <v>95</v>
      </c>
      <c r="B2294" s="1526"/>
      <c r="C2294" s="1526"/>
      <c r="D2294" s="1526"/>
      <c r="E2294" s="1526"/>
      <c r="F2294" s="1526"/>
      <c r="G2294" s="1526"/>
      <c r="H2294" s="1501" t="s">
        <v>96</v>
      </c>
      <c r="I2294" s="1505" t="s">
        <v>97</v>
      </c>
      <c r="J2294" s="1505"/>
      <c r="K2294" s="1501" t="s">
        <v>98</v>
      </c>
      <c r="L2294" s="1502"/>
    </row>
    <row r="2295" spans="1:12" s="76" customFormat="1" ht="30" customHeight="1" x14ac:dyDescent="0.2">
      <c r="A2295" s="87" t="s">
        <v>99</v>
      </c>
      <c r="B2295" s="1485" t="s">
        <v>100</v>
      </c>
      <c r="C2295" s="1485"/>
      <c r="D2295" s="1485" t="s">
        <v>101</v>
      </c>
      <c r="E2295" s="1485"/>
      <c r="F2295" s="1485" t="s">
        <v>100</v>
      </c>
      <c r="G2295" s="1485"/>
      <c r="H2295" s="1503"/>
      <c r="I2295" s="1506"/>
      <c r="J2295" s="1506"/>
      <c r="K2295" s="1503"/>
      <c r="L2295" s="1504"/>
    </row>
    <row r="2296" spans="1:12" s="76" customFormat="1" ht="30" customHeight="1" x14ac:dyDescent="0.2">
      <c r="A2296" s="1545" t="s">
        <v>142</v>
      </c>
      <c r="B2296" s="1493">
        <v>39253</v>
      </c>
      <c r="C2296" s="1494"/>
      <c r="D2296" s="1495" t="s">
        <v>11</v>
      </c>
      <c r="E2296" s="1496"/>
      <c r="F2296" s="1493">
        <v>39263</v>
      </c>
      <c r="G2296" s="1494"/>
      <c r="H2296" s="1511"/>
      <c r="I2296" s="1514"/>
      <c r="J2296" s="1515"/>
      <c r="K2296" s="1514"/>
      <c r="L2296" s="1539"/>
    </row>
    <row r="2297" spans="1:12" s="76" customFormat="1" ht="30" customHeight="1" x14ac:dyDescent="0.2">
      <c r="A2297" s="1546"/>
      <c r="B2297" s="1497"/>
      <c r="C2297" s="1498"/>
      <c r="D2297" s="1508"/>
      <c r="E2297" s="1509"/>
      <c r="F2297" s="1497"/>
      <c r="G2297" s="1498"/>
      <c r="H2297" s="1512"/>
      <c r="I2297" s="1516"/>
      <c r="J2297" s="1517"/>
      <c r="K2297" s="1516"/>
      <c r="L2297" s="1540"/>
    </row>
    <row r="2298" spans="1:12" s="76" customFormat="1" ht="30" customHeight="1" x14ac:dyDescent="0.2">
      <c r="A2298" s="1546"/>
      <c r="B2298" s="1497"/>
      <c r="C2298" s="1498"/>
      <c r="D2298" s="1508"/>
      <c r="E2298" s="1509"/>
      <c r="F2298" s="1497"/>
      <c r="G2298" s="1498"/>
      <c r="H2298" s="1512"/>
      <c r="I2298" s="1516"/>
      <c r="J2298" s="1517"/>
      <c r="K2298" s="1516"/>
      <c r="L2298" s="1540"/>
    </row>
    <row r="2299" spans="1:12" s="76" customFormat="1" ht="30" customHeight="1" thickBot="1" x14ac:dyDescent="0.25">
      <c r="A2299" s="1547"/>
      <c r="B2299" s="1499"/>
      <c r="C2299" s="1500"/>
      <c r="D2299" s="1520"/>
      <c r="E2299" s="1521"/>
      <c r="F2299" s="1499"/>
      <c r="G2299" s="1500"/>
      <c r="H2299" s="1513"/>
      <c r="I2299" s="1518"/>
      <c r="J2299" s="1519"/>
      <c r="K2299" s="1518"/>
      <c r="L2299" s="1541"/>
    </row>
    <row r="2300" spans="1:12" s="76" customFormat="1" ht="25.15" customHeight="1" x14ac:dyDescent="0.2">
      <c r="A2300" s="1548" t="s">
        <v>102</v>
      </c>
      <c r="B2300" s="1548"/>
      <c r="C2300" s="1548"/>
      <c r="D2300" s="1548"/>
    </row>
    <row r="2301" spans="1:12" s="76" customFormat="1" ht="25.15" customHeight="1" x14ac:dyDescent="0.2">
      <c r="A2301" s="1492" t="s">
        <v>103</v>
      </c>
      <c r="B2301" s="1492"/>
      <c r="C2301" s="84"/>
      <c r="D2301" s="88" t="s">
        <v>104</v>
      </c>
      <c r="E2301" s="1492" t="s">
        <v>105</v>
      </c>
      <c r="F2301" s="1492"/>
      <c r="G2301" s="84">
        <v>180</v>
      </c>
      <c r="H2301" s="86" t="s">
        <v>92</v>
      </c>
      <c r="I2301" s="1522" t="s">
        <v>106</v>
      </c>
      <c r="J2301" s="1522"/>
      <c r="K2301" s="84"/>
    </row>
    <row r="2302" spans="1:12" s="76" customFormat="1" ht="25.15" customHeight="1" x14ac:dyDescent="0.2">
      <c r="A2302" s="1492" t="s">
        <v>107</v>
      </c>
      <c r="B2302" s="1492"/>
      <c r="C2302" s="1492"/>
      <c r="D2302" s="1492"/>
    </row>
    <row r="2303" spans="1:12" s="76" customFormat="1" ht="25.15" customHeight="1" x14ac:dyDescent="0.2">
      <c r="C2303" s="1536" t="s">
        <v>119</v>
      </c>
      <c r="D2303" s="1536"/>
      <c r="E2303" s="1532">
        <v>39263</v>
      </c>
      <c r="F2303" s="1532"/>
      <c r="G2303" s="83"/>
      <c r="H2303" s="76" t="s">
        <v>108</v>
      </c>
      <c r="I2303" s="75"/>
      <c r="J2303" s="75"/>
    </row>
    <row r="2304" spans="1:12" s="76" customFormat="1" ht="5.25" customHeight="1" thickBot="1" x14ac:dyDescent="0.25">
      <c r="A2304" s="89"/>
      <c r="B2304" s="89"/>
      <c r="C2304" s="89"/>
      <c r="D2304" s="89"/>
      <c r="E2304" s="89"/>
      <c r="F2304" s="89"/>
      <c r="G2304" s="89"/>
      <c r="H2304" s="89"/>
      <c r="I2304" s="89"/>
      <c r="J2304" s="89"/>
      <c r="K2304" s="89"/>
      <c r="L2304" s="89"/>
    </row>
    <row r="2305" spans="1:12" s="76" customFormat="1" ht="18" x14ac:dyDescent="0.2">
      <c r="A2305" s="1530" t="s">
        <v>109</v>
      </c>
      <c r="B2305" s="1530"/>
      <c r="C2305" s="1530"/>
      <c r="D2305" s="90" t="s">
        <v>110</v>
      </c>
      <c r="E2305" s="90"/>
      <c r="G2305" s="1550" t="s">
        <v>117</v>
      </c>
      <c r="H2305" s="1550"/>
    </row>
    <row r="2306" spans="1:12" s="76" customFormat="1" ht="18" x14ac:dyDescent="0.2"/>
    <row r="2307" spans="1:12" s="76" customFormat="1" ht="18" x14ac:dyDescent="0.2">
      <c r="A2307" s="76" t="s">
        <v>68</v>
      </c>
      <c r="B2307" s="1549" t="s">
        <v>114</v>
      </c>
      <c r="C2307" s="1549"/>
      <c r="D2307" s="1549"/>
      <c r="E2307" s="1549"/>
      <c r="F2307" s="1538" t="s">
        <v>111</v>
      </c>
      <c r="G2307" s="1538"/>
      <c r="H2307" s="91"/>
      <c r="I2307" s="1536" t="s">
        <v>112</v>
      </c>
      <c r="J2307" s="1536"/>
      <c r="K2307" s="1481">
        <v>39263</v>
      </c>
      <c r="L2307" s="1482"/>
    </row>
    <row r="2308" spans="1:12" s="76" customFormat="1" ht="18" x14ac:dyDescent="0.2"/>
    <row r="2309" spans="1:12" s="76" customFormat="1" ht="18" x14ac:dyDescent="0.2">
      <c r="A2309" s="1533" t="s">
        <v>113</v>
      </c>
      <c r="B2309" s="1533"/>
      <c r="C2309" s="1533"/>
      <c r="D2309" s="1533"/>
      <c r="E2309" s="1537"/>
      <c r="F2309" s="1537"/>
      <c r="G2309" s="1537"/>
      <c r="H2309" s="74"/>
      <c r="I2309" s="1533" t="s">
        <v>112</v>
      </c>
      <c r="J2309" s="1533"/>
      <c r="K2309" s="1534" t="s">
        <v>286</v>
      </c>
      <c r="L2309" s="1535"/>
    </row>
    <row r="2310" spans="1:12" s="76" customFormat="1" ht="18" x14ac:dyDescent="0.2">
      <c r="A2310" s="92"/>
      <c r="B2310" s="92"/>
      <c r="C2310" s="92"/>
      <c r="D2310" s="92"/>
      <c r="I2310" s="92"/>
      <c r="J2310" s="92"/>
      <c r="K2310" s="93"/>
    </row>
    <row r="2311" spans="1:12" s="76" customFormat="1" ht="30" customHeight="1" x14ac:dyDescent="0.2">
      <c r="A2311" s="79" t="s">
        <v>68</v>
      </c>
      <c r="B2311" s="1483" t="s">
        <v>143</v>
      </c>
      <c r="C2311" s="1483"/>
      <c r="D2311" s="1483"/>
      <c r="E2311" s="1483"/>
      <c r="F2311" s="1489" t="s">
        <v>116</v>
      </c>
      <c r="G2311" s="1489"/>
      <c r="H2311" s="95">
        <v>914089065</v>
      </c>
      <c r="I2311" s="1542" t="s">
        <v>69</v>
      </c>
      <c r="J2311" s="1542"/>
      <c r="K2311" s="1483" t="s">
        <v>11</v>
      </c>
      <c r="L2311" s="1484"/>
    </row>
    <row r="2312" spans="1:12" s="76" customFormat="1" ht="30" customHeight="1" x14ac:dyDescent="0.2"/>
    <row r="2313" spans="1:12" s="76" customFormat="1" ht="30" customHeight="1" x14ac:dyDescent="0.2">
      <c r="A2313" s="79" t="s">
        <v>70</v>
      </c>
      <c r="B2313" s="1483" t="s">
        <v>43</v>
      </c>
      <c r="C2313" s="1483"/>
      <c r="D2313" s="1483"/>
      <c r="E2313" s="80" t="s">
        <v>71</v>
      </c>
      <c r="F2313" s="1544"/>
      <c r="G2313" s="1544"/>
      <c r="H2313" s="80" t="s">
        <v>72</v>
      </c>
      <c r="I2313" s="1483"/>
      <c r="J2313" s="1483"/>
      <c r="K2313" s="1483" t="s">
        <v>122</v>
      </c>
      <c r="L2313" s="1484"/>
    </row>
    <row r="2314" spans="1:12" s="76" customFormat="1" ht="9" customHeight="1" thickBot="1" x14ac:dyDescent="0.25"/>
    <row r="2315" spans="1:12" s="76" customFormat="1" ht="24" customHeight="1" thickBot="1" x14ac:dyDescent="0.25">
      <c r="A2315" s="76" t="s">
        <v>73</v>
      </c>
      <c r="B2315" s="81"/>
      <c r="C2315" s="83" t="s">
        <v>74</v>
      </c>
      <c r="D2315" s="99"/>
      <c r="E2315" s="83" t="s">
        <v>75</v>
      </c>
      <c r="F2315" s="99"/>
      <c r="G2315" s="1487" t="s">
        <v>76</v>
      </c>
      <c r="H2315" s="1488"/>
      <c r="I2315" s="99"/>
      <c r="J2315" s="1490" t="s">
        <v>77</v>
      </c>
      <c r="K2315" s="1491"/>
      <c r="L2315" s="1491"/>
    </row>
    <row r="2316" spans="1:12" s="76" customFormat="1" ht="9.75" customHeight="1" thickBot="1" x14ac:dyDescent="0.25">
      <c r="C2316" s="83"/>
      <c r="D2316" s="83"/>
      <c r="E2316" s="83"/>
      <c r="F2316" s="83"/>
      <c r="G2316" s="83"/>
      <c r="H2316" s="83"/>
      <c r="I2316" s="83"/>
      <c r="J2316" s="83"/>
      <c r="K2316" s="83"/>
      <c r="L2316" s="83"/>
    </row>
    <row r="2317" spans="1:12" s="76" customFormat="1" ht="24" customHeight="1" thickBot="1" x14ac:dyDescent="0.25">
      <c r="B2317" s="81"/>
      <c r="C2317" s="83" t="s">
        <v>78</v>
      </c>
      <c r="D2317" s="99"/>
      <c r="E2317" s="83" t="s">
        <v>79</v>
      </c>
      <c r="F2317" s="100" t="str">
        <f>IF(Menu!$C$7="رئيس",Menu!#REF!," ")</f>
        <v xml:space="preserve"> </v>
      </c>
      <c r="G2317" s="1487" t="s">
        <v>81</v>
      </c>
      <c r="H2317" s="1488"/>
      <c r="I2317" s="99"/>
      <c r="J2317" s="1490" t="s">
        <v>82</v>
      </c>
      <c r="K2317" s="1491"/>
      <c r="L2317" s="1491"/>
    </row>
    <row r="2318" spans="1:12" s="76" customFormat="1" ht="9.75" customHeight="1" thickBot="1" x14ac:dyDescent="0.25">
      <c r="C2318" s="83"/>
      <c r="D2318" s="83"/>
      <c r="E2318" s="83"/>
      <c r="F2318" s="83"/>
      <c r="G2318" s="83"/>
      <c r="H2318" s="83"/>
      <c r="I2318" s="83"/>
      <c r="J2318" s="83"/>
      <c r="K2318" s="83"/>
      <c r="L2318" s="83"/>
    </row>
    <row r="2319" spans="1:12" s="76" customFormat="1" ht="24" customHeight="1" thickBot="1" x14ac:dyDescent="0.25">
      <c r="B2319" s="82" t="s">
        <v>80</v>
      </c>
      <c r="C2319" s="83" t="s">
        <v>83</v>
      </c>
      <c r="D2319" s="99"/>
      <c r="E2319" s="83" t="s">
        <v>46</v>
      </c>
      <c r="F2319" s="99"/>
      <c r="G2319" s="1482" t="s">
        <v>84</v>
      </c>
      <c r="H2319" s="1482"/>
      <c r="I2319" s="99"/>
      <c r="J2319" s="1490" t="s">
        <v>85</v>
      </c>
      <c r="K2319" s="1491"/>
      <c r="L2319" s="1491"/>
    </row>
    <row r="2320" spans="1:12" s="76" customFormat="1" ht="9.75" customHeight="1" thickBot="1" x14ac:dyDescent="0.25"/>
    <row r="2321" spans="1:12" s="76" customFormat="1" ht="24" customHeight="1" thickBot="1" x14ac:dyDescent="0.25">
      <c r="B2321" s="81"/>
      <c r="C2321" s="1487" t="s">
        <v>86</v>
      </c>
      <c r="D2321" s="1482"/>
      <c r="E2321" s="1488"/>
      <c r="F2321" s="81"/>
      <c r="G2321" s="1487" t="s">
        <v>87</v>
      </c>
      <c r="H2321" s="1482"/>
      <c r="I2321" s="1482"/>
      <c r="J2321" s="1482"/>
      <c r="K2321" s="1482"/>
      <c r="L2321" s="1482"/>
    </row>
    <row r="2322" spans="1:12" s="76" customFormat="1" ht="20.25" x14ac:dyDescent="0.2">
      <c r="A2322" s="1507" t="s">
        <v>88</v>
      </c>
      <c r="B2322" s="1507"/>
      <c r="C2322" s="1507"/>
      <c r="D2322" s="1507"/>
      <c r="E2322" s="1507"/>
      <c r="F2322" s="1507"/>
      <c r="G2322" s="1507"/>
      <c r="H2322" s="1507"/>
      <c r="I2322" s="1507"/>
      <c r="J2322" s="1507"/>
      <c r="K2322" s="1507"/>
      <c r="L2322" s="1507"/>
    </row>
    <row r="2323" spans="1:12" s="76" customFormat="1" ht="18" x14ac:dyDescent="0.2">
      <c r="A2323" s="1482" t="s">
        <v>89</v>
      </c>
      <c r="B2323" s="1482"/>
      <c r="C2323" s="1482"/>
      <c r="D2323" s="1482"/>
    </row>
    <row r="2324" spans="1:12" s="76" customFormat="1" ht="18.75" customHeight="1" x14ac:dyDescent="0.2">
      <c r="A2324" s="1522" t="s">
        <v>90</v>
      </c>
      <c r="B2324" s="1522"/>
      <c r="C2324" s="84">
        <v>76</v>
      </c>
      <c r="D2324" s="85" t="s">
        <v>25</v>
      </c>
      <c r="E2324" s="1492" t="s">
        <v>91</v>
      </c>
      <c r="F2324" s="1492"/>
      <c r="G2324" s="84"/>
      <c r="H2324" s="86" t="s">
        <v>92</v>
      </c>
      <c r="I2324" s="1492" t="s">
        <v>93</v>
      </c>
      <c r="J2324" s="1492"/>
      <c r="K2324" s="84"/>
    </row>
    <row r="2325" spans="1:12" s="76" customFormat="1" ht="18.75" thickBot="1" x14ac:dyDescent="0.25">
      <c r="A2325" s="1482" t="s">
        <v>94</v>
      </c>
      <c r="B2325" s="1482"/>
      <c r="C2325" s="1482"/>
      <c r="D2325" s="1482"/>
    </row>
    <row r="2326" spans="1:12" s="76" customFormat="1" ht="30" customHeight="1" x14ac:dyDescent="0.2">
      <c r="A2326" s="1525" t="s">
        <v>95</v>
      </c>
      <c r="B2326" s="1526"/>
      <c r="C2326" s="1526"/>
      <c r="D2326" s="1526"/>
      <c r="E2326" s="1526"/>
      <c r="F2326" s="1526"/>
      <c r="G2326" s="1526"/>
      <c r="H2326" s="1501" t="s">
        <v>96</v>
      </c>
      <c r="I2326" s="1505" t="s">
        <v>97</v>
      </c>
      <c r="J2326" s="1505"/>
      <c r="K2326" s="1501" t="s">
        <v>98</v>
      </c>
      <c r="L2326" s="1502"/>
    </row>
    <row r="2327" spans="1:12" s="76" customFormat="1" ht="30" customHeight="1" x14ac:dyDescent="0.2">
      <c r="A2327" s="87" t="s">
        <v>99</v>
      </c>
      <c r="B2327" s="1485" t="s">
        <v>100</v>
      </c>
      <c r="C2327" s="1485"/>
      <c r="D2327" s="1485" t="s">
        <v>101</v>
      </c>
      <c r="E2327" s="1485"/>
      <c r="F2327" s="1485" t="s">
        <v>100</v>
      </c>
      <c r="G2327" s="1485"/>
      <c r="H2327" s="1503"/>
      <c r="I2327" s="1506"/>
      <c r="J2327" s="1506"/>
      <c r="K2327" s="1503"/>
      <c r="L2327" s="1504"/>
    </row>
    <row r="2328" spans="1:12" s="76" customFormat="1" ht="30" customHeight="1" x14ac:dyDescent="0.2">
      <c r="A2328" s="1545" t="s">
        <v>142</v>
      </c>
      <c r="B2328" s="1493">
        <v>39253</v>
      </c>
      <c r="C2328" s="1494"/>
      <c r="D2328" s="1495" t="s">
        <v>11</v>
      </c>
      <c r="E2328" s="1496"/>
      <c r="F2328" s="1493">
        <v>39263</v>
      </c>
      <c r="G2328" s="1494"/>
      <c r="H2328" s="1511"/>
      <c r="I2328" s="1514"/>
      <c r="J2328" s="1515"/>
      <c r="K2328" s="1514"/>
      <c r="L2328" s="1539"/>
    </row>
    <row r="2329" spans="1:12" s="76" customFormat="1" ht="30" customHeight="1" x14ac:dyDescent="0.2">
      <c r="A2329" s="1546"/>
      <c r="B2329" s="1497"/>
      <c r="C2329" s="1498"/>
      <c r="D2329" s="1508"/>
      <c r="E2329" s="1509"/>
      <c r="F2329" s="1497"/>
      <c r="G2329" s="1498"/>
      <c r="H2329" s="1512"/>
      <c r="I2329" s="1516"/>
      <c r="J2329" s="1517"/>
      <c r="K2329" s="1516"/>
      <c r="L2329" s="1540"/>
    </row>
    <row r="2330" spans="1:12" s="76" customFormat="1" ht="30" customHeight="1" x14ac:dyDescent="0.2">
      <c r="A2330" s="1546"/>
      <c r="B2330" s="1497"/>
      <c r="C2330" s="1498"/>
      <c r="D2330" s="1508"/>
      <c r="E2330" s="1509"/>
      <c r="F2330" s="1497"/>
      <c r="G2330" s="1498"/>
      <c r="H2330" s="1512"/>
      <c r="I2330" s="1516"/>
      <c r="J2330" s="1517"/>
      <c r="K2330" s="1516"/>
      <c r="L2330" s="1540"/>
    </row>
    <row r="2331" spans="1:12" s="76" customFormat="1" ht="30" customHeight="1" thickBot="1" x14ac:dyDescent="0.25">
      <c r="A2331" s="1547"/>
      <c r="B2331" s="1499"/>
      <c r="C2331" s="1500"/>
      <c r="D2331" s="1520"/>
      <c r="E2331" s="1521"/>
      <c r="F2331" s="1499"/>
      <c r="G2331" s="1500"/>
      <c r="H2331" s="1513"/>
      <c r="I2331" s="1518"/>
      <c r="J2331" s="1519"/>
      <c r="K2331" s="1518"/>
      <c r="L2331" s="1541"/>
    </row>
    <row r="2332" spans="1:12" s="76" customFormat="1" ht="25.15" customHeight="1" x14ac:dyDescent="0.2">
      <c r="A2332" s="1548" t="s">
        <v>102</v>
      </c>
      <c r="B2332" s="1548"/>
      <c r="C2332" s="1548"/>
      <c r="D2332" s="1548"/>
    </row>
    <row r="2333" spans="1:12" s="76" customFormat="1" ht="25.15" customHeight="1" x14ac:dyDescent="0.2">
      <c r="A2333" s="1492" t="s">
        <v>103</v>
      </c>
      <c r="B2333" s="1492"/>
      <c r="C2333" s="84"/>
      <c r="D2333" s="88" t="s">
        <v>104</v>
      </c>
      <c r="E2333" s="1492" t="s">
        <v>105</v>
      </c>
      <c r="F2333" s="1492"/>
      <c r="G2333" s="84">
        <v>180</v>
      </c>
      <c r="H2333" s="86" t="s">
        <v>92</v>
      </c>
      <c r="I2333" s="1522" t="s">
        <v>106</v>
      </c>
      <c r="J2333" s="1522"/>
      <c r="K2333" s="84"/>
    </row>
    <row r="2334" spans="1:12" s="76" customFormat="1" ht="25.15" customHeight="1" x14ac:dyDescent="0.2">
      <c r="A2334" s="1492" t="s">
        <v>107</v>
      </c>
      <c r="B2334" s="1492"/>
      <c r="C2334" s="1492"/>
      <c r="D2334" s="1492"/>
    </row>
    <row r="2335" spans="1:12" s="76" customFormat="1" ht="25.15" customHeight="1" x14ac:dyDescent="0.2">
      <c r="C2335" s="1536" t="s">
        <v>119</v>
      </c>
      <c r="D2335" s="1536"/>
      <c r="E2335" s="1532">
        <v>39263</v>
      </c>
      <c r="F2335" s="1532"/>
      <c r="G2335" s="83"/>
      <c r="H2335" s="76" t="s">
        <v>108</v>
      </c>
      <c r="I2335" s="75"/>
      <c r="J2335" s="75"/>
    </row>
    <row r="2336" spans="1:12" s="76" customFormat="1" ht="5.25" customHeight="1" thickBot="1" x14ac:dyDescent="0.25">
      <c r="A2336" s="89"/>
      <c r="B2336" s="89"/>
      <c r="C2336" s="89"/>
      <c r="D2336" s="89"/>
      <c r="E2336" s="89"/>
      <c r="F2336" s="89"/>
      <c r="G2336" s="89"/>
      <c r="H2336" s="89"/>
      <c r="I2336" s="89"/>
      <c r="J2336" s="89"/>
      <c r="K2336" s="89"/>
      <c r="L2336" s="89"/>
    </row>
    <row r="2337" spans="1:12" s="76" customFormat="1" ht="18" x14ac:dyDescent="0.2">
      <c r="A2337" s="1530" t="s">
        <v>109</v>
      </c>
      <c r="B2337" s="1530"/>
      <c r="C2337" s="1530"/>
      <c r="D2337" s="90" t="s">
        <v>110</v>
      </c>
      <c r="E2337" s="90"/>
      <c r="G2337" s="1550" t="s">
        <v>117</v>
      </c>
      <c r="H2337" s="1550"/>
    </row>
    <row r="2338" spans="1:12" s="76" customFormat="1" ht="18" x14ac:dyDescent="0.2"/>
    <row r="2339" spans="1:12" s="76" customFormat="1" ht="18" x14ac:dyDescent="0.2">
      <c r="A2339" s="76" t="s">
        <v>68</v>
      </c>
      <c r="B2339" s="1549" t="s">
        <v>114</v>
      </c>
      <c r="C2339" s="1549"/>
      <c r="D2339" s="1549"/>
      <c r="E2339" s="1549"/>
      <c r="F2339" s="1538" t="s">
        <v>111</v>
      </c>
      <c r="G2339" s="1538"/>
      <c r="H2339" s="91"/>
      <c r="I2339" s="1536" t="s">
        <v>112</v>
      </c>
      <c r="J2339" s="1536"/>
      <c r="K2339" s="1481">
        <v>39263</v>
      </c>
      <c r="L2339" s="1482"/>
    </row>
    <row r="2340" spans="1:12" s="76" customFormat="1" ht="18" x14ac:dyDescent="0.2"/>
    <row r="2341" spans="1:12" s="76" customFormat="1" ht="18" x14ac:dyDescent="0.2">
      <c r="A2341" s="1533" t="s">
        <v>113</v>
      </c>
      <c r="B2341" s="1533"/>
      <c r="C2341" s="1533"/>
      <c r="D2341" s="1533"/>
      <c r="E2341" s="1537"/>
      <c r="F2341" s="1537"/>
      <c r="G2341" s="1537"/>
      <c r="H2341" s="74"/>
      <c r="I2341" s="1533" t="s">
        <v>112</v>
      </c>
      <c r="J2341" s="1533"/>
      <c r="K2341" s="1534" t="s">
        <v>286</v>
      </c>
      <c r="L2341" s="1535"/>
    </row>
    <row r="2342" spans="1:12" s="76" customFormat="1" ht="18" x14ac:dyDescent="0.2">
      <c r="A2342" s="92"/>
      <c r="B2342" s="92"/>
      <c r="C2342" s="92"/>
      <c r="D2342" s="92"/>
      <c r="I2342" s="92"/>
      <c r="J2342" s="92"/>
      <c r="K2342" s="93"/>
    </row>
    <row r="2343" spans="1:12" s="76" customFormat="1" ht="30" customHeight="1" x14ac:dyDescent="0.2">
      <c r="A2343" s="79" t="s">
        <v>68</v>
      </c>
      <c r="B2343" s="1483" t="s">
        <v>143</v>
      </c>
      <c r="C2343" s="1483"/>
      <c r="D2343" s="1483"/>
      <c r="E2343" s="1483"/>
      <c r="F2343" s="1489" t="s">
        <v>116</v>
      </c>
      <c r="G2343" s="1489"/>
      <c r="H2343" s="95">
        <v>914089065</v>
      </c>
      <c r="I2343" s="1542" t="s">
        <v>69</v>
      </c>
      <c r="J2343" s="1542"/>
      <c r="K2343" s="1483" t="s">
        <v>11</v>
      </c>
      <c r="L2343" s="1484"/>
    </row>
    <row r="2344" spans="1:12" s="76" customFormat="1" ht="30" customHeight="1" x14ac:dyDescent="0.2"/>
    <row r="2345" spans="1:12" s="76" customFormat="1" ht="30" customHeight="1" x14ac:dyDescent="0.2">
      <c r="A2345" s="79" t="s">
        <v>70</v>
      </c>
      <c r="B2345" s="1483" t="s">
        <v>43</v>
      </c>
      <c r="C2345" s="1483"/>
      <c r="D2345" s="1483"/>
      <c r="E2345" s="80" t="s">
        <v>71</v>
      </c>
      <c r="F2345" s="1544"/>
      <c r="G2345" s="1544"/>
      <c r="H2345" s="80" t="s">
        <v>72</v>
      </c>
      <c r="I2345" s="1483"/>
      <c r="J2345" s="1483"/>
      <c r="K2345" s="1483" t="s">
        <v>122</v>
      </c>
      <c r="L2345" s="1484"/>
    </row>
    <row r="2346" spans="1:12" s="76" customFormat="1" ht="9" customHeight="1" thickBot="1" x14ac:dyDescent="0.25"/>
    <row r="2347" spans="1:12" s="76" customFormat="1" ht="24" customHeight="1" thickBot="1" x14ac:dyDescent="0.25">
      <c r="A2347" s="76" t="s">
        <v>73</v>
      </c>
      <c r="B2347" s="81"/>
      <c r="C2347" s="83" t="s">
        <v>74</v>
      </c>
      <c r="D2347" s="99"/>
      <c r="E2347" s="83" t="s">
        <v>75</v>
      </c>
      <c r="F2347" s="99"/>
      <c r="G2347" s="1487" t="s">
        <v>76</v>
      </c>
      <c r="H2347" s="1488"/>
      <c r="I2347" s="99"/>
      <c r="J2347" s="1490" t="s">
        <v>77</v>
      </c>
      <c r="K2347" s="1491"/>
      <c r="L2347" s="1491"/>
    </row>
    <row r="2348" spans="1:12" s="76" customFormat="1" ht="9.75" customHeight="1" thickBot="1" x14ac:dyDescent="0.25">
      <c r="C2348" s="83"/>
      <c r="D2348" s="83"/>
      <c r="E2348" s="83"/>
      <c r="F2348" s="83"/>
      <c r="G2348" s="83"/>
      <c r="H2348" s="83"/>
      <c r="I2348" s="83"/>
      <c r="J2348" s="83"/>
      <c r="K2348" s="83"/>
      <c r="L2348" s="83"/>
    </row>
    <row r="2349" spans="1:12" s="76" customFormat="1" ht="24" customHeight="1" thickBot="1" x14ac:dyDescent="0.25">
      <c r="B2349" s="81"/>
      <c r="C2349" s="83" t="s">
        <v>78</v>
      </c>
      <c r="D2349" s="99"/>
      <c r="E2349" s="83" t="s">
        <v>79</v>
      </c>
      <c r="F2349" s="100" t="str">
        <f>IF(Menu!$C$7="رئيس",Menu!#REF!," ")</f>
        <v xml:space="preserve"> </v>
      </c>
      <c r="G2349" s="1487" t="s">
        <v>81</v>
      </c>
      <c r="H2349" s="1488"/>
      <c r="I2349" s="99"/>
      <c r="J2349" s="1490" t="s">
        <v>82</v>
      </c>
      <c r="K2349" s="1491"/>
      <c r="L2349" s="1491"/>
    </row>
    <row r="2350" spans="1:12" s="76" customFormat="1" ht="9.75" customHeight="1" thickBot="1" x14ac:dyDescent="0.25">
      <c r="C2350" s="83"/>
      <c r="D2350" s="83"/>
      <c r="E2350" s="83"/>
      <c r="F2350" s="83"/>
      <c r="G2350" s="83"/>
      <c r="H2350" s="83"/>
      <c r="I2350" s="83"/>
      <c r="J2350" s="83"/>
      <c r="K2350" s="83"/>
      <c r="L2350" s="83"/>
    </row>
    <row r="2351" spans="1:12" s="76" customFormat="1" ht="24" customHeight="1" thickBot="1" x14ac:dyDescent="0.25">
      <c r="B2351" s="82" t="s">
        <v>80</v>
      </c>
      <c r="C2351" s="83" t="s">
        <v>83</v>
      </c>
      <c r="D2351" s="99"/>
      <c r="E2351" s="83" t="s">
        <v>46</v>
      </c>
      <c r="F2351" s="99"/>
      <c r="G2351" s="1482" t="s">
        <v>84</v>
      </c>
      <c r="H2351" s="1482"/>
      <c r="I2351" s="99"/>
      <c r="J2351" s="1490" t="s">
        <v>85</v>
      </c>
      <c r="K2351" s="1491"/>
      <c r="L2351" s="1491"/>
    </row>
    <row r="2352" spans="1:12" s="76" customFormat="1" ht="9.75" customHeight="1" thickBot="1" x14ac:dyDescent="0.25"/>
    <row r="2353" spans="1:12" s="76" customFormat="1" ht="24" customHeight="1" thickBot="1" x14ac:dyDescent="0.25">
      <c r="B2353" s="81"/>
      <c r="C2353" s="1487" t="s">
        <v>86</v>
      </c>
      <c r="D2353" s="1482"/>
      <c r="E2353" s="1488"/>
      <c r="F2353" s="81"/>
      <c r="G2353" s="1487" t="s">
        <v>87</v>
      </c>
      <c r="H2353" s="1482"/>
      <c r="I2353" s="1482"/>
      <c r="J2353" s="1482"/>
      <c r="K2353" s="1482"/>
      <c r="L2353" s="1482"/>
    </row>
    <row r="2354" spans="1:12" s="76" customFormat="1" ht="20.25" x14ac:dyDescent="0.2">
      <c r="A2354" s="1507" t="s">
        <v>88</v>
      </c>
      <c r="B2354" s="1507"/>
      <c r="C2354" s="1507"/>
      <c r="D2354" s="1507"/>
      <c r="E2354" s="1507"/>
      <c r="F2354" s="1507"/>
      <c r="G2354" s="1507"/>
      <c r="H2354" s="1507"/>
      <c r="I2354" s="1507"/>
      <c r="J2354" s="1507"/>
      <c r="K2354" s="1507"/>
      <c r="L2354" s="1507"/>
    </row>
    <row r="2355" spans="1:12" s="76" customFormat="1" ht="18" x14ac:dyDescent="0.2">
      <c r="A2355" s="1482" t="s">
        <v>89</v>
      </c>
      <c r="B2355" s="1482"/>
      <c r="C2355" s="1482"/>
      <c r="D2355" s="1482"/>
    </row>
    <row r="2356" spans="1:12" s="76" customFormat="1" ht="18.75" customHeight="1" x14ac:dyDescent="0.2">
      <c r="A2356" s="1522" t="s">
        <v>90</v>
      </c>
      <c r="B2356" s="1522"/>
      <c r="C2356" s="84">
        <v>76</v>
      </c>
      <c r="D2356" s="85" t="s">
        <v>25</v>
      </c>
      <c r="E2356" s="1492" t="s">
        <v>91</v>
      </c>
      <c r="F2356" s="1492"/>
      <c r="G2356" s="84"/>
      <c r="H2356" s="86" t="s">
        <v>92</v>
      </c>
      <c r="I2356" s="1492" t="s">
        <v>93</v>
      </c>
      <c r="J2356" s="1492"/>
      <c r="K2356" s="84"/>
    </row>
    <row r="2357" spans="1:12" s="76" customFormat="1" ht="18.75" thickBot="1" x14ac:dyDescent="0.25">
      <c r="A2357" s="1482" t="s">
        <v>94</v>
      </c>
      <c r="B2357" s="1482"/>
      <c r="C2357" s="1482"/>
      <c r="D2357" s="1482"/>
    </row>
    <row r="2358" spans="1:12" s="76" customFormat="1" ht="30" customHeight="1" x14ac:dyDescent="0.2">
      <c r="A2358" s="1525" t="s">
        <v>95</v>
      </c>
      <c r="B2358" s="1526"/>
      <c r="C2358" s="1526"/>
      <c r="D2358" s="1526"/>
      <c r="E2358" s="1526"/>
      <c r="F2358" s="1526"/>
      <c r="G2358" s="1526"/>
      <c r="H2358" s="1501" t="s">
        <v>96</v>
      </c>
      <c r="I2358" s="1505" t="s">
        <v>97</v>
      </c>
      <c r="J2358" s="1505"/>
      <c r="K2358" s="1501" t="s">
        <v>98</v>
      </c>
      <c r="L2358" s="1502"/>
    </row>
    <row r="2359" spans="1:12" s="76" customFormat="1" ht="30" customHeight="1" x14ac:dyDescent="0.2">
      <c r="A2359" s="87" t="s">
        <v>99</v>
      </c>
      <c r="B2359" s="1485" t="s">
        <v>100</v>
      </c>
      <c r="C2359" s="1485"/>
      <c r="D2359" s="1485" t="s">
        <v>101</v>
      </c>
      <c r="E2359" s="1485"/>
      <c r="F2359" s="1485" t="s">
        <v>100</v>
      </c>
      <c r="G2359" s="1485"/>
      <c r="H2359" s="1503"/>
      <c r="I2359" s="1506"/>
      <c r="J2359" s="1506"/>
      <c r="K2359" s="1503"/>
      <c r="L2359" s="1504"/>
    </row>
    <row r="2360" spans="1:12" s="76" customFormat="1" ht="30" customHeight="1" x14ac:dyDescent="0.2">
      <c r="A2360" s="1545" t="s">
        <v>142</v>
      </c>
      <c r="B2360" s="1493">
        <v>39253</v>
      </c>
      <c r="C2360" s="1494"/>
      <c r="D2360" s="1495" t="s">
        <v>11</v>
      </c>
      <c r="E2360" s="1496"/>
      <c r="F2360" s="1493">
        <v>39263</v>
      </c>
      <c r="G2360" s="1494"/>
      <c r="H2360" s="1511"/>
      <c r="I2360" s="1514"/>
      <c r="J2360" s="1515"/>
      <c r="K2360" s="1514"/>
      <c r="L2360" s="1539"/>
    </row>
    <row r="2361" spans="1:12" s="76" customFormat="1" ht="30" customHeight="1" x14ac:dyDescent="0.2">
      <c r="A2361" s="1546"/>
      <c r="B2361" s="1497"/>
      <c r="C2361" s="1498"/>
      <c r="D2361" s="1508"/>
      <c r="E2361" s="1509"/>
      <c r="F2361" s="1497"/>
      <c r="G2361" s="1498"/>
      <c r="H2361" s="1512"/>
      <c r="I2361" s="1516"/>
      <c r="J2361" s="1517"/>
      <c r="K2361" s="1516"/>
      <c r="L2361" s="1540"/>
    </row>
    <row r="2362" spans="1:12" s="76" customFormat="1" ht="30" customHeight="1" x14ac:dyDescent="0.2">
      <c r="A2362" s="1546"/>
      <c r="B2362" s="1497"/>
      <c r="C2362" s="1498"/>
      <c r="D2362" s="1508"/>
      <c r="E2362" s="1509"/>
      <c r="F2362" s="1497"/>
      <c r="G2362" s="1498"/>
      <c r="H2362" s="1512"/>
      <c r="I2362" s="1516"/>
      <c r="J2362" s="1517"/>
      <c r="K2362" s="1516"/>
      <c r="L2362" s="1540"/>
    </row>
    <row r="2363" spans="1:12" s="76" customFormat="1" ht="30" customHeight="1" thickBot="1" x14ac:dyDescent="0.25">
      <c r="A2363" s="1547"/>
      <c r="B2363" s="1499"/>
      <c r="C2363" s="1500"/>
      <c r="D2363" s="1520"/>
      <c r="E2363" s="1521"/>
      <c r="F2363" s="1499"/>
      <c r="G2363" s="1500"/>
      <c r="H2363" s="1513"/>
      <c r="I2363" s="1518"/>
      <c r="J2363" s="1519"/>
      <c r="K2363" s="1518"/>
      <c r="L2363" s="1541"/>
    </row>
    <row r="2364" spans="1:12" s="76" customFormat="1" ht="25.15" customHeight="1" x14ac:dyDescent="0.2">
      <c r="A2364" s="1548" t="s">
        <v>102</v>
      </c>
      <c r="B2364" s="1548"/>
      <c r="C2364" s="1548"/>
      <c r="D2364" s="1548"/>
    </row>
    <row r="2365" spans="1:12" s="76" customFormat="1" ht="25.15" customHeight="1" x14ac:dyDescent="0.2">
      <c r="A2365" s="1492" t="s">
        <v>103</v>
      </c>
      <c r="B2365" s="1492"/>
      <c r="C2365" s="84"/>
      <c r="D2365" s="88" t="s">
        <v>104</v>
      </c>
      <c r="E2365" s="1492" t="s">
        <v>105</v>
      </c>
      <c r="F2365" s="1492"/>
      <c r="G2365" s="84">
        <v>180</v>
      </c>
      <c r="H2365" s="86" t="s">
        <v>92</v>
      </c>
      <c r="I2365" s="1522" t="s">
        <v>106</v>
      </c>
      <c r="J2365" s="1522"/>
      <c r="K2365" s="84"/>
    </row>
    <row r="2366" spans="1:12" s="76" customFormat="1" ht="25.15" customHeight="1" x14ac:dyDescent="0.2">
      <c r="A2366" s="1492" t="s">
        <v>107</v>
      </c>
      <c r="B2366" s="1492"/>
      <c r="C2366" s="1492"/>
      <c r="D2366" s="1492"/>
    </row>
    <row r="2367" spans="1:12" s="76" customFormat="1" ht="25.15" customHeight="1" x14ac:dyDescent="0.2">
      <c r="C2367" s="1536" t="s">
        <v>119</v>
      </c>
      <c r="D2367" s="1536"/>
      <c r="E2367" s="1532">
        <v>39263</v>
      </c>
      <c r="F2367" s="1532"/>
      <c r="G2367" s="83"/>
      <c r="H2367" s="76" t="s">
        <v>108</v>
      </c>
      <c r="I2367" s="75"/>
      <c r="J2367" s="75"/>
    </row>
    <row r="2368" spans="1:12" s="76" customFormat="1" ht="5.25" customHeight="1" thickBot="1" x14ac:dyDescent="0.25">
      <c r="A2368" s="89"/>
      <c r="B2368" s="89"/>
      <c r="C2368" s="89"/>
      <c r="D2368" s="89"/>
      <c r="E2368" s="89"/>
      <c r="F2368" s="89"/>
      <c r="G2368" s="89"/>
      <c r="H2368" s="89"/>
      <c r="I2368" s="89"/>
      <c r="J2368" s="89"/>
      <c r="K2368" s="89"/>
      <c r="L2368" s="89"/>
    </row>
    <row r="2369" spans="1:12" s="76" customFormat="1" ht="18" x14ac:dyDescent="0.2">
      <c r="A2369" s="1530" t="s">
        <v>109</v>
      </c>
      <c r="B2369" s="1530"/>
      <c r="C2369" s="1530"/>
      <c r="D2369" s="90" t="s">
        <v>110</v>
      </c>
      <c r="E2369" s="90"/>
      <c r="G2369" s="1550" t="s">
        <v>117</v>
      </c>
      <c r="H2369" s="1550"/>
    </row>
    <row r="2370" spans="1:12" s="76" customFormat="1" ht="18" x14ac:dyDescent="0.2"/>
    <row r="2371" spans="1:12" s="76" customFormat="1" ht="18" x14ac:dyDescent="0.2">
      <c r="A2371" s="76" t="s">
        <v>68</v>
      </c>
      <c r="B2371" s="1549" t="s">
        <v>114</v>
      </c>
      <c r="C2371" s="1549"/>
      <c r="D2371" s="1549"/>
      <c r="E2371" s="1549"/>
      <c r="F2371" s="1538" t="s">
        <v>111</v>
      </c>
      <c r="G2371" s="1538"/>
      <c r="H2371" s="91"/>
      <c r="I2371" s="1536" t="s">
        <v>112</v>
      </c>
      <c r="J2371" s="1536"/>
      <c r="K2371" s="1481">
        <v>39263</v>
      </c>
      <c r="L2371" s="1482"/>
    </row>
    <row r="2372" spans="1:12" s="76" customFormat="1" ht="18" x14ac:dyDescent="0.2"/>
    <row r="2373" spans="1:12" s="76" customFormat="1" ht="18" x14ac:dyDescent="0.2">
      <c r="A2373" s="1533" t="s">
        <v>113</v>
      </c>
      <c r="B2373" s="1533"/>
      <c r="C2373" s="1533"/>
      <c r="D2373" s="1533"/>
      <c r="E2373" s="1537"/>
      <c r="F2373" s="1537"/>
      <c r="G2373" s="1537"/>
      <c r="H2373" s="74"/>
      <c r="I2373" s="1533" t="s">
        <v>112</v>
      </c>
      <c r="J2373" s="1533"/>
      <c r="K2373" s="1534" t="s">
        <v>286</v>
      </c>
      <c r="L2373" s="1535"/>
    </row>
    <row r="2374" spans="1:12" s="76" customFormat="1" ht="18" x14ac:dyDescent="0.2">
      <c r="A2374" s="92"/>
      <c r="B2374" s="92"/>
      <c r="C2374" s="92"/>
      <c r="D2374" s="92"/>
      <c r="I2374" s="92"/>
      <c r="J2374" s="92"/>
      <c r="K2374" s="93"/>
    </row>
    <row r="2375" spans="1:12" s="76" customFormat="1" ht="30" customHeight="1" x14ac:dyDescent="0.2">
      <c r="A2375" s="79" t="s">
        <v>68</v>
      </c>
      <c r="B2375" s="1483" t="s">
        <v>143</v>
      </c>
      <c r="C2375" s="1483"/>
      <c r="D2375" s="1483"/>
      <c r="E2375" s="1483"/>
      <c r="F2375" s="1489" t="s">
        <v>116</v>
      </c>
      <c r="G2375" s="1489"/>
      <c r="H2375" s="95">
        <v>914089065</v>
      </c>
      <c r="I2375" s="1542" t="s">
        <v>69</v>
      </c>
      <c r="J2375" s="1542"/>
      <c r="K2375" s="1483" t="s">
        <v>11</v>
      </c>
      <c r="L2375" s="1484"/>
    </row>
    <row r="2376" spans="1:12" s="76" customFormat="1" ht="30" customHeight="1" x14ac:dyDescent="0.2"/>
    <row r="2377" spans="1:12" s="76" customFormat="1" ht="30" customHeight="1" x14ac:dyDescent="0.2">
      <c r="A2377" s="79" t="s">
        <v>70</v>
      </c>
      <c r="B2377" s="1483" t="s">
        <v>43</v>
      </c>
      <c r="C2377" s="1483"/>
      <c r="D2377" s="1483"/>
      <c r="E2377" s="80" t="s">
        <v>71</v>
      </c>
      <c r="F2377" s="1544"/>
      <c r="G2377" s="1544"/>
      <c r="H2377" s="80" t="s">
        <v>72</v>
      </c>
      <c r="I2377" s="1483"/>
      <c r="J2377" s="1483"/>
      <c r="K2377" s="1483" t="s">
        <v>122</v>
      </c>
      <c r="L2377" s="1484"/>
    </row>
    <row r="2378" spans="1:12" s="76" customFormat="1" ht="9" customHeight="1" thickBot="1" x14ac:dyDescent="0.25"/>
    <row r="2379" spans="1:12" s="76" customFormat="1" ht="24" customHeight="1" thickBot="1" x14ac:dyDescent="0.25">
      <c r="A2379" s="76" t="s">
        <v>73</v>
      </c>
      <c r="B2379" s="81"/>
      <c r="C2379" s="83" t="s">
        <v>74</v>
      </c>
      <c r="D2379" s="99"/>
      <c r="E2379" s="83" t="s">
        <v>75</v>
      </c>
      <c r="F2379" s="99"/>
      <c r="G2379" s="1487" t="s">
        <v>76</v>
      </c>
      <c r="H2379" s="1488"/>
      <c r="I2379" s="99"/>
      <c r="J2379" s="1490" t="s">
        <v>77</v>
      </c>
      <c r="K2379" s="1491"/>
      <c r="L2379" s="1491"/>
    </row>
    <row r="2380" spans="1:12" s="76" customFormat="1" ht="9.75" customHeight="1" thickBot="1" x14ac:dyDescent="0.25">
      <c r="C2380" s="83"/>
      <c r="D2380" s="83"/>
      <c r="E2380" s="83"/>
      <c r="F2380" s="83"/>
      <c r="G2380" s="83"/>
      <c r="H2380" s="83"/>
      <c r="I2380" s="83"/>
      <c r="J2380" s="83"/>
      <c r="K2380" s="83"/>
      <c r="L2380" s="83"/>
    </row>
    <row r="2381" spans="1:12" s="76" customFormat="1" ht="24" customHeight="1" thickBot="1" x14ac:dyDescent="0.25">
      <c r="B2381" s="81"/>
      <c r="C2381" s="83" t="s">
        <v>78</v>
      </c>
      <c r="D2381" s="99"/>
      <c r="E2381" s="83" t="s">
        <v>79</v>
      </c>
      <c r="F2381" s="100" t="str">
        <f>IF(Menu!$C$7="رئيس",Menu!#REF!," ")</f>
        <v xml:space="preserve"> </v>
      </c>
      <c r="G2381" s="1487" t="s">
        <v>81</v>
      </c>
      <c r="H2381" s="1488"/>
      <c r="I2381" s="99"/>
      <c r="J2381" s="1490" t="s">
        <v>82</v>
      </c>
      <c r="K2381" s="1491"/>
      <c r="L2381" s="1491"/>
    </row>
    <row r="2382" spans="1:12" s="76" customFormat="1" ht="9.75" customHeight="1" thickBot="1" x14ac:dyDescent="0.25">
      <c r="C2382" s="83"/>
      <c r="D2382" s="83"/>
      <c r="E2382" s="83"/>
      <c r="F2382" s="83"/>
      <c r="G2382" s="83"/>
      <c r="H2382" s="83"/>
      <c r="I2382" s="83"/>
      <c r="J2382" s="83"/>
      <c r="K2382" s="83"/>
      <c r="L2382" s="83"/>
    </row>
    <row r="2383" spans="1:12" s="76" customFormat="1" ht="24" customHeight="1" thickBot="1" x14ac:dyDescent="0.25">
      <c r="B2383" s="82" t="s">
        <v>80</v>
      </c>
      <c r="C2383" s="83" t="s">
        <v>83</v>
      </c>
      <c r="D2383" s="99"/>
      <c r="E2383" s="83" t="s">
        <v>46</v>
      </c>
      <c r="F2383" s="99"/>
      <c r="G2383" s="1482" t="s">
        <v>84</v>
      </c>
      <c r="H2383" s="1482"/>
      <c r="I2383" s="99"/>
      <c r="J2383" s="1490" t="s">
        <v>85</v>
      </c>
      <c r="K2383" s="1491"/>
      <c r="L2383" s="1491"/>
    </row>
    <row r="2384" spans="1:12" s="76" customFormat="1" ht="9.75" customHeight="1" thickBot="1" x14ac:dyDescent="0.25"/>
    <row r="2385" spans="1:12" s="76" customFormat="1" ht="24" customHeight="1" thickBot="1" x14ac:dyDescent="0.25">
      <c r="B2385" s="81"/>
      <c r="C2385" s="1487" t="s">
        <v>86</v>
      </c>
      <c r="D2385" s="1482"/>
      <c r="E2385" s="1488"/>
      <c r="F2385" s="81"/>
      <c r="G2385" s="1487" t="s">
        <v>87</v>
      </c>
      <c r="H2385" s="1482"/>
      <c r="I2385" s="1482"/>
      <c r="J2385" s="1482"/>
      <c r="K2385" s="1482"/>
      <c r="L2385" s="1482"/>
    </row>
    <row r="2386" spans="1:12" s="76" customFormat="1" ht="20.25" x14ac:dyDescent="0.2">
      <c r="A2386" s="1507" t="s">
        <v>88</v>
      </c>
      <c r="B2386" s="1507"/>
      <c r="C2386" s="1507"/>
      <c r="D2386" s="1507"/>
      <c r="E2386" s="1507"/>
      <c r="F2386" s="1507"/>
      <c r="G2386" s="1507"/>
      <c r="H2386" s="1507"/>
      <c r="I2386" s="1507"/>
      <c r="J2386" s="1507"/>
      <c r="K2386" s="1507"/>
      <c r="L2386" s="1507"/>
    </row>
    <row r="2387" spans="1:12" s="76" customFormat="1" ht="18" x14ac:dyDescent="0.2">
      <c r="A2387" s="1482" t="s">
        <v>89</v>
      </c>
      <c r="B2387" s="1482"/>
      <c r="C2387" s="1482"/>
      <c r="D2387" s="1482"/>
    </row>
    <row r="2388" spans="1:12" s="76" customFormat="1" ht="18.75" customHeight="1" x14ac:dyDescent="0.2">
      <c r="A2388" s="1522" t="s">
        <v>90</v>
      </c>
      <c r="B2388" s="1522"/>
      <c r="C2388" s="84">
        <v>76</v>
      </c>
      <c r="D2388" s="85" t="s">
        <v>25</v>
      </c>
      <c r="E2388" s="1492" t="s">
        <v>91</v>
      </c>
      <c r="F2388" s="1492"/>
      <c r="G2388" s="84"/>
      <c r="H2388" s="86" t="s">
        <v>92</v>
      </c>
      <c r="I2388" s="1492" t="s">
        <v>93</v>
      </c>
      <c r="J2388" s="1492"/>
      <c r="K2388" s="84"/>
    </row>
    <row r="2389" spans="1:12" s="76" customFormat="1" ht="18.75" thickBot="1" x14ac:dyDescent="0.25">
      <c r="A2389" s="1482" t="s">
        <v>94</v>
      </c>
      <c r="B2389" s="1482"/>
      <c r="C2389" s="1482"/>
      <c r="D2389" s="1482"/>
    </row>
    <row r="2390" spans="1:12" s="76" customFormat="1" ht="30" customHeight="1" x14ac:dyDescent="0.2">
      <c r="A2390" s="1525" t="s">
        <v>95</v>
      </c>
      <c r="B2390" s="1526"/>
      <c r="C2390" s="1526"/>
      <c r="D2390" s="1526"/>
      <c r="E2390" s="1526"/>
      <c r="F2390" s="1526"/>
      <c r="G2390" s="1526"/>
      <c r="H2390" s="1501" t="s">
        <v>96</v>
      </c>
      <c r="I2390" s="1505" t="s">
        <v>97</v>
      </c>
      <c r="J2390" s="1505"/>
      <c r="K2390" s="1501" t="s">
        <v>98</v>
      </c>
      <c r="L2390" s="1502"/>
    </row>
    <row r="2391" spans="1:12" s="76" customFormat="1" ht="30" customHeight="1" x14ac:dyDescent="0.2">
      <c r="A2391" s="87" t="s">
        <v>99</v>
      </c>
      <c r="B2391" s="1485" t="s">
        <v>100</v>
      </c>
      <c r="C2391" s="1485"/>
      <c r="D2391" s="1485" t="s">
        <v>101</v>
      </c>
      <c r="E2391" s="1485"/>
      <c r="F2391" s="1485" t="s">
        <v>100</v>
      </c>
      <c r="G2391" s="1485"/>
      <c r="H2391" s="1503"/>
      <c r="I2391" s="1506"/>
      <c r="J2391" s="1506"/>
      <c r="K2391" s="1503"/>
      <c r="L2391" s="1504"/>
    </row>
    <row r="2392" spans="1:12" s="76" customFormat="1" ht="30" customHeight="1" x14ac:dyDescent="0.2">
      <c r="A2392" s="1545" t="s">
        <v>142</v>
      </c>
      <c r="B2392" s="1493">
        <v>39253</v>
      </c>
      <c r="C2392" s="1494"/>
      <c r="D2392" s="1495" t="s">
        <v>11</v>
      </c>
      <c r="E2392" s="1496"/>
      <c r="F2392" s="1493">
        <v>39263</v>
      </c>
      <c r="G2392" s="1494"/>
      <c r="H2392" s="1511"/>
      <c r="I2392" s="1514"/>
      <c r="J2392" s="1515"/>
      <c r="K2392" s="1514"/>
      <c r="L2392" s="1539"/>
    </row>
    <row r="2393" spans="1:12" s="76" customFormat="1" ht="30" customHeight="1" x14ac:dyDescent="0.2">
      <c r="A2393" s="1546"/>
      <c r="B2393" s="1497"/>
      <c r="C2393" s="1498"/>
      <c r="D2393" s="1508"/>
      <c r="E2393" s="1509"/>
      <c r="F2393" s="1497"/>
      <c r="G2393" s="1498"/>
      <c r="H2393" s="1512"/>
      <c r="I2393" s="1516"/>
      <c r="J2393" s="1517"/>
      <c r="K2393" s="1516"/>
      <c r="L2393" s="1540"/>
    </row>
    <row r="2394" spans="1:12" s="76" customFormat="1" ht="30" customHeight="1" x14ac:dyDescent="0.2">
      <c r="A2394" s="1546"/>
      <c r="B2394" s="1497"/>
      <c r="C2394" s="1498"/>
      <c r="D2394" s="1508"/>
      <c r="E2394" s="1509"/>
      <c r="F2394" s="1497"/>
      <c r="G2394" s="1498"/>
      <c r="H2394" s="1512"/>
      <c r="I2394" s="1516"/>
      <c r="J2394" s="1517"/>
      <c r="K2394" s="1516"/>
      <c r="L2394" s="1540"/>
    </row>
    <row r="2395" spans="1:12" s="76" customFormat="1" ht="30" customHeight="1" thickBot="1" x14ac:dyDescent="0.25">
      <c r="A2395" s="1547"/>
      <c r="B2395" s="1499"/>
      <c r="C2395" s="1500"/>
      <c r="D2395" s="1520"/>
      <c r="E2395" s="1521"/>
      <c r="F2395" s="1499"/>
      <c r="G2395" s="1500"/>
      <c r="H2395" s="1513"/>
      <c r="I2395" s="1518"/>
      <c r="J2395" s="1519"/>
      <c r="K2395" s="1518"/>
      <c r="L2395" s="1541"/>
    </row>
    <row r="2396" spans="1:12" s="76" customFormat="1" ht="25.15" customHeight="1" x14ac:dyDescent="0.2">
      <c r="A2396" s="1548" t="s">
        <v>102</v>
      </c>
      <c r="B2396" s="1548"/>
      <c r="C2396" s="1548"/>
      <c r="D2396" s="1548"/>
    </row>
    <row r="2397" spans="1:12" s="76" customFormat="1" ht="25.15" customHeight="1" x14ac:dyDescent="0.2">
      <c r="A2397" s="1492" t="s">
        <v>103</v>
      </c>
      <c r="B2397" s="1492"/>
      <c r="C2397" s="84"/>
      <c r="D2397" s="88" t="s">
        <v>104</v>
      </c>
      <c r="E2397" s="1492" t="s">
        <v>105</v>
      </c>
      <c r="F2397" s="1492"/>
      <c r="G2397" s="84">
        <v>180</v>
      </c>
      <c r="H2397" s="86" t="s">
        <v>92</v>
      </c>
      <c r="I2397" s="1522" t="s">
        <v>106</v>
      </c>
      <c r="J2397" s="1522"/>
      <c r="K2397" s="84"/>
    </row>
    <row r="2398" spans="1:12" s="76" customFormat="1" ht="25.15" customHeight="1" x14ac:dyDescent="0.2">
      <c r="A2398" s="1492" t="s">
        <v>107</v>
      </c>
      <c r="B2398" s="1492"/>
      <c r="C2398" s="1492"/>
      <c r="D2398" s="1492"/>
    </row>
    <row r="2399" spans="1:12" s="76" customFormat="1" ht="25.15" customHeight="1" x14ac:dyDescent="0.2">
      <c r="C2399" s="1536" t="s">
        <v>119</v>
      </c>
      <c r="D2399" s="1536"/>
      <c r="E2399" s="1532">
        <v>39263</v>
      </c>
      <c r="F2399" s="1532"/>
      <c r="G2399" s="83"/>
      <c r="H2399" s="76" t="s">
        <v>108</v>
      </c>
      <c r="I2399" s="75"/>
      <c r="J2399" s="75"/>
    </row>
    <row r="2400" spans="1:12" s="76" customFormat="1" ht="5.25" customHeight="1" thickBot="1" x14ac:dyDescent="0.25">
      <c r="A2400" s="89"/>
      <c r="B2400" s="89"/>
      <c r="C2400" s="89"/>
      <c r="D2400" s="89"/>
      <c r="E2400" s="89"/>
      <c r="F2400" s="89"/>
      <c r="G2400" s="89"/>
      <c r="H2400" s="89"/>
      <c r="I2400" s="89"/>
      <c r="J2400" s="89"/>
      <c r="K2400" s="89"/>
      <c r="L2400" s="89"/>
    </row>
    <row r="2401" spans="1:12" s="76" customFormat="1" ht="18" x14ac:dyDescent="0.2">
      <c r="A2401" s="1530" t="s">
        <v>109</v>
      </c>
      <c r="B2401" s="1530"/>
      <c r="C2401" s="1530"/>
      <c r="D2401" s="90" t="s">
        <v>110</v>
      </c>
      <c r="E2401" s="90"/>
      <c r="G2401" s="1550" t="s">
        <v>117</v>
      </c>
      <c r="H2401" s="1550"/>
    </row>
    <row r="2402" spans="1:12" s="76" customFormat="1" ht="18" x14ac:dyDescent="0.2"/>
    <row r="2403" spans="1:12" s="76" customFormat="1" ht="18" x14ac:dyDescent="0.2">
      <c r="A2403" s="76" t="s">
        <v>68</v>
      </c>
      <c r="B2403" s="1549" t="s">
        <v>114</v>
      </c>
      <c r="C2403" s="1549"/>
      <c r="D2403" s="1549"/>
      <c r="E2403" s="1549"/>
      <c r="F2403" s="1538" t="s">
        <v>111</v>
      </c>
      <c r="G2403" s="1538"/>
      <c r="H2403" s="91"/>
      <c r="I2403" s="1536" t="s">
        <v>112</v>
      </c>
      <c r="J2403" s="1536"/>
      <c r="K2403" s="1481">
        <v>39263</v>
      </c>
      <c r="L2403" s="1482"/>
    </row>
    <row r="2404" spans="1:12" s="76" customFormat="1" ht="18" x14ac:dyDescent="0.2"/>
    <row r="2405" spans="1:12" s="76" customFormat="1" ht="18" x14ac:dyDescent="0.2">
      <c r="A2405" s="1533" t="s">
        <v>113</v>
      </c>
      <c r="B2405" s="1533"/>
      <c r="C2405" s="1533"/>
      <c r="D2405" s="1533"/>
      <c r="E2405" s="1537"/>
      <c r="F2405" s="1537"/>
      <c r="G2405" s="1537"/>
      <c r="H2405" s="74"/>
      <c r="I2405" s="1533" t="s">
        <v>112</v>
      </c>
      <c r="J2405" s="1533"/>
      <c r="K2405" s="1534" t="s">
        <v>286</v>
      </c>
      <c r="L2405" s="1535"/>
    </row>
    <row r="2406" spans="1:12" s="76" customFormat="1" ht="18" x14ac:dyDescent="0.2">
      <c r="A2406" s="92"/>
      <c r="B2406" s="92"/>
      <c r="C2406" s="92"/>
      <c r="D2406" s="92"/>
      <c r="I2406" s="92"/>
      <c r="J2406" s="92"/>
      <c r="K2406" s="93"/>
    </row>
    <row r="2407" spans="1:12" s="76" customFormat="1" ht="30" customHeight="1" x14ac:dyDescent="0.2">
      <c r="A2407" s="79" t="s">
        <v>68</v>
      </c>
      <c r="B2407" s="1483" t="s">
        <v>143</v>
      </c>
      <c r="C2407" s="1483"/>
      <c r="D2407" s="1483"/>
      <c r="E2407" s="1483"/>
      <c r="F2407" s="1489" t="s">
        <v>116</v>
      </c>
      <c r="G2407" s="1489"/>
      <c r="H2407" s="95">
        <v>914089065</v>
      </c>
      <c r="I2407" s="1542" t="s">
        <v>69</v>
      </c>
      <c r="J2407" s="1542"/>
      <c r="K2407" s="1483" t="s">
        <v>11</v>
      </c>
      <c r="L2407" s="1484"/>
    </row>
    <row r="2408" spans="1:12" s="76" customFormat="1" ht="30" customHeight="1" x14ac:dyDescent="0.2"/>
    <row r="2409" spans="1:12" s="76" customFormat="1" ht="30" customHeight="1" x14ac:dyDescent="0.2">
      <c r="A2409" s="79" t="s">
        <v>70</v>
      </c>
      <c r="B2409" s="1483" t="s">
        <v>43</v>
      </c>
      <c r="C2409" s="1483"/>
      <c r="D2409" s="1483"/>
      <c r="E2409" s="80" t="s">
        <v>71</v>
      </c>
      <c r="F2409" s="1544"/>
      <c r="G2409" s="1544"/>
      <c r="H2409" s="80" t="s">
        <v>72</v>
      </c>
      <c r="I2409" s="1483"/>
      <c r="J2409" s="1483"/>
      <c r="K2409" s="1483" t="s">
        <v>122</v>
      </c>
      <c r="L2409" s="1484"/>
    </row>
    <row r="2410" spans="1:12" s="76" customFormat="1" ht="9" customHeight="1" thickBot="1" x14ac:dyDescent="0.25"/>
    <row r="2411" spans="1:12" s="76" customFormat="1" ht="24" customHeight="1" thickBot="1" x14ac:dyDescent="0.25">
      <c r="A2411" s="76" t="s">
        <v>73</v>
      </c>
      <c r="B2411" s="81"/>
      <c r="C2411" s="83" t="s">
        <v>74</v>
      </c>
      <c r="D2411" s="99"/>
      <c r="E2411" s="83" t="s">
        <v>75</v>
      </c>
      <c r="F2411" s="99"/>
      <c r="G2411" s="1487" t="s">
        <v>76</v>
      </c>
      <c r="H2411" s="1488"/>
      <c r="I2411" s="99"/>
      <c r="J2411" s="1490" t="s">
        <v>77</v>
      </c>
      <c r="K2411" s="1491"/>
      <c r="L2411" s="1491"/>
    </row>
    <row r="2412" spans="1:12" s="76" customFormat="1" ht="9.75" customHeight="1" thickBot="1" x14ac:dyDescent="0.25">
      <c r="C2412" s="83"/>
      <c r="D2412" s="83"/>
      <c r="E2412" s="83"/>
      <c r="F2412" s="83"/>
      <c r="G2412" s="83"/>
      <c r="H2412" s="83"/>
      <c r="I2412" s="83"/>
      <c r="J2412" s="83"/>
      <c r="K2412" s="83"/>
      <c r="L2412" s="83"/>
    </row>
    <row r="2413" spans="1:12" s="76" customFormat="1" ht="24" customHeight="1" thickBot="1" x14ac:dyDescent="0.25">
      <c r="B2413" s="81"/>
      <c r="C2413" s="83" t="s">
        <v>78</v>
      </c>
      <c r="D2413" s="99"/>
      <c r="E2413" s="83" t="s">
        <v>79</v>
      </c>
      <c r="F2413" s="100" t="str">
        <f>IF(Menu!$C$7="رئيس",Menu!#REF!," ")</f>
        <v xml:space="preserve"> </v>
      </c>
      <c r="G2413" s="1487" t="s">
        <v>81</v>
      </c>
      <c r="H2413" s="1488"/>
      <c r="I2413" s="99"/>
      <c r="J2413" s="1490" t="s">
        <v>82</v>
      </c>
      <c r="K2413" s="1491"/>
      <c r="L2413" s="1491"/>
    </row>
    <row r="2414" spans="1:12" s="76" customFormat="1" ht="9.75" customHeight="1" thickBot="1" x14ac:dyDescent="0.25">
      <c r="C2414" s="83"/>
      <c r="D2414" s="83"/>
      <c r="E2414" s="83"/>
      <c r="F2414" s="83"/>
      <c r="G2414" s="83"/>
      <c r="H2414" s="83"/>
      <c r="I2414" s="83"/>
      <c r="J2414" s="83"/>
      <c r="K2414" s="83"/>
      <c r="L2414" s="83"/>
    </row>
    <row r="2415" spans="1:12" s="76" customFormat="1" ht="24" customHeight="1" thickBot="1" x14ac:dyDescent="0.25">
      <c r="B2415" s="82" t="s">
        <v>80</v>
      </c>
      <c r="C2415" s="83" t="s">
        <v>83</v>
      </c>
      <c r="D2415" s="99"/>
      <c r="E2415" s="83" t="s">
        <v>46</v>
      </c>
      <c r="F2415" s="99"/>
      <c r="G2415" s="1482" t="s">
        <v>84</v>
      </c>
      <c r="H2415" s="1482"/>
      <c r="I2415" s="99"/>
      <c r="J2415" s="1490" t="s">
        <v>85</v>
      </c>
      <c r="K2415" s="1491"/>
      <c r="L2415" s="1491"/>
    </row>
    <row r="2416" spans="1:12" s="76" customFormat="1" ht="9.75" customHeight="1" thickBot="1" x14ac:dyDescent="0.25"/>
    <row r="2417" spans="1:12" s="76" customFormat="1" ht="24" customHeight="1" thickBot="1" x14ac:dyDescent="0.25">
      <c r="B2417" s="81"/>
      <c r="C2417" s="1487" t="s">
        <v>86</v>
      </c>
      <c r="D2417" s="1482"/>
      <c r="E2417" s="1488"/>
      <c r="F2417" s="81"/>
      <c r="G2417" s="1487" t="s">
        <v>87</v>
      </c>
      <c r="H2417" s="1482"/>
      <c r="I2417" s="1482"/>
      <c r="J2417" s="1482"/>
      <c r="K2417" s="1482"/>
      <c r="L2417" s="1482"/>
    </row>
    <row r="2418" spans="1:12" s="76" customFormat="1" ht="20.25" x14ac:dyDescent="0.2">
      <c r="A2418" s="1507" t="s">
        <v>88</v>
      </c>
      <c r="B2418" s="1507"/>
      <c r="C2418" s="1507"/>
      <c r="D2418" s="1507"/>
      <c r="E2418" s="1507"/>
      <c r="F2418" s="1507"/>
      <c r="G2418" s="1507"/>
      <c r="H2418" s="1507"/>
      <c r="I2418" s="1507"/>
      <c r="J2418" s="1507"/>
      <c r="K2418" s="1507"/>
      <c r="L2418" s="1507"/>
    </row>
    <row r="2419" spans="1:12" s="76" customFormat="1" ht="18" x14ac:dyDescent="0.2">
      <c r="A2419" s="1482" t="s">
        <v>89</v>
      </c>
      <c r="B2419" s="1482"/>
      <c r="C2419" s="1482"/>
      <c r="D2419" s="1482"/>
    </row>
    <row r="2420" spans="1:12" s="76" customFormat="1" ht="18.75" customHeight="1" x14ac:dyDescent="0.2">
      <c r="A2420" s="1522" t="s">
        <v>90</v>
      </c>
      <c r="B2420" s="1522"/>
      <c r="C2420" s="84">
        <v>76</v>
      </c>
      <c r="D2420" s="85" t="s">
        <v>25</v>
      </c>
      <c r="E2420" s="1492" t="s">
        <v>91</v>
      </c>
      <c r="F2420" s="1492"/>
      <c r="G2420" s="84"/>
      <c r="H2420" s="86" t="s">
        <v>92</v>
      </c>
      <c r="I2420" s="1492" t="s">
        <v>93</v>
      </c>
      <c r="J2420" s="1492"/>
      <c r="K2420" s="84"/>
    </row>
    <row r="2421" spans="1:12" s="76" customFormat="1" ht="18.75" thickBot="1" x14ac:dyDescent="0.25">
      <c r="A2421" s="1482" t="s">
        <v>94</v>
      </c>
      <c r="B2421" s="1482"/>
      <c r="C2421" s="1482"/>
      <c r="D2421" s="1482"/>
    </row>
    <row r="2422" spans="1:12" s="76" customFormat="1" ht="30" customHeight="1" x14ac:dyDescent="0.2">
      <c r="A2422" s="1525" t="s">
        <v>95</v>
      </c>
      <c r="B2422" s="1526"/>
      <c r="C2422" s="1526"/>
      <c r="D2422" s="1526"/>
      <c r="E2422" s="1526"/>
      <c r="F2422" s="1526"/>
      <c r="G2422" s="1526"/>
      <c r="H2422" s="1501" t="s">
        <v>96</v>
      </c>
      <c r="I2422" s="1505" t="s">
        <v>97</v>
      </c>
      <c r="J2422" s="1505"/>
      <c r="K2422" s="1501" t="s">
        <v>98</v>
      </c>
      <c r="L2422" s="1502"/>
    </row>
    <row r="2423" spans="1:12" s="76" customFormat="1" ht="30" customHeight="1" x14ac:dyDescent="0.2">
      <c r="A2423" s="87" t="s">
        <v>99</v>
      </c>
      <c r="B2423" s="1485" t="s">
        <v>100</v>
      </c>
      <c r="C2423" s="1485"/>
      <c r="D2423" s="1485" t="s">
        <v>101</v>
      </c>
      <c r="E2423" s="1485"/>
      <c r="F2423" s="1485" t="s">
        <v>100</v>
      </c>
      <c r="G2423" s="1485"/>
      <c r="H2423" s="1503"/>
      <c r="I2423" s="1506"/>
      <c r="J2423" s="1506"/>
      <c r="K2423" s="1503"/>
      <c r="L2423" s="1504"/>
    </row>
    <row r="2424" spans="1:12" s="76" customFormat="1" ht="30" customHeight="1" x14ac:dyDescent="0.2">
      <c r="A2424" s="1545" t="s">
        <v>142</v>
      </c>
      <c r="B2424" s="1493">
        <v>39253</v>
      </c>
      <c r="C2424" s="1494"/>
      <c r="D2424" s="1495" t="s">
        <v>11</v>
      </c>
      <c r="E2424" s="1496"/>
      <c r="F2424" s="1493">
        <v>39263</v>
      </c>
      <c r="G2424" s="1494"/>
      <c r="H2424" s="1511"/>
      <c r="I2424" s="1514"/>
      <c r="J2424" s="1515"/>
      <c r="K2424" s="1514"/>
      <c r="L2424" s="1539"/>
    </row>
    <row r="2425" spans="1:12" s="76" customFormat="1" ht="30" customHeight="1" x14ac:dyDescent="0.2">
      <c r="A2425" s="1546"/>
      <c r="B2425" s="1497"/>
      <c r="C2425" s="1498"/>
      <c r="D2425" s="1508"/>
      <c r="E2425" s="1509"/>
      <c r="F2425" s="1497"/>
      <c r="G2425" s="1498"/>
      <c r="H2425" s="1512"/>
      <c r="I2425" s="1516"/>
      <c r="J2425" s="1517"/>
      <c r="K2425" s="1516"/>
      <c r="L2425" s="1540"/>
    </row>
    <row r="2426" spans="1:12" s="76" customFormat="1" ht="30" customHeight="1" x14ac:dyDescent="0.2">
      <c r="A2426" s="1546"/>
      <c r="B2426" s="1497"/>
      <c r="C2426" s="1498"/>
      <c r="D2426" s="1508"/>
      <c r="E2426" s="1509"/>
      <c r="F2426" s="1497"/>
      <c r="G2426" s="1498"/>
      <c r="H2426" s="1512"/>
      <c r="I2426" s="1516"/>
      <c r="J2426" s="1517"/>
      <c r="K2426" s="1516"/>
      <c r="L2426" s="1540"/>
    </row>
    <row r="2427" spans="1:12" s="76" customFormat="1" ht="30" customHeight="1" thickBot="1" x14ac:dyDescent="0.25">
      <c r="A2427" s="1547"/>
      <c r="B2427" s="1499"/>
      <c r="C2427" s="1500"/>
      <c r="D2427" s="1520"/>
      <c r="E2427" s="1521"/>
      <c r="F2427" s="1499"/>
      <c r="G2427" s="1500"/>
      <c r="H2427" s="1513"/>
      <c r="I2427" s="1518"/>
      <c r="J2427" s="1519"/>
      <c r="K2427" s="1518"/>
      <c r="L2427" s="1541"/>
    </row>
    <row r="2428" spans="1:12" s="76" customFormat="1" ht="25.15" customHeight="1" x14ac:dyDescent="0.2">
      <c r="A2428" s="1548" t="s">
        <v>102</v>
      </c>
      <c r="B2428" s="1548"/>
      <c r="C2428" s="1548"/>
      <c r="D2428" s="1548"/>
    </row>
    <row r="2429" spans="1:12" s="76" customFormat="1" ht="25.15" customHeight="1" x14ac:dyDescent="0.2">
      <c r="A2429" s="1492" t="s">
        <v>103</v>
      </c>
      <c r="B2429" s="1492"/>
      <c r="C2429" s="84"/>
      <c r="D2429" s="88" t="s">
        <v>104</v>
      </c>
      <c r="E2429" s="1492" t="s">
        <v>105</v>
      </c>
      <c r="F2429" s="1492"/>
      <c r="G2429" s="84">
        <v>180</v>
      </c>
      <c r="H2429" s="86" t="s">
        <v>92</v>
      </c>
      <c r="I2429" s="1522" t="s">
        <v>106</v>
      </c>
      <c r="J2429" s="1522"/>
      <c r="K2429" s="84"/>
    </row>
    <row r="2430" spans="1:12" s="76" customFormat="1" ht="25.15" customHeight="1" x14ac:dyDescent="0.2">
      <c r="A2430" s="1492" t="s">
        <v>107</v>
      </c>
      <c r="B2430" s="1492"/>
      <c r="C2430" s="1492"/>
      <c r="D2430" s="1492"/>
    </row>
    <row r="2431" spans="1:12" s="76" customFormat="1" ht="25.15" customHeight="1" x14ac:dyDescent="0.2">
      <c r="C2431" s="1536" t="s">
        <v>119</v>
      </c>
      <c r="D2431" s="1536"/>
      <c r="E2431" s="1532">
        <v>39263</v>
      </c>
      <c r="F2431" s="1532"/>
      <c r="G2431" s="83"/>
      <c r="H2431" s="76" t="s">
        <v>108</v>
      </c>
      <c r="I2431" s="75"/>
      <c r="J2431" s="75"/>
    </row>
    <row r="2432" spans="1:12" s="76" customFormat="1" ht="5.25" customHeight="1" thickBot="1" x14ac:dyDescent="0.25">
      <c r="A2432" s="89"/>
      <c r="B2432" s="89"/>
      <c r="C2432" s="89"/>
      <c r="D2432" s="89"/>
      <c r="E2432" s="89"/>
      <c r="F2432" s="89"/>
      <c r="G2432" s="89"/>
      <c r="H2432" s="89"/>
      <c r="I2432" s="89"/>
      <c r="J2432" s="89"/>
      <c r="K2432" s="89"/>
      <c r="L2432" s="89"/>
    </row>
    <row r="2433" spans="1:12" s="76" customFormat="1" ht="18" x14ac:dyDescent="0.2">
      <c r="A2433" s="1530" t="s">
        <v>109</v>
      </c>
      <c r="B2433" s="1530"/>
      <c r="C2433" s="1530"/>
      <c r="D2433" s="90" t="s">
        <v>110</v>
      </c>
      <c r="E2433" s="90"/>
      <c r="G2433" s="1550" t="s">
        <v>117</v>
      </c>
      <c r="H2433" s="1550"/>
    </row>
    <row r="2434" spans="1:12" s="76" customFormat="1" ht="18" x14ac:dyDescent="0.2"/>
    <row r="2435" spans="1:12" s="76" customFormat="1" ht="18" x14ac:dyDescent="0.2">
      <c r="A2435" s="76" t="s">
        <v>68</v>
      </c>
      <c r="B2435" s="1549" t="s">
        <v>114</v>
      </c>
      <c r="C2435" s="1549"/>
      <c r="D2435" s="1549"/>
      <c r="E2435" s="1549"/>
      <c r="F2435" s="1538" t="s">
        <v>111</v>
      </c>
      <c r="G2435" s="1538"/>
      <c r="H2435" s="91"/>
      <c r="I2435" s="1536" t="s">
        <v>112</v>
      </c>
      <c r="J2435" s="1536"/>
      <c r="K2435" s="1481">
        <v>39263</v>
      </c>
      <c r="L2435" s="1482"/>
    </row>
    <row r="2436" spans="1:12" s="76" customFormat="1" ht="18" x14ac:dyDescent="0.2"/>
    <row r="2437" spans="1:12" s="76" customFormat="1" ht="18" x14ac:dyDescent="0.2">
      <c r="A2437" s="1533" t="s">
        <v>113</v>
      </c>
      <c r="B2437" s="1533"/>
      <c r="C2437" s="1533"/>
      <c r="D2437" s="1533"/>
      <c r="E2437" s="1537"/>
      <c r="F2437" s="1537"/>
      <c r="G2437" s="1537"/>
      <c r="H2437" s="74"/>
      <c r="I2437" s="1533" t="s">
        <v>112</v>
      </c>
      <c r="J2437" s="1533"/>
      <c r="K2437" s="1534" t="s">
        <v>286</v>
      </c>
      <c r="L2437" s="1535"/>
    </row>
    <row r="2438" spans="1:12" s="76" customFormat="1" ht="18" x14ac:dyDescent="0.2">
      <c r="A2438" s="92"/>
      <c r="B2438" s="92"/>
      <c r="C2438" s="92"/>
      <c r="D2438" s="92"/>
      <c r="I2438" s="92"/>
      <c r="J2438" s="92"/>
      <c r="K2438" s="93"/>
    </row>
    <row r="2439" spans="1:12" s="76" customFormat="1" ht="30" customHeight="1" x14ac:dyDescent="0.2">
      <c r="A2439" s="79" t="s">
        <v>68</v>
      </c>
      <c r="B2439" s="1483" t="s">
        <v>143</v>
      </c>
      <c r="C2439" s="1483"/>
      <c r="D2439" s="1483"/>
      <c r="E2439" s="1483"/>
      <c r="F2439" s="1489" t="s">
        <v>116</v>
      </c>
      <c r="G2439" s="1489"/>
      <c r="H2439" s="95">
        <v>914089065</v>
      </c>
      <c r="I2439" s="1542" t="s">
        <v>69</v>
      </c>
      <c r="J2439" s="1542"/>
      <c r="K2439" s="1483" t="s">
        <v>11</v>
      </c>
      <c r="L2439" s="1484"/>
    </row>
    <row r="2440" spans="1:12" s="76" customFormat="1" ht="30" customHeight="1" x14ac:dyDescent="0.2"/>
    <row r="2441" spans="1:12" s="76" customFormat="1" ht="30" customHeight="1" x14ac:dyDescent="0.2">
      <c r="A2441" s="79" t="s">
        <v>70</v>
      </c>
      <c r="B2441" s="1483" t="s">
        <v>43</v>
      </c>
      <c r="C2441" s="1483"/>
      <c r="D2441" s="1483"/>
      <c r="E2441" s="80" t="s">
        <v>71</v>
      </c>
      <c r="F2441" s="1544"/>
      <c r="G2441" s="1544"/>
      <c r="H2441" s="80" t="s">
        <v>72</v>
      </c>
      <c r="I2441" s="1483"/>
      <c r="J2441" s="1483"/>
      <c r="K2441" s="1483" t="s">
        <v>122</v>
      </c>
      <c r="L2441" s="1484"/>
    </row>
    <row r="2442" spans="1:12" s="76" customFormat="1" ht="9" customHeight="1" thickBot="1" x14ac:dyDescent="0.25"/>
    <row r="2443" spans="1:12" s="76" customFormat="1" ht="24" customHeight="1" thickBot="1" x14ac:dyDescent="0.25">
      <c r="A2443" s="76" t="s">
        <v>73</v>
      </c>
      <c r="B2443" s="81"/>
      <c r="C2443" s="83" t="s">
        <v>74</v>
      </c>
      <c r="D2443" s="99"/>
      <c r="E2443" s="83" t="s">
        <v>75</v>
      </c>
      <c r="F2443" s="99"/>
      <c r="G2443" s="1487" t="s">
        <v>76</v>
      </c>
      <c r="H2443" s="1488"/>
      <c r="I2443" s="99"/>
      <c r="J2443" s="1490" t="s">
        <v>77</v>
      </c>
      <c r="K2443" s="1491"/>
      <c r="L2443" s="1491"/>
    </row>
    <row r="2444" spans="1:12" s="76" customFormat="1" ht="9.75" customHeight="1" thickBot="1" x14ac:dyDescent="0.25">
      <c r="C2444" s="83"/>
      <c r="D2444" s="83"/>
      <c r="E2444" s="83"/>
      <c r="F2444" s="83"/>
      <c r="G2444" s="83"/>
      <c r="H2444" s="83"/>
      <c r="I2444" s="83"/>
      <c r="J2444" s="83"/>
      <c r="K2444" s="83"/>
      <c r="L2444" s="83"/>
    </row>
    <row r="2445" spans="1:12" s="76" customFormat="1" ht="24" customHeight="1" thickBot="1" x14ac:dyDescent="0.25">
      <c r="B2445" s="81"/>
      <c r="C2445" s="83" t="s">
        <v>78</v>
      </c>
      <c r="D2445" s="99"/>
      <c r="E2445" s="83" t="s">
        <v>79</v>
      </c>
      <c r="F2445" s="100" t="str">
        <f>IF(Menu!$C$7="رئيس",Menu!#REF!," ")</f>
        <v xml:space="preserve"> </v>
      </c>
      <c r="G2445" s="1487" t="s">
        <v>81</v>
      </c>
      <c r="H2445" s="1488"/>
      <c r="I2445" s="99"/>
      <c r="J2445" s="1490" t="s">
        <v>82</v>
      </c>
      <c r="K2445" s="1491"/>
      <c r="L2445" s="1491"/>
    </row>
    <row r="2446" spans="1:12" s="76" customFormat="1" ht="9.75" customHeight="1" thickBot="1" x14ac:dyDescent="0.25">
      <c r="C2446" s="83"/>
      <c r="D2446" s="83"/>
      <c r="E2446" s="83"/>
      <c r="F2446" s="83"/>
      <c r="G2446" s="83"/>
      <c r="H2446" s="83"/>
      <c r="I2446" s="83"/>
      <c r="J2446" s="83"/>
      <c r="K2446" s="83"/>
      <c r="L2446" s="83"/>
    </row>
    <row r="2447" spans="1:12" s="76" customFormat="1" ht="24" customHeight="1" thickBot="1" x14ac:dyDescent="0.25">
      <c r="B2447" s="82" t="s">
        <v>80</v>
      </c>
      <c r="C2447" s="83" t="s">
        <v>83</v>
      </c>
      <c r="D2447" s="99"/>
      <c r="E2447" s="83" t="s">
        <v>46</v>
      </c>
      <c r="F2447" s="99"/>
      <c r="G2447" s="1482" t="s">
        <v>84</v>
      </c>
      <c r="H2447" s="1482"/>
      <c r="I2447" s="99"/>
      <c r="J2447" s="1490" t="s">
        <v>85</v>
      </c>
      <c r="K2447" s="1491"/>
      <c r="L2447" s="1491"/>
    </row>
    <row r="2448" spans="1:12" s="76" customFormat="1" ht="9.75" customHeight="1" thickBot="1" x14ac:dyDescent="0.25"/>
    <row r="2449" spans="1:12" s="76" customFormat="1" ht="24" customHeight="1" thickBot="1" x14ac:dyDescent="0.25">
      <c r="B2449" s="81"/>
      <c r="C2449" s="1487" t="s">
        <v>86</v>
      </c>
      <c r="D2449" s="1482"/>
      <c r="E2449" s="1488"/>
      <c r="F2449" s="81"/>
      <c r="G2449" s="1487" t="s">
        <v>87</v>
      </c>
      <c r="H2449" s="1482"/>
      <c r="I2449" s="1482"/>
      <c r="J2449" s="1482"/>
      <c r="K2449" s="1482"/>
      <c r="L2449" s="1482"/>
    </row>
    <row r="2450" spans="1:12" s="76" customFormat="1" ht="20.25" x14ac:dyDescent="0.2">
      <c r="A2450" s="1507" t="s">
        <v>88</v>
      </c>
      <c r="B2450" s="1507"/>
      <c r="C2450" s="1507"/>
      <c r="D2450" s="1507"/>
      <c r="E2450" s="1507"/>
      <c r="F2450" s="1507"/>
      <c r="G2450" s="1507"/>
      <c r="H2450" s="1507"/>
      <c r="I2450" s="1507"/>
      <c r="J2450" s="1507"/>
      <c r="K2450" s="1507"/>
      <c r="L2450" s="1507"/>
    </row>
    <row r="2451" spans="1:12" s="76" customFormat="1" ht="18" x14ac:dyDescent="0.2">
      <c r="A2451" s="1482" t="s">
        <v>89</v>
      </c>
      <c r="B2451" s="1482"/>
      <c r="C2451" s="1482"/>
      <c r="D2451" s="1482"/>
    </row>
    <row r="2452" spans="1:12" s="76" customFormat="1" ht="18.75" customHeight="1" x14ac:dyDescent="0.2">
      <c r="A2452" s="1522" t="s">
        <v>90</v>
      </c>
      <c r="B2452" s="1522"/>
      <c r="C2452" s="84">
        <v>76</v>
      </c>
      <c r="D2452" s="85" t="s">
        <v>25</v>
      </c>
      <c r="E2452" s="1492" t="s">
        <v>91</v>
      </c>
      <c r="F2452" s="1492"/>
      <c r="G2452" s="84"/>
      <c r="H2452" s="86" t="s">
        <v>92</v>
      </c>
      <c r="I2452" s="1492" t="s">
        <v>93</v>
      </c>
      <c r="J2452" s="1492"/>
      <c r="K2452" s="84"/>
    </row>
    <row r="2453" spans="1:12" s="76" customFormat="1" ht="18.75" thickBot="1" x14ac:dyDescent="0.25">
      <c r="A2453" s="1482" t="s">
        <v>94</v>
      </c>
      <c r="B2453" s="1482"/>
      <c r="C2453" s="1482"/>
      <c r="D2453" s="1482"/>
    </row>
    <row r="2454" spans="1:12" s="76" customFormat="1" ht="30" customHeight="1" x14ac:dyDescent="0.2">
      <c r="A2454" s="1525" t="s">
        <v>95</v>
      </c>
      <c r="B2454" s="1526"/>
      <c r="C2454" s="1526"/>
      <c r="D2454" s="1526"/>
      <c r="E2454" s="1526"/>
      <c r="F2454" s="1526"/>
      <c r="G2454" s="1526"/>
      <c r="H2454" s="1501" t="s">
        <v>96</v>
      </c>
      <c r="I2454" s="1505" t="s">
        <v>97</v>
      </c>
      <c r="J2454" s="1505"/>
      <c r="K2454" s="1501" t="s">
        <v>98</v>
      </c>
      <c r="L2454" s="1502"/>
    </row>
    <row r="2455" spans="1:12" s="76" customFormat="1" ht="30" customHeight="1" x14ac:dyDescent="0.2">
      <c r="A2455" s="87" t="s">
        <v>99</v>
      </c>
      <c r="B2455" s="1485" t="s">
        <v>100</v>
      </c>
      <c r="C2455" s="1485"/>
      <c r="D2455" s="1485" t="s">
        <v>101</v>
      </c>
      <c r="E2455" s="1485"/>
      <c r="F2455" s="1485" t="s">
        <v>100</v>
      </c>
      <c r="G2455" s="1485"/>
      <c r="H2455" s="1503"/>
      <c r="I2455" s="1506"/>
      <c r="J2455" s="1506"/>
      <c r="K2455" s="1503"/>
      <c r="L2455" s="1504"/>
    </row>
    <row r="2456" spans="1:12" s="76" customFormat="1" ht="30" customHeight="1" x14ac:dyDescent="0.2">
      <c r="A2456" s="1545" t="s">
        <v>142</v>
      </c>
      <c r="B2456" s="1493">
        <v>39253</v>
      </c>
      <c r="C2456" s="1494"/>
      <c r="D2456" s="1495" t="s">
        <v>11</v>
      </c>
      <c r="E2456" s="1496"/>
      <c r="F2456" s="1493">
        <v>39263</v>
      </c>
      <c r="G2456" s="1494"/>
      <c r="H2456" s="1511"/>
      <c r="I2456" s="1514"/>
      <c r="J2456" s="1515"/>
      <c r="K2456" s="1514"/>
      <c r="L2456" s="1539"/>
    </row>
    <row r="2457" spans="1:12" s="76" customFormat="1" ht="30" customHeight="1" x14ac:dyDescent="0.2">
      <c r="A2457" s="1546"/>
      <c r="B2457" s="1497"/>
      <c r="C2457" s="1498"/>
      <c r="D2457" s="1508"/>
      <c r="E2457" s="1509"/>
      <c r="F2457" s="1497"/>
      <c r="G2457" s="1498"/>
      <c r="H2457" s="1512"/>
      <c r="I2457" s="1516"/>
      <c r="J2457" s="1517"/>
      <c r="K2457" s="1516"/>
      <c r="L2457" s="1540"/>
    </row>
    <row r="2458" spans="1:12" s="76" customFormat="1" ht="30" customHeight="1" x14ac:dyDescent="0.2">
      <c r="A2458" s="1546"/>
      <c r="B2458" s="1497"/>
      <c r="C2458" s="1498"/>
      <c r="D2458" s="1508"/>
      <c r="E2458" s="1509"/>
      <c r="F2458" s="1497"/>
      <c r="G2458" s="1498"/>
      <c r="H2458" s="1512"/>
      <c r="I2458" s="1516"/>
      <c r="J2458" s="1517"/>
      <c r="K2458" s="1516"/>
      <c r="L2458" s="1540"/>
    </row>
    <row r="2459" spans="1:12" s="76" customFormat="1" ht="30" customHeight="1" thickBot="1" x14ac:dyDescent="0.25">
      <c r="A2459" s="1547"/>
      <c r="B2459" s="1499"/>
      <c r="C2459" s="1500"/>
      <c r="D2459" s="1520"/>
      <c r="E2459" s="1521"/>
      <c r="F2459" s="1499"/>
      <c r="G2459" s="1500"/>
      <c r="H2459" s="1513"/>
      <c r="I2459" s="1518"/>
      <c r="J2459" s="1519"/>
      <c r="K2459" s="1518"/>
      <c r="L2459" s="1541"/>
    </row>
    <row r="2460" spans="1:12" s="76" customFormat="1" ht="25.15" customHeight="1" x14ac:dyDescent="0.2">
      <c r="A2460" s="1548" t="s">
        <v>102</v>
      </c>
      <c r="B2460" s="1548"/>
      <c r="C2460" s="1548"/>
      <c r="D2460" s="1548"/>
    </row>
    <row r="2461" spans="1:12" s="76" customFormat="1" ht="25.15" customHeight="1" x14ac:dyDescent="0.2">
      <c r="A2461" s="1492" t="s">
        <v>103</v>
      </c>
      <c r="B2461" s="1492"/>
      <c r="C2461" s="84"/>
      <c r="D2461" s="88" t="s">
        <v>104</v>
      </c>
      <c r="E2461" s="1492" t="s">
        <v>105</v>
      </c>
      <c r="F2461" s="1492"/>
      <c r="G2461" s="84">
        <v>180</v>
      </c>
      <c r="H2461" s="86" t="s">
        <v>92</v>
      </c>
      <c r="I2461" s="1522" t="s">
        <v>106</v>
      </c>
      <c r="J2461" s="1522"/>
      <c r="K2461" s="84"/>
    </row>
    <row r="2462" spans="1:12" s="76" customFormat="1" ht="25.15" customHeight="1" x14ac:dyDescent="0.2">
      <c r="A2462" s="1492" t="s">
        <v>107</v>
      </c>
      <c r="B2462" s="1492"/>
      <c r="C2462" s="1492"/>
      <c r="D2462" s="1492"/>
    </row>
    <row r="2463" spans="1:12" s="76" customFormat="1" ht="25.15" customHeight="1" x14ac:dyDescent="0.2">
      <c r="C2463" s="1536" t="s">
        <v>119</v>
      </c>
      <c r="D2463" s="1536"/>
      <c r="E2463" s="1532">
        <v>39263</v>
      </c>
      <c r="F2463" s="1532"/>
      <c r="G2463" s="83"/>
      <c r="H2463" s="76" t="s">
        <v>108</v>
      </c>
      <c r="I2463" s="75"/>
      <c r="J2463" s="75"/>
    </row>
    <row r="2464" spans="1:12" s="76" customFormat="1" ht="5.25" customHeight="1" thickBot="1" x14ac:dyDescent="0.25">
      <c r="A2464" s="89"/>
      <c r="B2464" s="89"/>
      <c r="C2464" s="89"/>
      <c r="D2464" s="89"/>
      <c r="E2464" s="89"/>
      <c r="F2464" s="89"/>
      <c r="G2464" s="89"/>
      <c r="H2464" s="89"/>
      <c r="I2464" s="89"/>
      <c r="J2464" s="89"/>
      <c r="K2464" s="89"/>
      <c r="L2464" s="89"/>
    </row>
    <row r="2465" spans="1:12" s="76" customFormat="1" ht="18" x14ac:dyDescent="0.2">
      <c r="A2465" s="1530" t="s">
        <v>109</v>
      </c>
      <c r="B2465" s="1530"/>
      <c r="C2465" s="1530"/>
      <c r="D2465" s="90" t="s">
        <v>110</v>
      </c>
      <c r="E2465" s="90"/>
      <c r="G2465" s="1550" t="s">
        <v>117</v>
      </c>
      <c r="H2465" s="1550"/>
    </row>
    <row r="2466" spans="1:12" s="76" customFormat="1" ht="18" x14ac:dyDescent="0.2"/>
    <row r="2467" spans="1:12" s="76" customFormat="1" ht="18" x14ac:dyDescent="0.2">
      <c r="A2467" s="76" t="s">
        <v>68</v>
      </c>
      <c r="B2467" s="1549" t="s">
        <v>114</v>
      </c>
      <c r="C2467" s="1549"/>
      <c r="D2467" s="1549"/>
      <c r="E2467" s="1549"/>
      <c r="F2467" s="1538" t="s">
        <v>111</v>
      </c>
      <c r="G2467" s="1538"/>
      <c r="H2467" s="91"/>
      <c r="I2467" s="1536" t="s">
        <v>112</v>
      </c>
      <c r="J2467" s="1536"/>
      <c r="K2467" s="1481">
        <v>39263</v>
      </c>
      <c r="L2467" s="1482"/>
    </row>
    <row r="2468" spans="1:12" s="76" customFormat="1" ht="18" x14ac:dyDescent="0.2"/>
    <row r="2469" spans="1:12" s="76" customFormat="1" ht="18" x14ac:dyDescent="0.2">
      <c r="A2469" s="1533" t="s">
        <v>113</v>
      </c>
      <c r="B2469" s="1533"/>
      <c r="C2469" s="1533"/>
      <c r="D2469" s="1533"/>
      <c r="E2469" s="1537"/>
      <c r="F2469" s="1537"/>
      <c r="G2469" s="1537"/>
      <c r="H2469" s="74"/>
      <c r="I2469" s="1533" t="s">
        <v>112</v>
      </c>
      <c r="J2469" s="1533"/>
      <c r="K2469" s="1534" t="s">
        <v>286</v>
      </c>
      <c r="L2469" s="1535"/>
    </row>
    <row r="2470" spans="1:12" s="76" customFormat="1" ht="18" x14ac:dyDescent="0.2">
      <c r="A2470" s="92"/>
      <c r="B2470" s="92"/>
      <c r="C2470" s="92"/>
      <c r="D2470" s="92"/>
      <c r="I2470" s="92"/>
      <c r="J2470" s="92"/>
      <c r="K2470" s="93"/>
    </row>
    <row r="2471" spans="1:12" s="76" customFormat="1" ht="30" customHeight="1" x14ac:dyDescent="0.2">
      <c r="A2471" s="79" t="s">
        <v>68</v>
      </c>
      <c r="B2471" s="1483" t="s">
        <v>143</v>
      </c>
      <c r="C2471" s="1483"/>
      <c r="D2471" s="1483"/>
      <c r="E2471" s="1483"/>
      <c r="F2471" s="1489" t="s">
        <v>116</v>
      </c>
      <c r="G2471" s="1489"/>
      <c r="H2471" s="95">
        <v>914089065</v>
      </c>
      <c r="I2471" s="1542" t="s">
        <v>69</v>
      </c>
      <c r="J2471" s="1542"/>
      <c r="K2471" s="1483" t="s">
        <v>11</v>
      </c>
      <c r="L2471" s="1484"/>
    </row>
    <row r="2472" spans="1:12" s="76" customFormat="1" ht="30" customHeight="1" x14ac:dyDescent="0.2"/>
    <row r="2473" spans="1:12" s="76" customFormat="1" ht="30" customHeight="1" x14ac:dyDescent="0.2">
      <c r="A2473" s="79" t="s">
        <v>70</v>
      </c>
      <c r="B2473" s="1483" t="s">
        <v>43</v>
      </c>
      <c r="C2473" s="1483"/>
      <c r="D2473" s="1483"/>
      <c r="E2473" s="80" t="s">
        <v>71</v>
      </c>
      <c r="F2473" s="1544"/>
      <c r="G2473" s="1544"/>
      <c r="H2473" s="80" t="s">
        <v>72</v>
      </c>
      <c r="I2473" s="1483"/>
      <c r="J2473" s="1483"/>
      <c r="K2473" s="1483" t="s">
        <v>122</v>
      </c>
      <c r="L2473" s="1484"/>
    </row>
    <row r="2474" spans="1:12" s="76" customFormat="1" ht="9" customHeight="1" thickBot="1" x14ac:dyDescent="0.25"/>
    <row r="2475" spans="1:12" s="76" customFormat="1" ht="24" customHeight="1" thickBot="1" x14ac:dyDescent="0.25">
      <c r="A2475" s="76" t="s">
        <v>73</v>
      </c>
      <c r="B2475" s="81"/>
      <c r="C2475" s="83" t="s">
        <v>74</v>
      </c>
      <c r="D2475" s="99"/>
      <c r="E2475" s="83" t="s">
        <v>75</v>
      </c>
      <c r="F2475" s="99"/>
      <c r="G2475" s="1487" t="s">
        <v>76</v>
      </c>
      <c r="H2475" s="1488"/>
      <c r="I2475" s="99"/>
      <c r="J2475" s="1490" t="s">
        <v>77</v>
      </c>
      <c r="K2475" s="1491"/>
      <c r="L2475" s="1491"/>
    </row>
    <row r="2476" spans="1:12" s="76" customFormat="1" ht="9.75" customHeight="1" thickBot="1" x14ac:dyDescent="0.25">
      <c r="C2476" s="83"/>
      <c r="D2476" s="83"/>
      <c r="E2476" s="83"/>
      <c r="F2476" s="83"/>
      <c r="G2476" s="83"/>
      <c r="H2476" s="83"/>
      <c r="I2476" s="83"/>
      <c r="J2476" s="83"/>
      <c r="K2476" s="83"/>
      <c r="L2476" s="83"/>
    </row>
    <row r="2477" spans="1:12" s="76" customFormat="1" ht="24" customHeight="1" thickBot="1" x14ac:dyDescent="0.25">
      <c r="B2477" s="81"/>
      <c r="C2477" s="83" t="s">
        <v>78</v>
      </c>
      <c r="D2477" s="99"/>
      <c r="E2477" s="83" t="s">
        <v>79</v>
      </c>
      <c r="F2477" s="100" t="str">
        <f>IF(Menu!$C$7="رئيس",Menu!#REF!," ")</f>
        <v xml:space="preserve"> </v>
      </c>
      <c r="G2477" s="1487" t="s">
        <v>81</v>
      </c>
      <c r="H2477" s="1488"/>
      <c r="I2477" s="99"/>
      <c r="J2477" s="1490" t="s">
        <v>82</v>
      </c>
      <c r="K2477" s="1491"/>
      <c r="L2477" s="1491"/>
    </row>
    <row r="2478" spans="1:12" s="76" customFormat="1" ht="9.75" customHeight="1" thickBot="1" x14ac:dyDescent="0.25">
      <c r="C2478" s="83"/>
      <c r="D2478" s="83"/>
      <c r="E2478" s="83"/>
      <c r="F2478" s="83"/>
      <c r="G2478" s="83"/>
      <c r="H2478" s="83"/>
      <c r="I2478" s="83"/>
      <c r="J2478" s="83"/>
      <c r="K2478" s="83"/>
      <c r="L2478" s="83"/>
    </row>
    <row r="2479" spans="1:12" s="76" customFormat="1" ht="24" customHeight="1" thickBot="1" x14ac:dyDescent="0.25">
      <c r="B2479" s="82" t="s">
        <v>80</v>
      </c>
      <c r="C2479" s="83" t="s">
        <v>83</v>
      </c>
      <c r="D2479" s="99"/>
      <c r="E2479" s="83" t="s">
        <v>46</v>
      </c>
      <c r="F2479" s="99"/>
      <c r="G2479" s="1482" t="s">
        <v>84</v>
      </c>
      <c r="H2479" s="1482"/>
      <c r="I2479" s="99"/>
      <c r="J2479" s="1490" t="s">
        <v>85</v>
      </c>
      <c r="K2479" s="1491"/>
      <c r="L2479" s="1491"/>
    </row>
    <row r="2480" spans="1:12" s="76" customFormat="1" ht="9.75" customHeight="1" thickBot="1" x14ac:dyDescent="0.25"/>
    <row r="2481" spans="1:12" s="76" customFormat="1" ht="24" customHeight="1" thickBot="1" x14ac:dyDescent="0.25">
      <c r="B2481" s="81"/>
      <c r="C2481" s="1487" t="s">
        <v>86</v>
      </c>
      <c r="D2481" s="1482"/>
      <c r="E2481" s="1488"/>
      <c r="F2481" s="81"/>
      <c r="G2481" s="1487" t="s">
        <v>87</v>
      </c>
      <c r="H2481" s="1482"/>
      <c r="I2481" s="1482"/>
      <c r="J2481" s="1482"/>
      <c r="K2481" s="1482"/>
      <c r="L2481" s="1482"/>
    </row>
    <row r="2482" spans="1:12" s="76" customFormat="1" ht="20.25" x14ac:dyDescent="0.2">
      <c r="A2482" s="1507" t="s">
        <v>88</v>
      </c>
      <c r="B2482" s="1507"/>
      <c r="C2482" s="1507"/>
      <c r="D2482" s="1507"/>
      <c r="E2482" s="1507"/>
      <c r="F2482" s="1507"/>
      <c r="G2482" s="1507"/>
      <c r="H2482" s="1507"/>
      <c r="I2482" s="1507"/>
      <c r="J2482" s="1507"/>
      <c r="K2482" s="1507"/>
      <c r="L2482" s="1507"/>
    </row>
    <row r="2483" spans="1:12" s="76" customFormat="1" ht="18" x14ac:dyDescent="0.2">
      <c r="A2483" s="1482" t="s">
        <v>89</v>
      </c>
      <c r="B2483" s="1482"/>
      <c r="C2483" s="1482"/>
      <c r="D2483" s="1482"/>
    </row>
    <row r="2484" spans="1:12" s="76" customFormat="1" ht="18.75" customHeight="1" x14ac:dyDescent="0.2">
      <c r="A2484" s="1522" t="s">
        <v>90</v>
      </c>
      <c r="B2484" s="1522"/>
      <c r="C2484" s="84">
        <v>76</v>
      </c>
      <c r="D2484" s="85" t="s">
        <v>25</v>
      </c>
      <c r="E2484" s="1492" t="s">
        <v>91</v>
      </c>
      <c r="F2484" s="1492"/>
      <c r="G2484" s="84"/>
      <c r="H2484" s="86" t="s">
        <v>92</v>
      </c>
      <c r="I2484" s="1492" t="s">
        <v>93</v>
      </c>
      <c r="J2484" s="1492"/>
      <c r="K2484" s="84"/>
    </row>
    <row r="2485" spans="1:12" s="76" customFormat="1" ht="18.75" thickBot="1" x14ac:dyDescent="0.25">
      <c r="A2485" s="1482" t="s">
        <v>94</v>
      </c>
      <c r="B2485" s="1482"/>
      <c r="C2485" s="1482"/>
      <c r="D2485" s="1482"/>
    </row>
    <row r="2486" spans="1:12" s="76" customFormat="1" ht="30" customHeight="1" x14ac:dyDescent="0.2">
      <c r="A2486" s="1525" t="s">
        <v>95</v>
      </c>
      <c r="B2486" s="1526"/>
      <c r="C2486" s="1526"/>
      <c r="D2486" s="1526"/>
      <c r="E2486" s="1526"/>
      <c r="F2486" s="1526"/>
      <c r="G2486" s="1526"/>
      <c r="H2486" s="1501" t="s">
        <v>96</v>
      </c>
      <c r="I2486" s="1505" t="s">
        <v>97</v>
      </c>
      <c r="J2486" s="1505"/>
      <c r="K2486" s="1501" t="s">
        <v>98</v>
      </c>
      <c r="L2486" s="1502"/>
    </row>
    <row r="2487" spans="1:12" s="76" customFormat="1" ht="30" customHeight="1" x14ac:dyDescent="0.2">
      <c r="A2487" s="87" t="s">
        <v>99</v>
      </c>
      <c r="B2487" s="1485" t="s">
        <v>100</v>
      </c>
      <c r="C2487" s="1485"/>
      <c r="D2487" s="1485" t="s">
        <v>101</v>
      </c>
      <c r="E2487" s="1485"/>
      <c r="F2487" s="1485" t="s">
        <v>100</v>
      </c>
      <c r="G2487" s="1485"/>
      <c r="H2487" s="1503"/>
      <c r="I2487" s="1506"/>
      <c r="J2487" s="1506"/>
      <c r="K2487" s="1503"/>
      <c r="L2487" s="1504"/>
    </row>
    <row r="2488" spans="1:12" s="76" customFormat="1" ht="30" customHeight="1" x14ac:dyDescent="0.2">
      <c r="A2488" s="1545" t="s">
        <v>142</v>
      </c>
      <c r="B2488" s="1493">
        <v>39253</v>
      </c>
      <c r="C2488" s="1494"/>
      <c r="D2488" s="1495" t="s">
        <v>11</v>
      </c>
      <c r="E2488" s="1496"/>
      <c r="F2488" s="1493">
        <v>39263</v>
      </c>
      <c r="G2488" s="1494"/>
      <c r="H2488" s="1511"/>
      <c r="I2488" s="1514"/>
      <c r="J2488" s="1515"/>
      <c r="K2488" s="1514"/>
      <c r="L2488" s="1539"/>
    </row>
    <row r="2489" spans="1:12" s="76" customFormat="1" ht="30" customHeight="1" x14ac:dyDescent="0.2">
      <c r="A2489" s="1546"/>
      <c r="B2489" s="1497"/>
      <c r="C2489" s="1498"/>
      <c r="D2489" s="1508"/>
      <c r="E2489" s="1509"/>
      <c r="F2489" s="1497"/>
      <c r="G2489" s="1498"/>
      <c r="H2489" s="1512"/>
      <c r="I2489" s="1516"/>
      <c r="J2489" s="1517"/>
      <c r="K2489" s="1516"/>
      <c r="L2489" s="1540"/>
    </row>
    <row r="2490" spans="1:12" s="76" customFormat="1" ht="30" customHeight="1" x14ac:dyDescent="0.2">
      <c r="A2490" s="1546"/>
      <c r="B2490" s="1497"/>
      <c r="C2490" s="1498"/>
      <c r="D2490" s="1508"/>
      <c r="E2490" s="1509"/>
      <c r="F2490" s="1497"/>
      <c r="G2490" s="1498"/>
      <c r="H2490" s="1512"/>
      <c r="I2490" s="1516"/>
      <c r="J2490" s="1517"/>
      <c r="K2490" s="1516"/>
      <c r="L2490" s="1540"/>
    </row>
    <row r="2491" spans="1:12" s="76" customFormat="1" ht="30" customHeight="1" thickBot="1" x14ac:dyDescent="0.25">
      <c r="A2491" s="1547"/>
      <c r="B2491" s="1499"/>
      <c r="C2491" s="1500"/>
      <c r="D2491" s="1520"/>
      <c r="E2491" s="1521"/>
      <c r="F2491" s="1499"/>
      <c r="G2491" s="1500"/>
      <c r="H2491" s="1513"/>
      <c r="I2491" s="1518"/>
      <c r="J2491" s="1519"/>
      <c r="K2491" s="1518"/>
      <c r="L2491" s="1541"/>
    </row>
    <row r="2492" spans="1:12" s="76" customFormat="1" ht="25.15" customHeight="1" x14ac:dyDescent="0.2">
      <c r="A2492" s="1548" t="s">
        <v>102</v>
      </c>
      <c r="B2492" s="1548"/>
      <c r="C2492" s="1548"/>
      <c r="D2492" s="1548"/>
    </row>
    <row r="2493" spans="1:12" s="76" customFormat="1" ht="25.15" customHeight="1" x14ac:dyDescent="0.2">
      <c r="A2493" s="1492" t="s">
        <v>103</v>
      </c>
      <c r="B2493" s="1492"/>
      <c r="C2493" s="84"/>
      <c r="D2493" s="88" t="s">
        <v>104</v>
      </c>
      <c r="E2493" s="1492" t="s">
        <v>105</v>
      </c>
      <c r="F2493" s="1492"/>
      <c r="G2493" s="84">
        <v>180</v>
      </c>
      <c r="H2493" s="86" t="s">
        <v>92</v>
      </c>
      <c r="I2493" s="1522" t="s">
        <v>106</v>
      </c>
      <c r="J2493" s="1522"/>
      <c r="K2493" s="84"/>
    </row>
    <row r="2494" spans="1:12" s="76" customFormat="1" ht="25.15" customHeight="1" x14ac:dyDescent="0.2">
      <c r="A2494" s="1492" t="s">
        <v>107</v>
      </c>
      <c r="B2494" s="1492"/>
      <c r="C2494" s="1492"/>
      <c r="D2494" s="1492"/>
    </row>
    <row r="2495" spans="1:12" s="76" customFormat="1" ht="25.15" customHeight="1" x14ac:dyDescent="0.2">
      <c r="C2495" s="1536" t="s">
        <v>119</v>
      </c>
      <c r="D2495" s="1536"/>
      <c r="E2495" s="1532">
        <v>39263</v>
      </c>
      <c r="F2495" s="1532"/>
      <c r="G2495" s="83"/>
      <c r="H2495" s="76" t="s">
        <v>108</v>
      </c>
      <c r="I2495" s="75"/>
      <c r="J2495" s="75"/>
    </row>
    <row r="2496" spans="1:12" s="76" customFormat="1" ht="5.25" customHeight="1" thickBot="1" x14ac:dyDescent="0.25">
      <c r="A2496" s="89"/>
      <c r="B2496" s="89"/>
      <c r="C2496" s="89"/>
      <c r="D2496" s="89"/>
      <c r="E2496" s="89"/>
      <c r="F2496" s="89"/>
      <c r="G2496" s="89"/>
      <c r="H2496" s="89"/>
      <c r="I2496" s="89"/>
      <c r="J2496" s="89"/>
      <c r="K2496" s="89"/>
      <c r="L2496" s="89"/>
    </row>
    <row r="2497" spans="1:12" s="76" customFormat="1" ht="18" x14ac:dyDescent="0.2">
      <c r="A2497" s="1530" t="s">
        <v>109</v>
      </c>
      <c r="B2497" s="1530"/>
      <c r="C2497" s="1530"/>
      <c r="D2497" s="90" t="s">
        <v>110</v>
      </c>
      <c r="E2497" s="90"/>
      <c r="G2497" s="1550" t="s">
        <v>117</v>
      </c>
      <c r="H2497" s="1550"/>
    </row>
    <row r="2498" spans="1:12" s="76" customFormat="1" ht="18" x14ac:dyDescent="0.2"/>
    <row r="2499" spans="1:12" s="76" customFormat="1" ht="18" x14ac:dyDescent="0.2">
      <c r="A2499" s="76" t="s">
        <v>68</v>
      </c>
      <c r="B2499" s="1549" t="s">
        <v>114</v>
      </c>
      <c r="C2499" s="1549"/>
      <c r="D2499" s="1549"/>
      <c r="E2499" s="1549"/>
      <c r="F2499" s="1538" t="s">
        <v>111</v>
      </c>
      <c r="G2499" s="1538"/>
      <c r="H2499" s="91"/>
      <c r="I2499" s="1536" t="s">
        <v>112</v>
      </c>
      <c r="J2499" s="1536"/>
      <c r="K2499" s="1481">
        <v>39263</v>
      </c>
      <c r="L2499" s="1482"/>
    </row>
    <row r="2500" spans="1:12" s="76" customFormat="1" ht="18" x14ac:dyDescent="0.2"/>
    <row r="2501" spans="1:12" s="76" customFormat="1" ht="18" x14ac:dyDescent="0.2">
      <c r="A2501" s="1533" t="s">
        <v>113</v>
      </c>
      <c r="B2501" s="1533"/>
      <c r="C2501" s="1533"/>
      <c r="D2501" s="1533"/>
      <c r="E2501" s="1537"/>
      <c r="F2501" s="1537"/>
      <c r="G2501" s="1537"/>
      <c r="H2501" s="74"/>
      <c r="I2501" s="1533" t="s">
        <v>112</v>
      </c>
      <c r="J2501" s="1533"/>
      <c r="K2501" s="1534" t="s">
        <v>286</v>
      </c>
      <c r="L2501" s="1535"/>
    </row>
    <row r="2502" spans="1:12" s="76" customFormat="1" ht="18" x14ac:dyDescent="0.2">
      <c r="A2502" s="92"/>
      <c r="B2502" s="92"/>
      <c r="C2502" s="92"/>
      <c r="D2502" s="92"/>
      <c r="I2502" s="92"/>
      <c r="J2502" s="92"/>
      <c r="K2502" s="93"/>
    </row>
    <row r="2503" spans="1:12" s="76" customFormat="1" ht="30" customHeight="1" x14ac:dyDescent="0.2">
      <c r="A2503" s="79" t="s">
        <v>68</v>
      </c>
      <c r="B2503" s="1483" t="s">
        <v>143</v>
      </c>
      <c r="C2503" s="1483"/>
      <c r="D2503" s="1483"/>
      <c r="E2503" s="1483"/>
      <c r="F2503" s="1489" t="s">
        <v>116</v>
      </c>
      <c r="G2503" s="1489"/>
      <c r="H2503" s="95">
        <v>914089065</v>
      </c>
      <c r="I2503" s="1542" t="s">
        <v>69</v>
      </c>
      <c r="J2503" s="1542"/>
      <c r="K2503" s="1483" t="s">
        <v>11</v>
      </c>
      <c r="L2503" s="1484"/>
    </row>
    <row r="2504" spans="1:12" s="76" customFormat="1" ht="30" customHeight="1" x14ac:dyDescent="0.2"/>
    <row r="2505" spans="1:12" s="76" customFormat="1" ht="30" customHeight="1" x14ac:dyDescent="0.2">
      <c r="A2505" s="79" t="s">
        <v>70</v>
      </c>
      <c r="B2505" s="1483" t="s">
        <v>43</v>
      </c>
      <c r="C2505" s="1483"/>
      <c r="D2505" s="1483"/>
      <c r="E2505" s="80" t="s">
        <v>71</v>
      </c>
      <c r="F2505" s="1544"/>
      <c r="G2505" s="1544"/>
      <c r="H2505" s="80" t="s">
        <v>72</v>
      </c>
      <c r="I2505" s="1483"/>
      <c r="J2505" s="1483"/>
      <c r="K2505" s="1483" t="s">
        <v>122</v>
      </c>
      <c r="L2505" s="1484"/>
    </row>
    <row r="2506" spans="1:12" s="76" customFormat="1" ht="9" customHeight="1" thickBot="1" x14ac:dyDescent="0.25"/>
    <row r="2507" spans="1:12" s="76" customFormat="1" ht="24" customHeight="1" thickBot="1" x14ac:dyDescent="0.25">
      <c r="A2507" s="76" t="s">
        <v>73</v>
      </c>
      <c r="B2507" s="81"/>
      <c r="C2507" s="83" t="s">
        <v>74</v>
      </c>
      <c r="D2507" s="99"/>
      <c r="E2507" s="83" t="s">
        <v>75</v>
      </c>
      <c r="F2507" s="99"/>
      <c r="G2507" s="1487" t="s">
        <v>76</v>
      </c>
      <c r="H2507" s="1488"/>
      <c r="I2507" s="99"/>
      <c r="J2507" s="1490" t="s">
        <v>77</v>
      </c>
      <c r="K2507" s="1491"/>
      <c r="L2507" s="1491"/>
    </row>
    <row r="2508" spans="1:12" s="76" customFormat="1" ht="9.75" customHeight="1" thickBot="1" x14ac:dyDescent="0.25">
      <c r="C2508" s="83"/>
      <c r="D2508" s="83"/>
      <c r="E2508" s="83"/>
      <c r="F2508" s="83"/>
      <c r="G2508" s="83"/>
      <c r="H2508" s="83"/>
      <c r="I2508" s="83"/>
      <c r="J2508" s="83"/>
      <c r="K2508" s="83"/>
      <c r="L2508" s="83"/>
    </row>
    <row r="2509" spans="1:12" s="76" customFormat="1" ht="24" customHeight="1" thickBot="1" x14ac:dyDescent="0.25">
      <c r="B2509" s="81"/>
      <c r="C2509" s="83" t="s">
        <v>78</v>
      </c>
      <c r="D2509" s="99"/>
      <c r="E2509" s="83" t="s">
        <v>79</v>
      </c>
      <c r="F2509" s="100" t="str">
        <f>IF(Menu!$C$7="رئيس",Menu!#REF!," ")</f>
        <v xml:space="preserve"> </v>
      </c>
      <c r="G2509" s="1487" t="s">
        <v>81</v>
      </c>
      <c r="H2509" s="1488"/>
      <c r="I2509" s="99"/>
      <c r="J2509" s="1490" t="s">
        <v>82</v>
      </c>
      <c r="K2509" s="1491"/>
      <c r="L2509" s="1491"/>
    </row>
    <row r="2510" spans="1:12" s="76" customFormat="1" ht="9.75" customHeight="1" thickBot="1" x14ac:dyDescent="0.25">
      <c r="C2510" s="83"/>
      <c r="D2510" s="83"/>
      <c r="E2510" s="83"/>
      <c r="F2510" s="83"/>
      <c r="G2510" s="83"/>
      <c r="H2510" s="83"/>
      <c r="I2510" s="83"/>
      <c r="J2510" s="83"/>
      <c r="K2510" s="83"/>
      <c r="L2510" s="83"/>
    </row>
    <row r="2511" spans="1:12" s="76" customFormat="1" ht="24" customHeight="1" thickBot="1" x14ac:dyDescent="0.25">
      <c r="B2511" s="82" t="s">
        <v>80</v>
      </c>
      <c r="C2511" s="83" t="s">
        <v>83</v>
      </c>
      <c r="D2511" s="99"/>
      <c r="E2511" s="83" t="s">
        <v>46</v>
      </c>
      <c r="F2511" s="99"/>
      <c r="G2511" s="1482" t="s">
        <v>84</v>
      </c>
      <c r="H2511" s="1482"/>
      <c r="I2511" s="99"/>
      <c r="J2511" s="1490" t="s">
        <v>85</v>
      </c>
      <c r="K2511" s="1491"/>
      <c r="L2511" s="1491"/>
    </row>
    <row r="2512" spans="1:12" s="76" customFormat="1" ht="9.75" customHeight="1" thickBot="1" x14ac:dyDescent="0.25"/>
    <row r="2513" spans="1:12" s="76" customFormat="1" ht="24" customHeight="1" thickBot="1" x14ac:dyDescent="0.25">
      <c r="B2513" s="81"/>
      <c r="C2513" s="1487" t="s">
        <v>86</v>
      </c>
      <c r="D2513" s="1482"/>
      <c r="E2513" s="1488"/>
      <c r="F2513" s="81"/>
      <c r="G2513" s="1487" t="s">
        <v>87</v>
      </c>
      <c r="H2513" s="1482"/>
      <c r="I2513" s="1482"/>
      <c r="J2513" s="1482"/>
      <c r="K2513" s="1482"/>
      <c r="L2513" s="1482"/>
    </row>
    <row r="2514" spans="1:12" s="76" customFormat="1" ht="20.25" x14ac:dyDescent="0.2">
      <c r="A2514" s="1507" t="s">
        <v>88</v>
      </c>
      <c r="B2514" s="1507"/>
      <c r="C2514" s="1507"/>
      <c r="D2514" s="1507"/>
      <c r="E2514" s="1507"/>
      <c r="F2514" s="1507"/>
      <c r="G2514" s="1507"/>
      <c r="H2514" s="1507"/>
      <c r="I2514" s="1507"/>
      <c r="J2514" s="1507"/>
      <c r="K2514" s="1507"/>
      <c r="L2514" s="1507"/>
    </row>
    <row r="2515" spans="1:12" s="76" customFormat="1" ht="18" x14ac:dyDescent="0.2">
      <c r="A2515" s="1482" t="s">
        <v>89</v>
      </c>
      <c r="B2515" s="1482"/>
      <c r="C2515" s="1482"/>
      <c r="D2515" s="1482"/>
    </row>
    <row r="2516" spans="1:12" s="76" customFormat="1" ht="18.75" customHeight="1" x14ac:dyDescent="0.2">
      <c r="A2516" s="1522" t="s">
        <v>90</v>
      </c>
      <c r="B2516" s="1522"/>
      <c r="C2516" s="84">
        <v>76</v>
      </c>
      <c r="D2516" s="85" t="s">
        <v>25</v>
      </c>
      <c r="E2516" s="1492" t="s">
        <v>91</v>
      </c>
      <c r="F2516" s="1492"/>
      <c r="G2516" s="84"/>
      <c r="H2516" s="86" t="s">
        <v>92</v>
      </c>
      <c r="I2516" s="1492" t="s">
        <v>93</v>
      </c>
      <c r="J2516" s="1492"/>
      <c r="K2516" s="84"/>
    </row>
    <row r="2517" spans="1:12" s="76" customFormat="1" ht="18.75" thickBot="1" x14ac:dyDescent="0.25">
      <c r="A2517" s="1482" t="s">
        <v>94</v>
      </c>
      <c r="B2517" s="1482"/>
      <c r="C2517" s="1482"/>
      <c r="D2517" s="1482"/>
    </row>
    <row r="2518" spans="1:12" s="76" customFormat="1" ht="30" customHeight="1" x14ac:dyDescent="0.2">
      <c r="A2518" s="1525" t="s">
        <v>95</v>
      </c>
      <c r="B2518" s="1526"/>
      <c r="C2518" s="1526"/>
      <c r="D2518" s="1526"/>
      <c r="E2518" s="1526"/>
      <c r="F2518" s="1526"/>
      <c r="G2518" s="1526"/>
      <c r="H2518" s="1501" t="s">
        <v>96</v>
      </c>
      <c r="I2518" s="1505" t="s">
        <v>97</v>
      </c>
      <c r="J2518" s="1505"/>
      <c r="K2518" s="1501" t="s">
        <v>98</v>
      </c>
      <c r="L2518" s="1502"/>
    </row>
    <row r="2519" spans="1:12" s="76" customFormat="1" ht="30" customHeight="1" x14ac:dyDescent="0.2">
      <c r="A2519" s="87" t="s">
        <v>99</v>
      </c>
      <c r="B2519" s="1485" t="s">
        <v>100</v>
      </c>
      <c r="C2519" s="1485"/>
      <c r="D2519" s="1485" t="s">
        <v>101</v>
      </c>
      <c r="E2519" s="1485"/>
      <c r="F2519" s="1485" t="s">
        <v>100</v>
      </c>
      <c r="G2519" s="1485"/>
      <c r="H2519" s="1503"/>
      <c r="I2519" s="1506"/>
      <c r="J2519" s="1506"/>
      <c r="K2519" s="1503"/>
      <c r="L2519" s="1504"/>
    </row>
    <row r="2520" spans="1:12" s="76" customFormat="1" ht="30" customHeight="1" x14ac:dyDescent="0.2">
      <c r="A2520" s="1545" t="s">
        <v>142</v>
      </c>
      <c r="B2520" s="1493">
        <v>39253</v>
      </c>
      <c r="C2520" s="1494"/>
      <c r="D2520" s="1495" t="s">
        <v>11</v>
      </c>
      <c r="E2520" s="1496"/>
      <c r="F2520" s="1493">
        <v>39263</v>
      </c>
      <c r="G2520" s="1494"/>
      <c r="H2520" s="1511"/>
      <c r="I2520" s="1514"/>
      <c r="J2520" s="1515"/>
      <c r="K2520" s="1514"/>
      <c r="L2520" s="1539"/>
    </row>
    <row r="2521" spans="1:12" s="76" customFormat="1" ht="30" customHeight="1" x14ac:dyDescent="0.2">
      <c r="A2521" s="1546"/>
      <c r="B2521" s="1497"/>
      <c r="C2521" s="1498"/>
      <c r="D2521" s="1508"/>
      <c r="E2521" s="1509"/>
      <c r="F2521" s="1497"/>
      <c r="G2521" s="1498"/>
      <c r="H2521" s="1512"/>
      <c r="I2521" s="1516"/>
      <c r="J2521" s="1517"/>
      <c r="K2521" s="1516"/>
      <c r="L2521" s="1540"/>
    </row>
    <row r="2522" spans="1:12" s="76" customFormat="1" ht="30" customHeight="1" x14ac:dyDescent="0.2">
      <c r="A2522" s="1546"/>
      <c r="B2522" s="1497"/>
      <c r="C2522" s="1498"/>
      <c r="D2522" s="1508"/>
      <c r="E2522" s="1509"/>
      <c r="F2522" s="1497"/>
      <c r="G2522" s="1498"/>
      <c r="H2522" s="1512"/>
      <c r="I2522" s="1516"/>
      <c r="J2522" s="1517"/>
      <c r="K2522" s="1516"/>
      <c r="L2522" s="1540"/>
    </row>
    <row r="2523" spans="1:12" s="76" customFormat="1" ht="30" customHeight="1" thickBot="1" x14ac:dyDescent="0.25">
      <c r="A2523" s="1547"/>
      <c r="B2523" s="1499"/>
      <c r="C2523" s="1500"/>
      <c r="D2523" s="1520"/>
      <c r="E2523" s="1521"/>
      <c r="F2523" s="1499"/>
      <c r="G2523" s="1500"/>
      <c r="H2523" s="1513"/>
      <c r="I2523" s="1518"/>
      <c r="J2523" s="1519"/>
      <c r="K2523" s="1518"/>
      <c r="L2523" s="1541"/>
    </row>
    <row r="2524" spans="1:12" s="76" customFormat="1" ht="25.15" customHeight="1" x14ac:dyDescent="0.2">
      <c r="A2524" s="1548" t="s">
        <v>102</v>
      </c>
      <c r="B2524" s="1548"/>
      <c r="C2524" s="1548"/>
      <c r="D2524" s="1548"/>
    </row>
    <row r="2525" spans="1:12" s="76" customFormat="1" ht="25.15" customHeight="1" x14ac:dyDescent="0.2">
      <c r="A2525" s="1492" t="s">
        <v>103</v>
      </c>
      <c r="B2525" s="1492"/>
      <c r="C2525" s="84"/>
      <c r="D2525" s="88" t="s">
        <v>104</v>
      </c>
      <c r="E2525" s="1492" t="s">
        <v>105</v>
      </c>
      <c r="F2525" s="1492"/>
      <c r="G2525" s="84">
        <v>180</v>
      </c>
      <c r="H2525" s="86" t="s">
        <v>92</v>
      </c>
      <c r="I2525" s="1522" t="s">
        <v>106</v>
      </c>
      <c r="J2525" s="1522"/>
      <c r="K2525" s="84"/>
    </row>
    <row r="2526" spans="1:12" s="76" customFormat="1" ht="25.15" customHeight="1" x14ac:dyDescent="0.2">
      <c r="A2526" s="1492" t="s">
        <v>107</v>
      </c>
      <c r="B2526" s="1492"/>
      <c r="C2526" s="1492"/>
      <c r="D2526" s="1492"/>
    </row>
    <row r="2527" spans="1:12" s="76" customFormat="1" ht="25.15" customHeight="1" x14ac:dyDescent="0.2">
      <c r="C2527" s="1536" t="s">
        <v>119</v>
      </c>
      <c r="D2527" s="1536"/>
      <c r="E2527" s="1532">
        <v>39263</v>
      </c>
      <c r="F2527" s="1532"/>
      <c r="G2527" s="83"/>
      <c r="H2527" s="76" t="s">
        <v>108</v>
      </c>
      <c r="I2527" s="75"/>
      <c r="J2527" s="75"/>
    </row>
    <row r="2528" spans="1:12" s="76" customFormat="1" ht="5.25" customHeight="1" thickBot="1" x14ac:dyDescent="0.25">
      <c r="A2528" s="89"/>
      <c r="B2528" s="89"/>
      <c r="C2528" s="89"/>
      <c r="D2528" s="89"/>
      <c r="E2528" s="89"/>
      <c r="F2528" s="89"/>
      <c r="G2528" s="89"/>
      <c r="H2528" s="89"/>
      <c r="I2528" s="89"/>
      <c r="J2528" s="89"/>
      <c r="K2528" s="89"/>
      <c r="L2528" s="89"/>
    </row>
    <row r="2529" spans="1:12" s="76" customFormat="1" ht="18" x14ac:dyDescent="0.2">
      <c r="A2529" s="1530" t="s">
        <v>109</v>
      </c>
      <c r="B2529" s="1530"/>
      <c r="C2529" s="1530"/>
      <c r="D2529" s="90" t="s">
        <v>110</v>
      </c>
      <c r="E2529" s="90"/>
      <c r="G2529" s="1550" t="s">
        <v>117</v>
      </c>
      <c r="H2529" s="1550"/>
    </row>
    <row r="2530" spans="1:12" s="76" customFormat="1" ht="18" x14ac:dyDescent="0.2"/>
    <row r="2531" spans="1:12" s="76" customFormat="1" ht="18" x14ac:dyDescent="0.2">
      <c r="A2531" s="76" t="s">
        <v>68</v>
      </c>
      <c r="B2531" s="1549" t="s">
        <v>114</v>
      </c>
      <c r="C2531" s="1549"/>
      <c r="D2531" s="1549"/>
      <c r="E2531" s="1549"/>
      <c r="F2531" s="1538" t="s">
        <v>111</v>
      </c>
      <c r="G2531" s="1538"/>
      <c r="H2531" s="91"/>
      <c r="I2531" s="1536" t="s">
        <v>112</v>
      </c>
      <c r="J2531" s="1536"/>
      <c r="K2531" s="1481">
        <v>39263</v>
      </c>
      <c r="L2531" s="1482"/>
    </row>
    <row r="2532" spans="1:12" s="76" customFormat="1" ht="18" x14ac:dyDescent="0.2"/>
    <row r="2533" spans="1:12" s="76" customFormat="1" ht="18" x14ac:dyDescent="0.2">
      <c r="A2533" s="1533" t="s">
        <v>113</v>
      </c>
      <c r="B2533" s="1533"/>
      <c r="C2533" s="1533"/>
      <c r="D2533" s="1533"/>
      <c r="E2533" s="1537"/>
      <c r="F2533" s="1537"/>
      <c r="G2533" s="1537"/>
      <c r="H2533" s="74"/>
      <c r="I2533" s="1533" t="s">
        <v>112</v>
      </c>
      <c r="J2533" s="1533"/>
      <c r="K2533" s="1534" t="s">
        <v>286</v>
      </c>
      <c r="L2533" s="1535"/>
    </row>
    <row r="2534" spans="1:12" s="76" customFormat="1" ht="18" x14ac:dyDescent="0.2">
      <c r="A2534" s="92"/>
      <c r="B2534" s="92"/>
      <c r="C2534" s="92"/>
      <c r="D2534" s="92"/>
      <c r="I2534" s="92"/>
      <c r="J2534" s="92"/>
      <c r="K2534" s="93"/>
    </row>
    <row r="2535" spans="1:12" s="76" customFormat="1" ht="30" customHeight="1" x14ac:dyDescent="0.2">
      <c r="A2535" s="79" t="s">
        <v>68</v>
      </c>
      <c r="B2535" s="1483" t="s">
        <v>143</v>
      </c>
      <c r="C2535" s="1483"/>
      <c r="D2535" s="1483"/>
      <c r="E2535" s="1483"/>
      <c r="F2535" s="1489" t="s">
        <v>116</v>
      </c>
      <c r="G2535" s="1489"/>
      <c r="H2535" s="95">
        <v>914089065</v>
      </c>
      <c r="I2535" s="1542" t="s">
        <v>69</v>
      </c>
      <c r="J2535" s="1542"/>
      <c r="K2535" s="1483" t="s">
        <v>11</v>
      </c>
      <c r="L2535" s="1484"/>
    </row>
    <row r="2536" spans="1:12" s="76" customFormat="1" ht="30" customHeight="1" x14ac:dyDescent="0.2"/>
    <row r="2537" spans="1:12" s="76" customFormat="1" ht="30" customHeight="1" x14ac:dyDescent="0.2">
      <c r="A2537" s="79" t="s">
        <v>70</v>
      </c>
      <c r="B2537" s="1483" t="s">
        <v>43</v>
      </c>
      <c r="C2537" s="1483"/>
      <c r="D2537" s="1483"/>
      <c r="E2537" s="80" t="s">
        <v>71</v>
      </c>
      <c r="F2537" s="1544"/>
      <c r="G2537" s="1544"/>
      <c r="H2537" s="80" t="s">
        <v>72</v>
      </c>
      <c r="I2537" s="1483"/>
      <c r="J2537" s="1483"/>
      <c r="K2537" s="1483" t="s">
        <v>122</v>
      </c>
      <c r="L2537" s="1484"/>
    </row>
    <row r="2538" spans="1:12" s="76" customFormat="1" ht="9" customHeight="1" thickBot="1" x14ac:dyDescent="0.25"/>
    <row r="2539" spans="1:12" s="76" customFormat="1" ht="24" customHeight="1" thickBot="1" x14ac:dyDescent="0.25">
      <c r="A2539" s="76" t="s">
        <v>73</v>
      </c>
      <c r="B2539" s="81"/>
      <c r="C2539" s="83" t="s">
        <v>74</v>
      </c>
      <c r="D2539" s="99"/>
      <c r="E2539" s="83" t="s">
        <v>75</v>
      </c>
      <c r="F2539" s="99"/>
      <c r="G2539" s="1487" t="s">
        <v>76</v>
      </c>
      <c r="H2539" s="1488"/>
      <c r="I2539" s="99"/>
      <c r="J2539" s="1490" t="s">
        <v>77</v>
      </c>
      <c r="K2539" s="1491"/>
      <c r="L2539" s="1491"/>
    </row>
    <row r="2540" spans="1:12" s="76" customFormat="1" ht="9.75" customHeight="1" thickBot="1" x14ac:dyDescent="0.25">
      <c r="C2540" s="83"/>
      <c r="D2540" s="83"/>
      <c r="E2540" s="83"/>
      <c r="F2540" s="83"/>
      <c r="G2540" s="83"/>
      <c r="H2540" s="83"/>
      <c r="I2540" s="83"/>
      <c r="J2540" s="83"/>
      <c r="K2540" s="83"/>
      <c r="L2540" s="83"/>
    </row>
    <row r="2541" spans="1:12" s="76" customFormat="1" ht="24" customHeight="1" thickBot="1" x14ac:dyDescent="0.25">
      <c r="B2541" s="81"/>
      <c r="C2541" s="83" t="s">
        <v>78</v>
      </c>
      <c r="D2541" s="99"/>
      <c r="E2541" s="83" t="s">
        <v>79</v>
      </c>
      <c r="F2541" s="100" t="str">
        <f>IF(Menu!$C$7="رئيس",Menu!#REF!," ")</f>
        <v xml:space="preserve"> </v>
      </c>
      <c r="G2541" s="1487" t="s">
        <v>81</v>
      </c>
      <c r="H2541" s="1488"/>
      <c r="I2541" s="99"/>
      <c r="J2541" s="1490" t="s">
        <v>82</v>
      </c>
      <c r="K2541" s="1491"/>
      <c r="L2541" s="1491"/>
    </row>
    <row r="2542" spans="1:12" s="76" customFormat="1" ht="9.75" customHeight="1" thickBot="1" x14ac:dyDescent="0.25">
      <c r="C2542" s="83"/>
      <c r="D2542" s="83"/>
      <c r="E2542" s="83"/>
      <c r="F2542" s="83"/>
      <c r="G2542" s="83"/>
      <c r="H2542" s="83"/>
      <c r="I2542" s="83"/>
      <c r="J2542" s="83"/>
      <c r="K2542" s="83"/>
      <c r="L2542" s="83"/>
    </row>
    <row r="2543" spans="1:12" s="76" customFormat="1" ht="24" customHeight="1" thickBot="1" x14ac:dyDescent="0.25">
      <c r="B2543" s="82" t="s">
        <v>80</v>
      </c>
      <c r="C2543" s="83" t="s">
        <v>83</v>
      </c>
      <c r="D2543" s="99"/>
      <c r="E2543" s="83" t="s">
        <v>46</v>
      </c>
      <c r="F2543" s="99"/>
      <c r="G2543" s="1482" t="s">
        <v>84</v>
      </c>
      <c r="H2543" s="1482"/>
      <c r="I2543" s="99"/>
      <c r="J2543" s="1490" t="s">
        <v>85</v>
      </c>
      <c r="K2543" s="1491"/>
      <c r="L2543" s="1491"/>
    </row>
    <row r="2544" spans="1:12" s="76" customFormat="1" ht="9.75" customHeight="1" thickBot="1" x14ac:dyDescent="0.25"/>
    <row r="2545" spans="1:12" s="76" customFormat="1" ht="24" customHeight="1" thickBot="1" x14ac:dyDescent="0.25">
      <c r="B2545" s="81"/>
      <c r="C2545" s="1487" t="s">
        <v>86</v>
      </c>
      <c r="D2545" s="1482"/>
      <c r="E2545" s="1488"/>
      <c r="F2545" s="81"/>
      <c r="G2545" s="1487" t="s">
        <v>87</v>
      </c>
      <c r="H2545" s="1482"/>
      <c r="I2545" s="1482"/>
      <c r="J2545" s="1482"/>
      <c r="K2545" s="1482"/>
      <c r="L2545" s="1482"/>
    </row>
    <row r="2546" spans="1:12" s="76" customFormat="1" ht="20.25" x14ac:dyDescent="0.2">
      <c r="A2546" s="1507" t="s">
        <v>88</v>
      </c>
      <c r="B2546" s="1507"/>
      <c r="C2546" s="1507"/>
      <c r="D2546" s="1507"/>
      <c r="E2546" s="1507"/>
      <c r="F2546" s="1507"/>
      <c r="G2546" s="1507"/>
      <c r="H2546" s="1507"/>
      <c r="I2546" s="1507"/>
      <c r="J2546" s="1507"/>
      <c r="K2546" s="1507"/>
      <c r="L2546" s="1507"/>
    </row>
    <row r="2547" spans="1:12" s="76" customFormat="1" ht="18" x14ac:dyDescent="0.2">
      <c r="A2547" s="1482" t="s">
        <v>89</v>
      </c>
      <c r="B2547" s="1482"/>
      <c r="C2547" s="1482"/>
      <c r="D2547" s="1482"/>
    </row>
    <row r="2548" spans="1:12" s="76" customFormat="1" ht="18.75" customHeight="1" x14ac:dyDescent="0.2">
      <c r="A2548" s="1522" t="s">
        <v>90</v>
      </c>
      <c r="B2548" s="1522"/>
      <c r="C2548" s="84">
        <v>76</v>
      </c>
      <c r="D2548" s="85" t="s">
        <v>25</v>
      </c>
      <c r="E2548" s="1492" t="s">
        <v>91</v>
      </c>
      <c r="F2548" s="1492"/>
      <c r="G2548" s="84"/>
      <c r="H2548" s="86" t="s">
        <v>92</v>
      </c>
      <c r="I2548" s="1492" t="s">
        <v>93</v>
      </c>
      <c r="J2548" s="1492"/>
      <c r="K2548" s="84"/>
    </row>
    <row r="2549" spans="1:12" s="76" customFormat="1" ht="18.75" thickBot="1" x14ac:dyDescent="0.25">
      <c r="A2549" s="1482" t="s">
        <v>94</v>
      </c>
      <c r="B2549" s="1482"/>
      <c r="C2549" s="1482"/>
      <c r="D2549" s="1482"/>
    </row>
    <row r="2550" spans="1:12" s="76" customFormat="1" ht="30" customHeight="1" x14ac:dyDescent="0.2">
      <c r="A2550" s="1525" t="s">
        <v>95</v>
      </c>
      <c r="B2550" s="1526"/>
      <c r="C2550" s="1526"/>
      <c r="D2550" s="1526"/>
      <c r="E2550" s="1526"/>
      <c r="F2550" s="1526"/>
      <c r="G2550" s="1526"/>
      <c r="H2550" s="1501" t="s">
        <v>96</v>
      </c>
      <c r="I2550" s="1505" t="s">
        <v>97</v>
      </c>
      <c r="J2550" s="1505"/>
      <c r="K2550" s="1501" t="s">
        <v>98</v>
      </c>
      <c r="L2550" s="1502"/>
    </row>
    <row r="2551" spans="1:12" s="76" customFormat="1" ht="30" customHeight="1" x14ac:dyDescent="0.2">
      <c r="A2551" s="87" t="s">
        <v>99</v>
      </c>
      <c r="B2551" s="1485" t="s">
        <v>100</v>
      </c>
      <c r="C2551" s="1485"/>
      <c r="D2551" s="1485" t="s">
        <v>101</v>
      </c>
      <c r="E2551" s="1485"/>
      <c r="F2551" s="1485" t="s">
        <v>100</v>
      </c>
      <c r="G2551" s="1485"/>
      <c r="H2551" s="1503"/>
      <c r="I2551" s="1506"/>
      <c r="J2551" s="1506"/>
      <c r="K2551" s="1503"/>
      <c r="L2551" s="1504"/>
    </row>
    <row r="2552" spans="1:12" s="76" customFormat="1" ht="30" customHeight="1" x14ac:dyDescent="0.2">
      <c r="A2552" s="1545" t="s">
        <v>142</v>
      </c>
      <c r="B2552" s="1493">
        <v>39253</v>
      </c>
      <c r="C2552" s="1494"/>
      <c r="D2552" s="1495" t="s">
        <v>11</v>
      </c>
      <c r="E2552" s="1496"/>
      <c r="F2552" s="1493">
        <v>39263</v>
      </c>
      <c r="G2552" s="1494"/>
      <c r="H2552" s="1511"/>
      <c r="I2552" s="1514"/>
      <c r="J2552" s="1515"/>
      <c r="K2552" s="1514"/>
      <c r="L2552" s="1539"/>
    </row>
    <row r="2553" spans="1:12" s="76" customFormat="1" ht="30" customHeight="1" x14ac:dyDescent="0.2">
      <c r="A2553" s="1546"/>
      <c r="B2553" s="1497"/>
      <c r="C2553" s="1498"/>
      <c r="D2553" s="1508"/>
      <c r="E2553" s="1509"/>
      <c r="F2553" s="1497"/>
      <c r="G2553" s="1498"/>
      <c r="H2553" s="1512"/>
      <c r="I2553" s="1516"/>
      <c r="J2553" s="1517"/>
      <c r="K2553" s="1516"/>
      <c r="L2553" s="1540"/>
    </row>
    <row r="2554" spans="1:12" s="76" customFormat="1" ht="30" customHeight="1" x14ac:dyDescent="0.2">
      <c r="A2554" s="1546"/>
      <c r="B2554" s="1497"/>
      <c r="C2554" s="1498"/>
      <c r="D2554" s="1508"/>
      <c r="E2554" s="1509"/>
      <c r="F2554" s="1497"/>
      <c r="G2554" s="1498"/>
      <c r="H2554" s="1512"/>
      <c r="I2554" s="1516"/>
      <c r="J2554" s="1517"/>
      <c r="K2554" s="1516"/>
      <c r="L2554" s="1540"/>
    </row>
    <row r="2555" spans="1:12" s="76" customFormat="1" ht="30" customHeight="1" thickBot="1" x14ac:dyDescent="0.25">
      <c r="A2555" s="1547"/>
      <c r="B2555" s="1499"/>
      <c r="C2555" s="1500"/>
      <c r="D2555" s="1520"/>
      <c r="E2555" s="1521"/>
      <c r="F2555" s="1499"/>
      <c r="G2555" s="1500"/>
      <c r="H2555" s="1513"/>
      <c r="I2555" s="1518"/>
      <c r="J2555" s="1519"/>
      <c r="K2555" s="1518"/>
      <c r="L2555" s="1541"/>
    </row>
    <row r="2556" spans="1:12" s="76" customFormat="1" ht="25.15" customHeight="1" x14ac:dyDescent="0.2">
      <c r="A2556" s="1548" t="s">
        <v>102</v>
      </c>
      <c r="B2556" s="1548"/>
      <c r="C2556" s="1548"/>
      <c r="D2556" s="1548"/>
    </row>
    <row r="2557" spans="1:12" s="76" customFormat="1" ht="25.15" customHeight="1" x14ac:dyDescent="0.2">
      <c r="A2557" s="1492" t="s">
        <v>103</v>
      </c>
      <c r="B2557" s="1492"/>
      <c r="C2557" s="84"/>
      <c r="D2557" s="88" t="s">
        <v>104</v>
      </c>
      <c r="E2557" s="1492" t="s">
        <v>105</v>
      </c>
      <c r="F2557" s="1492"/>
      <c r="G2557" s="84">
        <v>180</v>
      </c>
      <c r="H2557" s="86" t="s">
        <v>92</v>
      </c>
      <c r="I2557" s="1522" t="s">
        <v>106</v>
      </c>
      <c r="J2557" s="1522"/>
      <c r="K2557" s="84"/>
    </row>
    <row r="2558" spans="1:12" s="76" customFormat="1" ht="25.15" customHeight="1" x14ac:dyDescent="0.2">
      <c r="A2558" s="1492" t="s">
        <v>107</v>
      </c>
      <c r="B2558" s="1492"/>
      <c r="C2558" s="1492"/>
      <c r="D2558" s="1492"/>
    </row>
    <row r="2559" spans="1:12" s="76" customFormat="1" ht="25.15" customHeight="1" x14ac:dyDescent="0.2">
      <c r="C2559" s="1536" t="s">
        <v>119</v>
      </c>
      <c r="D2559" s="1536"/>
      <c r="E2559" s="1532">
        <v>39263</v>
      </c>
      <c r="F2559" s="1532"/>
      <c r="G2559" s="83"/>
      <c r="H2559" s="76" t="s">
        <v>108</v>
      </c>
      <c r="I2559" s="75"/>
      <c r="J2559" s="75"/>
    </row>
    <row r="2560" spans="1:12" s="76" customFormat="1" ht="5.25" customHeight="1" thickBot="1" x14ac:dyDescent="0.25">
      <c r="A2560" s="89"/>
      <c r="B2560" s="89"/>
      <c r="C2560" s="89"/>
      <c r="D2560" s="89"/>
      <c r="E2560" s="89"/>
      <c r="F2560" s="89"/>
      <c r="G2560" s="89"/>
      <c r="H2560" s="89"/>
      <c r="I2560" s="89"/>
      <c r="J2560" s="89"/>
      <c r="K2560" s="89"/>
      <c r="L2560" s="89"/>
    </row>
    <row r="2561" spans="1:12" s="76" customFormat="1" ht="18" x14ac:dyDescent="0.2">
      <c r="A2561" s="1530" t="s">
        <v>109</v>
      </c>
      <c r="B2561" s="1530"/>
      <c r="C2561" s="1530"/>
      <c r="D2561" s="90" t="s">
        <v>110</v>
      </c>
      <c r="E2561" s="90"/>
      <c r="G2561" s="1550" t="s">
        <v>117</v>
      </c>
      <c r="H2561" s="1550"/>
    </row>
    <row r="2562" spans="1:12" s="76" customFormat="1" ht="18" x14ac:dyDescent="0.2"/>
    <row r="2563" spans="1:12" s="76" customFormat="1" ht="18" x14ac:dyDescent="0.2">
      <c r="A2563" s="76" t="s">
        <v>68</v>
      </c>
      <c r="B2563" s="1549" t="s">
        <v>114</v>
      </c>
      <c r="C2563" s="1549"/>
      <c r="D2563" s="1549"/>
      <c r="E2563" s="1549"/>
      <c r="F2563" s="1538" t="s">
        <v>111</v>
      </c>
      <c r="G2563" s="1538"/>
      <c r="H2563" s="91"/>
      <c r="I2563" s="1536" t="s">
        <v>112</v>
      </c>
      <c r="J2563" s="1536"/>
      <c r="K2563" s="1481">
        <v>39263</v>
      </c>
      <c r="L2563" s="1482"/>
    </row>
    <row r="2564" spans="1:12" s="76" customFormat="1" ht="18" x14ac:dyDescent="0.2"/>
    <row r="2565" spans="1:12" s="76" customFormat="1" ht="18" x14ac:dyDescent="0.2">
      <c r="A2565" s="1533" t="s">
        <v>113</v>
      </c>
      <c r="B2565" s="1533"/>
      <c r="C2565" s="1533"/>
      <c r="D2565" s="1533"/>
      <c r="E2565" s="1537"/>
      <c r="F2565" s="1537"/>
      <c r="G2565" s="1537"/>
      <c r="H2565" s="74"/>
      <c r="I2565" s="1533" t="s">
        <v>112</v>
      </c>
      <c r="J2565" s="1533"/>
      <c r="K2565" s="1534" t="s">
        <v>286</v>
      </c>
      <c r="L2565" s="1535"/>
    </row>
    <row r="2566" spans="1:12" s="76" customFormat="1" ht="18" x14ac:dyDescent="0.2">
      <c r="A2566" s="92"/>
      <c r="B2566" s="92"/>
      <c r="C2566" s="92"/>
      <c r="D2566" s="92"/>
      <c r="I2566" s="92"/>
      <c r="J2566" s="92"/>
      <c r="K2566" s="93"/>
    </row>
    <row r="2567" spans="1:12" s="76" customFormat="1" ht="30" customHeight="1" x14ac:dyDescent="0.2">
      <c r="A2567" s="79" t="s">
        <v>68</v>
      </c>
      <c r="B2567" s="1483" t="s">
        <v>143</v>
      </c>
      <c r="C2567" s="1483"/>
      <c r="D2567" s="1483"/>
      <c r="E2567" s="1483"/>
      <c r="F2567" s="1489" t="s">
        <v>116</v>
      </c>
      <c r="G2567" s="1489"/>
      <c r="H2567" s="95">
        <v>914089065</v>
      </c>
      <c r="I2567" s="1542" t="s">
        <v>69</v>
      </c>
      <c r="J2567" s="1542"/>
      <c r="K2567" s="1483" t="s">
        <v>11</v>
      </c>
      <c r="L2567" s="1484"/>
    </row>
    <row r="2568" spans="1:12" s="76" customFormat="1" ht="30" customHeight="1" x14ac:dyDescent="0.2"/>
    <row r="2569" spans="1:12" s="76" customFormat="1" ht="30" customHeight="1" x14ac:dyDescent="0.2">
      <c r="A2569" s="79" t="s">
        <v>70</v>
      </c>
      <c r="B2569" s="1483" t="s">
        <v>43</v>
      </c>
      <c r="C2569" s="1483"/>
      <c r="D2569" s="1483"/>
      <c r="E2569" s="80" t="s">
        <v>71</v>
      </c>
      <c r="F2569" s="1544"/>
      <c r="G2569" s="1544"/>
      <c r="H2569" s="80" t="s">
        <v>72</v>
      </c>
      <c r="I2569" s="1483"/>
      <c r="J2569" s="1483"/>
      <c r="K2569" s="1483" t="s">
        <v>122</v>
      </c>
      <c r="L2569" s="1484"/>
    </row>
    <row r="2570" spans="1:12" s="76" customFormat="1" ht="9" customHeight="1" thickBot="1" x14ac:dyDescent="0.25"/>
    <row r="2571" spans="1:12" s="76" customFormat="1" ht="24" customHeight="1" thickBot="1" x14ac:dyDescent="0.25">
      <c r="A2571" s="76" t="s">
        <v>73</v>
      </c>
      <c r="B2571" s="81"/>
      <c r="C2571" s="83" t="s">
        <v>74</v>
      </c>
      <c r="D2571" s="99"/>
      <c r="E2571" s="83" t="s">
        <v>75</v>
      </c>
      <c r="F2571" s="99"/>
      <c r="G2571" s="1487" t="s">
        <v>76</v>
      </c>
      <c r="H2571" s="1488"/>
      <c r="I2571" s="99"/>
      <c r="J2571" s="1490" t="s">
        <v>77</v>
      </c>
      <c r="K2571" s="1491"/>
      <c r="L2571" s="1491"/>
    </row>
    <row r="2572" spans="1:12" s="76" customFormat="1" ht="9.75" customHeight="1" thickBot="1" x14ac:dyDescent="0.25">
      <c r="C2572" s="83"/>
      <c r="D2572" s="83"/>
      <c r="E2572" s="83"/>
      <c r="F2572" s="83"/>
      <c r="G2572" s="83"/>
      <c r="H2572" s="83"/>
      <c r="I2572" s="83"/>
      <c r="J2572" s="83"/>
      <c r="K2572" s="83"/>
      <c r="L2572" s="83"/>
    </row>
    <row r="2573" spans="1:12" s="76" customFormat="1" ht="24" customHeight="1" thickBot="1" x14ac:dyDescent="0.25">
      <c r="B2573" s="81"/>
      <c r="C2573" s="83" t="s">
        <v>78</v>
      </c>
      <c r="D2573" s="99"/>
      <c r="E2573" s="83" t="s">
        <v>79</v>
      </c>
      <c r="F2573" s="100" t="str">
        <f>IF(Menu!$C$7="رئيس",Menu!#REF!," ")</f>
        <v xml:space="preserve"> </v>
      </c>
      <c r="G2573" s="1487" t="s">
        <v>81</v>
      </c>
      <c r="H2573" s="1488"/>
      <c r="I2573" s="99"/>
      <c r="J2573" s="1490" t="s">
        <v>82</v>
      </c>
      <c r="K2573" s="1491"/>
      <c r="L2573" s="1491"/>
    </row>
    <row r="2574" spans="1:12" s="76" customFormat="1" ht="9.75" customHeight="1" thickBot="1" x14ac:dyDescent="0.25">
      <c r="C2574" s="83"/>
      <c r="D2574" s="83"/>
      <c r="E2574" s="83"/>
      <c r="F2574" s="83"/>
      <c r="G2574" s="83"/>
      <c r="H2574" s="83"/>
      <c r="I2574" s="83"/>
      <c r="J2574" s="83"/>
      <c r="K2574" s="83"/>
      <c r="L2574" s="83"/>
    </row>
    <row r="2575" spans="1:12" s="76" customFormat="1" ht="24" customHeight="1" thickBot="1" x14ac:dyDescent="0.25">
      <c r="B2575" s="82" t="s">
        <v>80</v>
      </c>
      <c r="C2575" s="83" t="s">
        <v>83</v>
      </c>
      <c r="D2575" s="99"/>
      <c r="E2575" s="83" t="s">
        <v>46</v>
      </c>
      <c r="F2575" s="99"/>
      <c r="G2575" s="1482" t="s">
        <v>84</v>
      </c>
      <c r="H2575" s="1482"/>
      <c r="I2575" s="99"/>
      <c r="J2575" s="1490" t="s">
        <v>85</v>
      </c>
      <c r="K2575" s="1491"/>
      <c r="L2575" s="1491"/>
    </row>
    <row r="2576" spans="1:12" s="76" customFormat="1" ht="9.75" customHeight="1" thickBot="1" x14ac:dyDescent="0.25"/>
    <row r="2577" spans="1:12" s="76" customFormat="1" ht="24" customHeight="1" thickBot="1" x14ac:dyDescent="0.25">
      <c r="B2577" s="81"/>
      <c r="C2577" s="1487" t="s">
        <v>86</v>
      </c>
      <c r="D2577" s="1482"/>
      <c r="E2577" s="1488"/>
      <c r="F2577" s="81"/>
      <c r="G2577" s="1487" t="s">
        <v>87</v>
      </c>
      <c r="H2577" s="1482"/>
      <c r="I2577" s="1482"/>
      <c r="J2577" s="1482"/>
      <c r="K2577" s="1482"/>
      <c r="L2577" s="1482"/>
    </row>
    <row r="2578" spans="1:12" s="76" customFormat="1" ht="20.25" x14ac:dyDescent="0.2">
      <c r="A2578" s="1507" t="s">
        <v>88</v>
      </c>
      <c r="B2578" s="1507"/>
      <c r="C2578" s="1507"/>
      <c r="D2578" s="1507"/>
      <c r="E2578" s="1507"/>
      <c r="F2578" s="1507"/>
      <c r="G2578" s="1507"/>
      <c r="H2578" s="1507"/>
      <c r="I2578" s="1507"/>
      <c r="J2578" s="1507"/>
      <c r="K2578" s="1507"/>
      <c r="L2578" s="1507"/>
    </row>
    <row r="2579" spans="1:12" s="76" customFormat="1" ht="18" x14ac:dyDescent="0.2">
      <c r="A2579" s="1482" t="s">
        <v>89</v>
      </c>
      <c r="B2579" s="1482"/>
      <c r="C2579" s="1482"/>
      <c r="D2579" s="1482"/>
    </row>
    <row r="2580" spans="1:12" s="76" customFormat="1" ht="18.75" customHeight="1" x14ac:dyDescent="0.2">
      <c r="A2580" s="1522" t="s">
        <v>90</v>
      </c>
      <c r="B2580" s="1522"/>
      <c r="C2580" s="84">
        <v>76</v>
      </c>
      <c r="D2580" s="85" t="s">
        <v>25</v>
      </c>
      <c r="E2580" s="1492" t="s">
        <v>91</v>
      </c>
      <c r="F2580" s="1492"/>
      <c r="G2580" s="84"/>
      <c r="H2580" s="86" t="s">
        <v>92</v>
      </c>
      <c r="I2580" s="1492" t="s">
        <v>93</v>
      </c>
      <c r="J2580" s="1492"/>
      <c r="K2580" s="84"/>
    </row>
    <row r="2581" spans="1:12" s="76" customFormat="1" ht="18.75" thickBot="1" x14ac:dyDescent="0.25">
      <c r="A2581" s="1482" t="s">
        <v>94</v>
      </c>
      <c r="B2581" s="1482"/>
      <c r="C2581" s="1482"/>
      <c r="D2581" s="1482"/>
    </row>
    <row r="2582" spans="1:12" s="76" customFormat="1" ht="30" customHeight="1" x14ac:dyDescent="0.2">
      <c r="A2582" s="1525" t="s">
        <v>95</v>
      </c>
      <c r="B2582" s="1526"/>
      <c r="C2582" s="1526"/>
      <c r="D2582" s="1526"/>
      <c r="E2582" s="1526"/>
      <c r="F2582" s="1526"/>
      <c r="G2582" s="1526"/>
      <c r="H2582" s="1501" t="s">
        <v>96</v>
      </c>
      <c r="I2582" s="1505" t="s">
        <v>97</v>
      </c>
      <c r="J2582" s="1505"/>
      <c r="K2582" s="1501" t="s">
        <v>98</v>
      </c>
      <c r="L2582" s="1502"/>
    </row>
    <row r="2583" spans="1:12" s="76" customFormat="1" ht="30" customHeight="1" x14ac:dyDescent="0.2">
      <c r="A2583" s="87" t="s">
        <v>99</v>
      </c>
      <c r="B2583" s="1485" t="s">
        <v>100</v>
      </c>
      <c r="C2583" s="1485"/>
      <c r="D2583" s="1485" t="s">
        <v>101</v>
      </c>
      <c r="E2583" s="1485"/>
      <c r="F2583" s="1485" t="s">
        <v>100</v>
      </c>
      <c r="G2583" s="1485"/>
      <c r="H2583" s="1503"/>
      <c r="I2583" s="1506"/>
      <c r="J2583" s="1506"/>
      <c r="K2583" s="1503"/>
      <c r="L2583" s="1504"/>
    </row>
    <row r="2584" spans="1:12" s="76" customFormat="1" ht="30" customHeight="1" x14ac:dyDescent="0.2">
      <c r="A2584" s="1545" t="s">
        <v>142</v>
      </c>
      <c r="B2584" s="1493">
        <v>39253</v>
      </c>
      <c r="C2584" s="1494"/>
      <c r="D2584" s="1495" t="s">
        <v>11</v>
      </c>
      <c r="E2584" s="1496"/>
      <c r="F2584" s="1493">
        <v>39263</v>
      </c>
      <c r="G2584" s="1494"/>
      <c r="H2584" s="1511"/>
      <c r="I2584" s="1514"/>
      <c r="J2584" s="1515"/>
      <c r="K2584" s="1514"/>
      <c r="L2584" s="1539"/>
    </row>
    <row r="2585" spans="1:12" s="76" customFormat="1" ht="30" customHeight="1" x14ac:dyDescent="0.2">
      <c r="A2585" s="1546"/>
      <c r="B2585" s="1497"/>
      <c r="C2585" s="1498"/>
      <c r="D2585" s="1508"/>
      <c r="E2585" s="1509"/>
      <c r="F2585" s="1497"/>
      <c r="G2585" s="1498"/>
      <c r="H2585" s="1512"/>
      <c r="I2585" s="1516"/>
      <c r="J2585" s="1517"/>
      <c r="K2585" s="1516"/>
      <c r="L2585" s="1540"/>
    </row>
    <row r="2586" spans="1:12" s="76" customFormat="1" ht="30" customHeight="1" x14ac:dyDescent="0.2">
      <c r="A2586" s="1546"/>
      <c r="B2586" s="1497"/>
      <c r="C2586" s="1498"/>
      <c r="D2586" s="1508"/>
      <c r="E2586" s="1509"/>
      <c r="F2586" s="1497"/>
      <c r="G2586" s="1498"/>
      <c r="H2586" s="1512"/>
      <c r="I2586" s="1516"/>
      <c r="J2586" s="1517"/>
      <c r="K2586" s="1516"/>
      <c r="L2586" s="1540"/>
    </row>
    <row r="2587" spans="1:12" s="76" customFormat="1" ht="30" customHeight="1" thickBot="1" x14ac:dyDescent="0.25">
      <c r="A2587" s="1547"/>
      <c r="B2587" s="1499"/>
      <c r="C2587" s="1500"/>
      <c r="D2587" s="1520"/>
      <c r="E2587" s="1521"/>
      <c r="F2587" s="1499"/>
      <c r="G2587" s="1500"/>
      <c r="H2587" s="1513"/>
      <c r="I2587" s="1518"/>
      <c r="J2587" s="1519"/>
      <c r="K2587" s="1518"/>
      <c r="L2587" s="1541"/>
    </row>
    <row r="2588" spans="1:12" s="76" customFormat="1" ht="25.15" customHeight="1" x14ac:dyDescent="0.2">
      <c r="A2588" s="1548" t="s">
        <v>102</v>
      </c>
      <c r="B2588" s="1548"/>
      <c r="C2588" s="1548"/>
      <c r="D2588" s="1548"/>
    </row>
    <row r="2589" spans="1:12" s="76" customFormat="1" ht="25.15" customHeight="1" x14ac:dyDescent="0.2">
      <c r="A2589" s="1492" t="s">
        <v>103</v>
      </c>
      <c r="B2589" s="1492"/>
      <c r="C2589" s="84"/>
      <c r="D2589" s="88" t="s">
        <v>104</v>
      </c>
      <c r="E2589" s="1492" t="s">
        <v>105</v>
      </c>
      <c r="F2589" s="1492"/>
      <c r="G2589" s="84">
        <v>180</v>
      </c>
      <c r="H2589" s="86" t="s">
        <v>92</v>
      </c>
      <c r="I2589" s="1522" t="s">
        <v>106</v>
      </c>
      <c r="J2589" s="1522"/>
      <c r="K2589" s="84"/>
    </row>
    <row r="2590" spans="1:12" s="76" customFormat="1" ht="25.15" customHeight="1" x14ac:dyDescent="0.2">
      <c r="A2590" s="1492" t="s">
        <v>107</v>
      </c>
      <c r="B2590" s="1492"/>
      <c r="C2590" s="1492"/>
      <c r="D2590" s="1492"/>
    </row>
    <row r="2591" spans="1:12" s="76" customFormat="1" ht="25.15" customHeight="1" x14ac:dyDescent="0.2">
      <c r="C2591" s="1536" t="s">
        <v>119</v>
      </c>
      <c r="D2591" s="1536"/>
      <c r="E2591" s="1532">
        <v>39263</v>
      </c>
      <c r="F2591" s="1532"/>
      <c r="G2591" s="83"/>
      <c r="H2591" s="76" t="s">
        <v>108</v>
      </c>
      <c r="I2591" s="75"/>
      <c r="J2591" s="75"/>
    </row>
    <row r="2592" spans="1:12" s="76" customFormat="1" ht="5.25" customHeight="1" thickBot="1" x14ac:dyDescent="0.25">
      <c r="A2592" s="89"/>
      <c r="B2592" s="89"/>
      <c r="C2592" s="89"/>
      <c r="D2592" s="89"/>
      <c r="E2592" s="89"/>
      <c r="F2592" s="89"/>
      <c r="G2592" s="89"/>
      <c r="H2592" s="89"/>
      <c r="I2592" s="89"/>
      <c r="J2592" s="89"/>
      <c r="K2592" s="89"/>
      <c r="L2592" s="89"/>
    </row>
    <row r="2593" spans="1:12" s="76" customFormat="1" ht="18" x14ac:dyDescent="0.2">
      <c r="A2593" s="1530" t="s">
        <v>109</v>
      </c>
      <c r="B2593" s="1530"/>
      <c r="C2593" s="1530"/>
      <c r="D2593" s="90" t="s">
        <v>110</v>
      </c>
      <c r="E2593" s="90"/>
      <c r="G2593" s="1550" t="s">
        <v>117</v>
      </c>
      <c r="H2593" s="1550"/>
    </row>
    <row r="2594" spans="1:12" s="76" customFormat="1" ht="18" x14ac:dyDescent="0.2"/>
    <row r="2595" spans="1:12" s="76" customFormat="1" ht="18" x14ac:dyDescent="0.2">
      <c r="A2595" s="76" t="s">
        <v>68</v>
      </c>
      <c r="B2595" s="1549" t="s">
        <v>114</v>
      </c>
      <c r="C2595" s="1549"/>
      <c r="D2595" s="1549"/>
      <c r="E2595" s="1549"/>
      <c r="F2595" s="1538" t="s">
        <v>111</v>
      </c>
      <c r="G2595" s="1538"/>
      <c r="H2595" s="91"/>
      <c r="I2595" s="1536" t="s">
        <v>112</v>
      </c>
      <c r="J2595" s="1536"/>
      <c r="K2595" s="1481">
        <v>39263</v>
      </c>
      <c r="L2595" s="1482"/>
    </row>
    <row r="2596" spans="1:12" s="76" customFormat="1" ht="18" x14ac:dyDescent="0.2"/>
    <row r="2597" spans="1:12" s="76" customFormat="1" ht="18" x14ac:dyDescent="0.2">
      <c r="A2597" s="1533" t="s">
        <v>113</v>
      </c>
      <c r="B2597" s="1533"/>
      <c r="C2597" s="1533"/>
      <c r="D2597" s="1533"/>
      <c r="E2597" s="1537"/>
      <c r="F2597" s="1537"/>
      <c r="G2597" s="1537"/>
      <c r="H2597" s="74"/>
      <c r="I2597" s="1533" t="s">
        <v>112</v>
      </c>
      <c r="J2597" s="1533"/>
      <c r="K2597" s="1534" t="s">
        <v>286</v>
      </c>
      <c r="L2597" s="1535"/>
    </row>
    <row r="2598" spans="1:12" s="76" customFormat="1" ht="18" x14ac:dyDescent="0.2">
      <c r="A2598" s="92"/>
      <c r="B2598" s="92"/>
      <c r="C2598" s="92"/>
      <c r="D2598" s="92"/>
      <c r="I2598" s="92"/>
      <c r="J2598" s="92"/>
      <c r="K2598" s="93"/>
    </row>
    <row r="2599" spans="1:12" s="76" customFormat="1" ht="30" customHeight="1" x14ac:dyDescent="0.2">
      <c r="A2599" s="79" t="s">
        <v>68</v>
      </c>
      <c r="B2599" s="1483" t="s">
        <v>143</v>
      </c>
      <c r="C2599" s="1483"/>
      <c r="D2599" s="1483"/>
      <c r="E2599" s="1483"/>
      <c r="F2599" s="1489" t="s">
        <v>116</v>
      </c>
      <c r="G2599" s="1489"/>
      <c r="H2599" s="95">
        <v>914089065</v>
      </c>
      <c r="I2599" s="1542" t="s">
        <v>69</v>
      </c>
      <c r="J2599" s="1542"/>
      <c r="K2599" s="1483" t="s">
        <v>11</v>
      </c>
      <c r="L2599" s="1484"/>
    </row>
    <row r="2600" spans="1:12" s="76" customFormat="1" ht="30" customHeight="1" x14ac:dyDescent="0.2"/>
    <row r="2601" spans="1:12" s="76" customFormat="1" ht="30" customHeight="1" x14ac:dyDescent="0.2">
      <c r="A2601" s="79" t="s">
        <v>70</v>
      </c>
      <c r="B2601" s="1483" t="s">
        <v>43</v>
      </c>
      <c r="C2601" s="1483"/>
      <c r="D2601" s="1483"/>
      <c r="E2601" s="80" t="s">
        <v>71</v>
      </c>
      <c r="F2601" s="1544"/>
      <c r="G2601" s="1544"/>
      <c r="H2601" s="80" t="s">
        <v>72</v>
      </c>
      <c r="I2601" s="1483"/>
      <c r="J2601" s="1483"/>
      <c r="K2601" s="1483" t="s">
        <v>122</v>
      </c>
      <c r="L2601" s="1484"/>
    </row>
    <row r="2602" spans="1:12" s="76" customFormat="1" ht="9" customHeight="1" thickBot="1" x14ac:dyDescent="0.25"/>
    <row r="2603" spans="1:12" s="76" customFormat="1" ht="24" customHeight="1" thickBot="1" x14ac:dyDescent="0.25">
      <c r="A2603" s="76" t="s">
        <v>73</v>
      </c>
      <c r="B2603" s="81"/>
      <c r="C2603" s="83" t="s">
        <v>74</v>
      </c>
      <c r="D2603" s="99"/>
      <c r="E2603" s="83" t="s">
        <v>75</v>
      </c>
      <c r="F2603" s="99"/>
      <c r="G2603" s="1487" t="s">
        <v>76</v>
      </c>
      <c r="H2603" s="1488"/>
      <c r="I2603" s="99"/>
      <c r="J2603" s="1490" t="s">
        <v>77</v>
      </c>
      <c r="K2603" s="1491"/>
      <c r="L2603" s="1491"/>
    </row>
    <row r="2604" spans="1:12" s="76" customFormat="1" ht="9.75" customHeight="1" thickBot="1" x14ac:dyDescent="0.25">
      <c r="C2604" s="83"/>
      <c r="D2604" s="83"/>
      <c r="E2604" s="83"/>
      <c r="F2604" s="83"/>
      <c r="G2604" s="83"/>
      <c r="H2604" s="83"/>
      <c r="I2604" s="83"/>
      <c r="J2604" s="83"/>
      <c r="K2604" s="83"/>
      <c r="L2604" s="83"/>
    </row>
    <row r="2605" spans="1:12" s="76" customFormat="1" ht="24" customHeight="1" thickBot="1" x14ac:dyDescent="0.25">
      <c r="B2605" s="81"/>
      <c r="C2605" s="83" t="s">
        <v>78</v>
      </c>
      <c r="D2605" s="99"/>
      <c r="E2605" s="83" t="s">
        <v>79</v>
      </c>
      <c r="F2605" s="100" t="str">
        <f>IF(Menu!$C$7="رئيس",Menu!#REF!," ")</f>
        <v xml:space="preserve"> </v>
      </c>
      <c r="G2605" s="1487" t="s">
        <v>81</v>
      </c>
      <c r="H2605" s="1488"/>
      <c r="I2605" s="99"/>
      <c r="J2605" s="1490" t="s">
        <v>82</v>
      </c>
      <c r="K2605" s="1491"/>
      <c r="L2605" s="1491"/>
    </row>
    <row r="2606" spans="1:12" s="76" customFormat="1" ht="9.75" customHeight="1" thickBot="1" x14ac:dyDescent="0.25">
      <c r="C2606" s="83"/>
      <c r="D2606" s="83"/>
      <c r="E2606" s="83"/>
      <c r="F2606" s="83"/>
      <c r="G2606" s="83"/>
      <c r="H2606" s="83"/>
      <c r="I2606" s="83"/>
      <c r="J2606" s="83"/>
      <c r="K2606" s="83"/>
      <c r="L2606" s="83"/>
    </row>
    <row r="2607" spans="1:12" s="76" customFormat="1" ht="24" customHeight="1" thickBot="1" x14ac:dyDescent="0.25">
      <c r="B2607" s="82" t="s">
        <v>80</v>
      </c>
      <c r="C2607" s="83" t="s">
        <v>83</v>
      </c>
      <c r="D2607" s="99"/>
      <c r="E2607" s="83" t="s">
        <v>46</v>
      </c>
      <c r="F2607" s="99"/>
      <c r="G2607" s="1482" t="s">
        <v>84</v>
      </c>
      <c r="H2607" s="1482"/>
      <c r="I2607" s="99"/>
      <c r="J2607" s="1490" t="s">
        <v>85</v>
      </c>
      <c r="K2607" s="1491"/>
      <c r="L2607" s="1491"/>
    </row>
    <row r="2608" spans="1:12" s="76" customFormat="1" ht="9.75" customHeight="1" thickBot="1" x14ac:dyDescent="0.25"/>
    <row r="2609" spans="1:12" s="76" customFormat="1" ht="24" customHeight="1" thickBot="1" x14ac:dyDescent="0.25">
      <c r="B2609" s="81"/>
      <c r="C2609" s="1487" t="s">
        <v>86</v>
      </c>
      <c r="D2609" s="1482"/>
      <c r="E2609" s="1488"/>
      <c r="F2609" s="81"/>
      <c r="G2609" s="1487" t="s">
        <v>87</v>
      </c>
      <c r="H2609" s="1482"/>
      <c r="I2609" s="1482"/>
      <c r="J2609" s="1482"/>
      <c r="K2609" s="1482"/>
      <c r="L2609" s="1482"/>
    </row>
    <row r="2610" spans="1:12" s="76" customFormat="1" ht="20.25" x14ac:dyDescent="0.2">
      <c r="A2610" s="1507" t="s">
        <v>88</v>
      </c>
      <c r="B2610" s="1507"/>
      <c r="C2610" s="1507"/>
      <c r="D2610" s="1507"/>
      <c r="E2610" s="1507"/>
      <c r="F2610" s="1507"/>
      <c r="G2610" s="1507"/>
      <c r="H2610" s="1507"/>
      <c r="I2610" s="1507"/>
      <c r="J2610" s="1507"/>
      <c r="K2610" s="1507"/>
      <c r="L2610" s="1507"/>
    </row>
    <row r="2611" spans="1:12" s="76" customFormat="1" ht="18" x14ac:dyDescent="0.2">
      <c r="A2611" s="1482" t="s">
        <v>89</v>
      </c>
      <c r="B2611" s="1482"/>
      <c r="C2611" s="1482"/>
      <c r="D2611" s="1482"/>
    </row>
    <row r="2612" spans="1:12" s="76" customFormat="1" ht="18.75" customHeight="1" x14ac:dyDescent="0.2">
      <c r="A2612" s="1522" t="s">
        <v>90</v>
      </c>
      <c r="B2612" s="1522"/>
      <c r="C2612" s="84">
        <v>76</v>
      </c>
      <c r="D2612" s="85" t="s">
        <v>25</v>
      </c>
      <c r="E2612" s="1492" t="s">
        <v>91</v>
      </c>
      <c r="F2612" s="1492"/>
      <c r="G2612" s="84"/>
      <c r="H2612" s="86" t="s">
        <v>92</v>
      </c>
      <c r="I2612" s="1492" t="s">
        <v>93</v>
      </c>
      <c r="J2612" s="1492"/>
      <c r="K2612" s="84"/>
    </row>
    <row r="2613" spans="1:12" s="76" customFormat="1" ht="18.75" thickBot="1" x14ac:dyDescent="0.25">
      <c r="A2613" s="1482" t="s">
        <v>94</v>
      </c>
      <c r="B2613" s="1482"/>
      <c r="C2613" s="1482"/>
      <c r="D2613" s="1482"/>
    </row>
    <row r="2614" spans="1:12" s="76" customFormat="1" ht="30" customHeight="1" x14ac:dyDescent="0.2">
      <c r="A2614" s="1525" t="s">
        <v>95</v>
      </c>
      <c r="B2614" s="1526"/>
      <c r="C2614" s="1526"/>
      <c r="D2614" s="1526"/>
      <c r="E2614" s="1526"/>
      <c r="F2614" s="1526"/>
      <c r="G2614" s="1526"/>
      <c r="H2614" s="1501" t="s">
        <v>96</v>
      </c>
      <c r="I2614" s="1505" t="s">
        <v>97</v>
      </c>
      <c r="J2614" s="1505"/>
      <c r="K2614" s="1501" t="s">
        <v>98</v>
      </c>
      <c r="L2614" s="1502"/>
    </row>
    <row r="2615" spans="1:12" s="76" customFormat="1" ht="30" customHeight="1" x14ac:dyDescent="0.2">
      <c r="A2615" s="87" t="s">
        <v>99</v>
      </c>
      <c r="B2615" s="1485" t="s">
        <v>100</v>
      </c>
      <c r="C2615" s="1485"/>
      <c r="D2615" s="1485" t="s">
        <v>101</v>
      </c>
      <c r="E2615" s="1485"/>
      <c r="F2615" s="1485" t="s">
        <v>100</v>
      </c>
      <c r="G2615" s="1485"/>
      <c r="H2615" s="1503"/>
      <c r="I2615" s="1506"/>
      <c r="J2615" s="1506"/>
      <c r="K2615" s="1503"/>
      <c r="L2615" s="1504"/>
    </row>
    <row r="2616" spans="1:12" s="76" customFormat="1" ht="30" customHeight="1" x14ac:dyDescent="0.2">
      <c r="A2616" s="1545" t="s">
        <v>142</v>
      </c>
      <c r="B2616" s="1493">
        <v>39253</v>
      </c>
      <c r="C2616" s="1494"/>
      <c r="D2616" s="1495" t="s">
        <v>11</v>
      </c>
      <c r="E2616" s="1496"/>
      <c r="F2616" s="1493">
        <v>39263</v>
      </c>
      <c r="G2616" s="1494"/>
      <c r="H2616" s="1511"/>
      <c r="I2616" s="1514"/>
      <c r="J2616" s="1515"/>
      <c r="K2616" s="1514"/>
      <c r="L2616" s="1539"/>
    </row>
    <row r="2617" spans="1:12" s="76" customFormat="1" ht="30" customHeight="1" x14ac:dyDescent="0.2">
      <c r="A2617" s="1546"/>
      <c r="B2617" s="1497"/>
      <c r="C2617" s="1498"/>
      <c r="D2617" s="1508"/>
      <c r="E2617" s="1509"/>
      <c r="F2617" s="1497"/>
      <c r="G2617" s="1498"/>
      <c r="H2617" s="1512"/>
      <c r="I2617" s="1516"/>
      <c r="J2617" s="1517"/>
      <c r="K2617" s="1516"/>
      <c r="L2617" s="1540"/>
    </row>
    <row r="2618" spans="1:12" s="76" customFormat="1" ht="30" customHeight="1" x14ac:dyDescent="0.2">
      <c r="A2618" s="1546"/>
      <c r="B2618" s="1497"/>
      <c r="C2618" s="1498"/>
      <c r="D2618" s="1508"/>
      <c r="E2618" s="1509"/>
      <c r="F2618" s="1497"/>
      <c r="G2618" s="1498"/>
      <c r="H2618" s="1512"/>
      <c r="I2618" s="1516"/>
      <c r="J2618" s="1517"/>
      <c r="K2618" s="1516"/>
      <c r="L2618" s="1540"/>
    </row>
    <row r="2619" spans="1:12" s="76" customFormat="1" ht="30" customHeight="1" thickBot="1" x14ac:dyDescent="0.25">
      <c r="A2619" s="1547"/>
      <c r="B2619" s="1499"/>
      <c r="C2619" s="1500"/>
      <c r="D2619" s="1520"/>
      <c r="E2619" s="1521"/>
      <c r="F2619" s="1499"/>
      <c r="G2619" s="1500"/>
      <c r="H2619" s="1513"/>
      <c r="I2619" s="1518"/>
      <c r="J2619" s="1519"/>
      <c r="K2619" s="1518"/>
      <c r="L2619" s="1541"/>
    </row>
    <row r="2620" spans="1:12" s="76" customFormat="1" ht="25.15" customHeight="1" x14ac:dyDescent="0.2">
      <c r="A2620" s="1548" t="s">
        <v>102</v>
      </c>
      <c r="B2620" s="1548"/>
      <c r="C2620" s="1548"/>
      <c r="D2620" s="1548"/>
    </row>
    <row r="2621" spans="1:12" s="76" customFormat="1" ht="25.15" customHeight="1" x14ac:dyDescent="0.2">
      <c r="A2621" s="1492" t="s">
        <v>103</v>
      </c>
      <c r="B2621" s="1492"/>
      <c r="C2621" s="84"/>
      <c r="D2621" s="88" t="s">
        <v>104</v>
      </c>
      <c r="E2621" s="1492" t="s">
        <v>105</v>
      </c>
      <c r="F2621" s="1492"/>
      <c r="G2621" s="84">
        <v>180</v>
      </c>
      <c r="H2621" s="86" t="s">
        <v>92</v>
      </c>
      <c r="I2621" s="1522" t="s">
        <v>106</v>
      </c>
      <c r="J2621" s="1522"/>
      <c r="K2621" s="84"/>
    </row>
    <row r="2622" spans="1:12" s="76" customFormat="1" ht="25.15" customHeight="1" x14ac:dyDescent="0.2">
      <c r="A2622" s="1492" t="s">
        <v>107</v>
      </c>
      <c r="B2622" s="1492"/>
      <c r="C2622" s="1492"/>
      <c r="D2622" s="1492"/>
    </row>
    <row r="2623" spans="1:12" s="76" customFormat="1" ht="25.15" customHeight="1" x14ac:dyDescent="0.2">
      <c r="C2623" s="1536" t="s">
        <v>119</v>
      </c>
      <c r="D2623" s="1536"/>
      <c r="E2623" s="1532">
        <v>39263</v>
      </c>
      <c r="F2623" s="1532"/>
      <c r="G2623" s="83"/>
      <c r="H2623" s="76" t="s">
        <v>108</v>
      </c>
      <c r="I2623" s="75"/>
      <c r="J2623" s="75"/>
    </row>
    <row r="2624" spans="1:12" s="76" customFormat="1" ht="5.25" customHeight="1" thickBot="1" x14ac:dyDescent="0.25">
      <c r="A2624" s="89"/>
      <c r="B2624" s="89"/>
      <c r="C2624" s="89"/>
      <c r="D2624" s="89"/>
      <c r="E2624" s="89"/>
      <c r="F2624" s="89"/>
      <c r="G2624" s="89"/>
      <c r="H2624" s="89"/>
      <c r="I2624" s="89"/>
      <c r="J2624" s="89"/>
      <c r="K2624" s="89"/>
      <c r="L2624" s="89"/>
    </row>
    <row r="2625" spans="1:12" s="76" customFormat="1" ht="18" x14ac:dyDescent="0.2">
      <c r="A2625" s="1530" t="s">
        <v>109</v>
      </c>
      <c r="B2625" s="1530"/>
      <c r="C2625" s="1530"/>
      <c r="D2625" s="90" t="s">
        <v>110</v>
      </c>
      <c r="E2625" s="90"/>
      <c r="G2625" s="1550" t="s">
        <v>117</v>
      </c>
      <c r="H2625" s="1550"/>
    </row>
    <row r="2626" spans="1:12" s="76" customFormat="1" ht="18" x14ac:dyDescent="0.2"/>
    <row r="2627" spans="1:12" s="76" customFormat="1" ht="18" x14ac:dyDescent="0.2">
      <c r="A2627" s="76" t="s">
        <v>68</v>
      </c>
      <c r="B2627" s="1549" t="s">
        <v>114</v>
      </c>
      <c r="C2627" s="1549"/>
      <c r="D2627" s="1549"/>
      <c r="E2627" s="1549"/>
      <c r="F2627" s="1538" t="s">
        <v>111</v>
      </c>
      <c r="G2627" s="1538"/>
      <c r="H2627" s="91"/>
      <c r="I2627" s="1536" t="s">
        <v>112</v>
      </c>
      <c r="J2627" s="1536"/>
      <c r="K2627" s="1481">
        <v>39263</v>
      </c>
      <c r="L2627" s="1482"/>
    </row>
    <row r="2628" spans="1:12" s="76" customFormat="1" ht="18" x14ac:dyDescent="0.2"/>
    <row r="2629" spans="1:12" s="76" customFormat="1" ht="18" x14ac:dyDescent="0.2">
      <c r="A2629" s="1533" t="s">
        <v>113</v>
      </c>
      <c r="B2629" s="1533"/>
      <c r="C2629" s="1533"/>
      <c r="D2629" s="1533"/>
      <c r="E2629" s="1537"/>
      <c r="F2629" s="1537"/>
      <c r="G2629" s="1537"/>
      <c r="H2629" s="74"/>
      <c r="I2629" s="1533" t="s">
        <v>112</v>
      </c>
      <c r="J2629" s="1533"/>
      <c r="K2629" s="1534" t="s">
        <v>286</v>
      </c>
      <c r="L2629" s="1535"/>
    </row>
    <row r="2630" spans="1:12" s="76" customFormat="1" ht="18" x14ac:dyDescent="0.2">
      <c r="A2630" s="92"/>
      <c r="B2630" s="92"/>
      <c r="C2630" s="92"/>
      <c r="D2630" s="92"/>
      <c r="I2630" s="92"/>
      <c r="J2630" s="92"/>
      <c r="K2630" s="93"/>
    </row>
    <row r="2631" spans="1:12" s="76" customFormat="1" ht="30" customHeight="1" x14ac:dyDescent="0.2">
      <c r="A2631" s="79" t="s">
        <v>68</v>
      </c>
      <c r="B2631" s="1483" t="s">
        <v>143</v>
      </c>
      <c r="C2631" s="1483"/>
      <c r="D2631" s="1483"/>
      <c r="E2631" s="1483"/>
      <c r="F2631" s="1489" t="s">
        <v>116</v>
      </c>
      <c r="G2631" s="1489"/>
      <c r="H2631" s="95">
        <v>914089065</v>
      </c>
      <c r="I2631" s="1542" t="s">
        <v>69</v>
      </c>
      <c r="J2631" s="1542"/>
      <c r="K2631" s="1483" t="s">
        <v>11</v>
      </c>
      <c r="L2631" s="1484"/>
    </row>
    <row r="2632" spans="1:12" s="76" customFormat="1" ht="30" customHeight="1" x14ac:dyDescent="0.2"/>
    <row r="2633" spans="1:12" s="76" customFormat="1" ht="30" customHeight="1" x14ac:dyDescent="0.2">
      <c r="A2633" s="79" t="s">
        <v>70</v>
      </c>
      <c r="B2633" s="1483" t="s">
        <v>43</v>
      </c>
      <c r="C2633" s="1483"/>
      <c r="D2633" s="1483"/>
      <c r="E2633" s="80" t="s">
        <v>71</v>
      </c>
      <c r="F2633" s="1544"/>
      <c r="G2633" s="1544"/>
      <c r="H2633" s="80" t="s">
        <v>72</v>
      </c>
      <c r="I2633" s="1483"/>
      <c r="J2633" s="1483"/>
      <c r="K2633" s="1483" t="s">
        <v>122</v>
      </c>
      <c r="L2633" s="1484"/>
    </row>
    <row r="2634" spans="1:12" s="76" customFormat="1" ht="9" customHeight="1" thickBot="1" x14ac:dyDescent="0.25"/>
    <row r="2635" spans="1:12" s="76" customFormat="1" ht="24" customHeight="1" thickBot="1" x14ac:dyDescent="0.25">
      <c r="A2635" s="76" t="s">
        <v>73</v>
      </c>
      <c r="B2635" s="81"/>
      <c r="C2635" s="83" t="s">
        <v>74</v>
      </c>
      <c r="D2635" s="99"/>
      <c r="E2635" s="83" t="s">
        <v>75</v>
      </c>
      <c r="F2635" s="99"/>
      <c r="G2635" s="1487" t="s">
        <v>76</v>
      </c>
      <c r="H2635" s="1488"/>
      <c r="I2635" s="99"/>
      <c r="J2635" s="1490" t="s">
        <v>77</v>
      </c>
      <c r="K2635" s="1491"/>
      <c r="L2635" s="1491"/>
    </row>
    <row r="2636" spans="1:12" s="76" customFormat="1" ht="9.75" customHeight="1" thickBot="1" x14ac:dyDescent="0.25">
      <c r="C2636" s="83"/>
      <c r="D2636" s="83"/>
      <c r="E2636" s="83"/>
      <c r="F2636" s="83"/>
      <c r="G2636" s="83"/>
      <c r="H2636" s="83"/>
      <c r="I2636" s="83"/>
      <c r="J2636" s="83"/>
      <c r="K2636" s="83"/>
      <c r="L2636" s="83"/>
    </row>
    <row r="2637" spans="1:12" s="76" customFormat="1" ht="24" customHeight="1" thickBot="1" x14ac:dyDescent="0.25">
      <c r="B2637" s="81"/>
      <c r="C2637" s="83" t="s">
        <v>78</v>
      </c>
      <c r="D2637" s="99"/>
      <c r="E2637" s="83" t="s">
        <v>79</v>
      </c>
      <c r="F2637" s="100" t="str">
        <f>IF(Menu!$C$7="رئيس",Menu!#REF!," ")</f>
        <v xml:space="preserve"> </v>
      </c>
      <c r="G2637" s="1487" t="s">
        <v>81</v>
      </c>
      <c r="H2637" s="1488"/>
      <c r="I2637" s="99"/>
      <c r="J2637" s="1490" t="s">
        <v>82</v>
      </c>
      <c r="K2637" s="1491"/>
      <c r="L2637" s="1491"/>
    </row>
    <row r="2638" spans="1:12" s="76" customFormat="1" ht="9.75" customHeight="1" thickBot="1" x14ac:dyDescent="0.25">
      <c r="C2638" s="83"/>
      <c r="D2638" s="83"/>
      <c r="E2638" s="83"/>
      <c r="F2638" s="83"/>
      <c r="G2638" s="83"/>
      <c r="H2638" s="83"/>
      <c r="I2638" s="83"/>
      <c r="J2638" s="83"/>
      <c r="K2638" s="83"/>
      <c r="L2638" s="83"/>
    </row>
    <row r="2639" spans="1:12" s="76" customFormat="1" ht="24" customHeight="1" thickBot="1" x14ac:dyDescent="0.25">
      <c r="B2639" s="82" t="s">
        <v>80</v>
      </c>
      <c r="C2639" s="83" t="s">
        <v>83</v>
      </c>
      <c r="D2639" s="99"/>
      <c r="E2639" s="83" t="s">
        <v>46</v>
      </c>
      <c r="F2639" s="99"/>
      <c r="G2639" s="1482" t="s">
        <v>84</v>
      </c>
      <c r="H2639" s="1482"/>
      <c r="I2639" s="99"/>
      <c r="J2639" s="1490" t="s">
        <v>85</v>
      </c>
      <c r="K2639" s="1491"/>
      <c r="L2639" s="1491"/>
    </row>
    <row r="2640" spans="1:12" s="76" customFormat="1" ht="9.75" customHeight="1" thickBot="1" x14ac:dyDescent="0.25"/>
    <row r="2641" spans="1:12" s="76" customFormat="1" ht="24" customHeight="1" thickBot="1" x14ac:dyDescent="0.25">
      <c r="B2641" s="81"/>
      <c r="C2641" s="1487" t="s">
        <v>86</v>
      </c>
      <c r="D2641" s="1482"/>
      <c r="E2641" s="1488"/>
      <c r="F2641" s="81"/>
      <c r="G2641" s="1487" t="s">
        <v>87</v>
      </c>
      <c r="H2641" s="1482"/>
      <c r="I2641" s="1482"/>
      <c r="J2641" s="1482"/>
      <c r="K2641" s="1482"/>
      <c r="L2641" s="1482"/>
    </row>
    <row r="2642" spans="1:12" s="76" customFormat="1" ht="20.25" x14ac:dyDescent="0.2">
      <c r="A2642" s="1507" t="s">
        <v>88</v>
      </c>
      <c r="B2642" s="1507"/>
      <c r="C2642" s="1507"/>
      <c r="D2642" s="1507"/>
      <c r="E2642" s="1507"/>
      <c r="F2642" s="1507"/>
      <c r="G2642" s="1507"/>
      <c r="H2642" s="1507"/>
      <c r="I2642" s="1507"/>
      <c r="J2642" s="1507"/>
      <c r="K2642" s="1507"/>
      <c r="L2642" s="1507"/>
    </row>
    <row r="2643" spans="1:12" s="76" customFormat="1" ht="18" x14ac:dyDescent="0.2">
      <c r="A2643" s="1482" t="s">
        <v>89</v>
      </c>
      <c r="B2643" s="1482"/>
      <c r="C2643" s="1482"/>
      <c r="D2643" s="1482"/>
    </row>
    <row r="2644" spans="1:12" s="76" customFormat="1" ht="18.75" customHeight="1" x14ac:dyDescent="0.2">
      <c r="A2644" s="1522" t="s">
        <v>90</v>
      </c>
      <c r="B2644" s="1522"/>
      <c r="C2644" s="84">
        <v>76</v>
      </c>
      <c r="D2644" s="85" t="s">
        <v>25</v>
      </c>
      <c r="E2644" s="1492" t="s">
        <v>91</v>
      </c>
      <c r="F2644" s="1492"/>
      <c r="G2644" s="84"/>
      <c r="H2644" s="86" t="s">
        <v>92</v>
      </c>
      <c r="I2644" s="1492" t="s">
        <v>93</v>
      </c>
      <c r="J2644" s="1492"/>
      <c r="K2644" s="84"/>
    </row>
    <row r="2645" spans="1:12" s="76" customFormat="1" ht="18.75" thickBot="1" x14ac:dyDescent="0.25">
      <c r="A2645" s="1482" t="s">
        <v>94</v>
      </c>
      <c r="B2645" s="1482"/>
      <c r="C2645" s="1482"/>
      <c r="D2645" s="1482"/>
    </row>
    <row r="2646" spans="1:12" s="76" customFormat="1" ht="30" customHeight="1" x14ac:dyDescent="0.2">
      <c r="A2646" s="1525" t="s">
        <v>95</v>
      </c>
      <c r="B2646" s="1526"/>
      <c r="C2646" s="1526"/>
      <c r="D2646" s="1526"/>
      <c r="E2646" s="1526"/>
      <c r="F2646" s="1526"/>
      <c r="G2646" s="1526"/>
      <c r="H2646" s="1501" t="s">
        <v>96</v>
      </c>
      <c r="I2646" s="1505" t="s">
        <v>97</v>
      </c>
      <c r="J2646" s="1505"/>
      <c r="K2646" s="1501" t="s">
        <v>98</v>
      </c>
      <c r="L2646" s="1502"/>
    </row>
    <row r="2647" spans="1:12" s="76" customFormat="1" ht="30" customHeight="1" x14ac:dyDescent="0.2">
      <c r="A2647" s="87" t="s">
        <v>99</v>
      </c>
      <c r="B2647" s="1485" t="s">
        <v>100</v>
      </c>
      <c r="C2647" s="1485"/>
      <c r="D2647" s="1485" t="s">
        <v>101</v>
      </c>
      <c r="E2647" s="1485"/>
      <c r="F2647" s="1485" t="s">
        <v>100</v>
      </c>
      <c r="G2647" s="1485"/>
      <c r="H2647" s="1503"/>
      <c r="I2647" s="1506"/>
      <c r="J2647" s="1506"/>
      <c r="K2647" s="1503"/>
      <c r="L2647" s="1504"/>
    </row>
    <row r="2648" spans="1:12" s="76" customFormat="1" ht="30" customHeight="1" x14ac:dyDescent="0.2">
      <c r="A2648" s="1545" t="s">
        <v>142</v>
      </c>
      <c r="B2648" s="1493">
        <v>39253</v>
      </c>
      <c r="C2648" s="1494"/>
      <c r="D2648" s="1495" t="s">
        <v>11</v>
      </c>
      <c r="E2648" s="1496"/>
      <c r="F2648" s="1493">
        <v>39263</v>
      </c>
      <c r="G2648" s="1494"/>
      <c r="H2648" s="1511"/>
      <c r="I2648" s="1514"/>
      <c r="J2648" s="1515"/>
      <c r="K2648" s="1514"/>
      <c r="L2648" s="1539"/>
    </row>
    <row r="2649" spans="1:12" s="76" customFormat="1" ht="30" customHeight="1" x14ac:dyDescent="0.2">
      <c r="A2649" s="1546"/>
      <c r="B2649" s="1497"/>
      <c r="C2649" s="1498"/>
      <c r="D2649" s="1508"/>
      <c r="E2649" s="1509"/>
      <c r="F2649" s="1497"/>
      <c r="G2649" s="1498"/>
      <c r="H2649" s="1512"/>
      <c r="I2649" s="1516"/>
      <c r="J2649" s="1517"/>
      <c r="K2649" s="1516"/>
      <c r="L2649" s="1540"/>
    </row>
    <row r="2650" spans="1:12" s="76" customFormat="1" ht="30" customHeight="1" x14ac:dyDescent="0.2">
      <c r="A2650" s="1546"/>
      <c r="B2650" s="1497"/>
      <c r="C2650" s="1498"/>
      <c r="D2650" s="1508"/>
      <c r="E2650" s="1509"/>
      <c r="F2650" s="1497"/>
      <c r="G2650" s="1498"/>
      <c r="H2650" s="1512"/>
      <c r="I2650" s="1516"/>
      <c r="J2650" s="1517"/>
      <c r="K2650" s="1516"/>
      <c r="L2650" s="1540"/>
    </row>
    <row r="2651" spans="1:12" s="76" customFormat="1" ht="30" customHeight="1" thickBot="1" x14ac:dyDescent="0.25">
      <c r="A2651" s="1547"/>
      <c r="B2651" s="1499"/>
      <c r="C2651" s="1500"/>
      <c r="D2651" s="1520"/>
      <c r="E2651" s="1521"/>
      <c r="F2651" s="1499"/>
      <c r="G2651" s="1500"/>
      <c r="H2651" s="1513"/>
      <c r="I2651" s="1518"/>
      <c r="J2651" s="1519"/>
      <c r="K2651" s="1518"/>
      <c r="L2651" s="1541"/>
    </row>
    <row r="2652" spans="1:12" s="76" customFormat="1" ht="25.15" customHeight="1" x14ac:dyDescent="0.2">
      <c r="A2652" s="1548" t="s">
        <v>102</v>
      </c>
      <c r="B2652" s="1548"/>
      <c r="C2652" s="1548"/>
      <c r="D2652" s="1548"/>
    </row>
    <row r="2653" spans="1:12" s="76" customFormat="1" ht="25.15" customHeight="1" x14ac:dyDescent="0.2">
      <c r="A2653" s="1492" t="s">
        <v>103</v>
      </c>
      <c r="B2653" s="1492"/>
      <c r="C2653" s="84"/>
      <c r="D2653" s="88" t="s">
        <v>104</v>
      </c>
      <c r="E2653" s="1492" t="s">
        <v>105</v>
      </c>
      <c r="F2653" s="1492"/>
      <c r="G2653" s="84">
        <v>180</v>
      </c>
      <c r="H2653" s="86" t="s">
        <v>92</v>
      </c>
      <c r="I2653" s="1522" t="s">
        <v>106</v>
      </c>
      <c r="J2653" s="1522"/>
      <c r="K2653" s="84"/>
    </row>
    <row r="2654" spans="1:12" s="76" customFormat="1" ht="25.15" customHeight="1" x14ac:dyDescent="0.2">
      <c r="A2654" s="1492" t="s">
        <v>107</v>
      </c>
      <c r="B2654" s="1492"/>
      <c r="C2654" s="1492"/>
      <c r="D2654" s="1492"/>
    </row>
    <row r="2655" spans="1:12" s="76" customFormat="1" ht="25.15" customHeight="1" x14ac:dyDescent="0.2">
      <c r="C2655" s="1536" t="s">
        <v>119</v>
      </c>
      <c r="D2655" s="1536"/>
      <c r="E2655" s="1532">
        <v>39263</v>
      </c>
      <c r="F2655" s="1532"/>
      <c r="G2655" s="83"/>
      <c r="H2655" s="76" t="s">
        <v>108</v>
      </c>
      <c r="I2655" s="75"/>
      <c r="J2655" s="75"/>
    </row>
    <row r="2656" spans="1:12" s="76" customFormat="1" ht="5.25" customHeight="1" thickBot="1" x14ac:dyDescent="0.25">
      <c r="A2656" s="89"/>
      <c r="B2656" s="89"/>
      <c r="C2656" s="89"/>
      <c r="D2656" s="89"/>
      <c r="E2656" s="89"/>
      <c r="F2656" s="89"/>
      <c r="G2656" s="89"/>
      <c r="H2656" s="89"/>
      <c r="I2656" s="89"/>
      <c r="J2656" s="89"/>
      <c r="K2656" s="89"/>
      <c r="L2656" s="89"/>
    </row>
    <row r="2657" spans="1:12" s="76" customFormat="1" ht="18" x14ac:dyDescent="0.2">
      <c r="A2657" s="1530" t="s">
        <v>109</v>
      </c>
      <c r="B2657" s="1530"/>
      <c r="C2657" s="1530"/>
      <c r="D2657" s="90" t="s">
        <v>110</v>
      </c>
      <c r="E2657" s="90"/>
      <c r="G2657" s="1550" t="s">
        <v>117</v>
      </c>
      <c r="H2657" s="1550"/>
    </row>
    <row r="2658" spans="1:12" s="76" customFormat="1" ht="18" x14ac:dyDescent="0.2"/>
    <row r="2659" spans="1:12" s="76" customFormat="1" ht="18" x14ac:dyDescent="0.2">
      <c r="A2659" s="76" t="s">
        <v>68</v>
      </c>
      <c r="B2659" s="1549" t="s">
        <v>114</v>
      </c>
      <c r="C2659" s="1549"/>
      <c r="D2659" s="1549"/>
      <c r="E2659" s="1549"/>
      <c r="F2659" s="1538" t="s">
        <v>111</v>
      </c>
      <c r="G2659" s="1538"/>
      <c r="H2659" s="91"/>
      <c r="I2659" s="1536" t="s">
        <v>112</v>
      </c>
      <c r="J2659" s="1536"/>
      <c r="K2659" s="1481">
        <v>39263</v>
      </c>
      <c r="L2659" s="1482"/>
    </row>
    <row r="2660" spans="1:12" s="76" customFormat="1" ht="18" x14ac:dyDescent="0.2"/>
    <row r="2661" spans="1:12" s="76" customFormat="1" ht="18" x14ac:dyDescent="0.2">
      <c r="A2661" s="1533" t="s">
        <v>113</v>
      </c>
      <c r="B2661" s="1533"/>
      <c r="C2661" s="1533"/>
      <c r="D2661" s="1533"/>
      <c r="E2661" s="1537"/>
      <c r="F2661" s="1537"/>
      <c r="G2661" s="1537"/>
      <c r="H2661" s="74"/>
      <c r="I2661" s="1533" t="s">
        <v>112</v>
      </c>
      <c r="J2661" s="1533"/>
      <c r="K2661" s="1534" t="s">
        <v>286</v>
      </c>
      <c r="L2661" s="1535"/>
    </row>
    <row r="2662" spans="1:12" s="76" customFormat="1" ht="18" x14ac:dyDescent="0.2">
      <c r="A2662" s="92"/>
      <c r="B2662" s="92"/>
      <c r="C2662" s="92"/>
      <c r="D2662" s="92"/>
      <c r="I2662" s="92"/>
      <c r="J2662" s="92"/>
      <c r="K2662" s="93"/>
    </row>
    <row r="2663" spans="1:12" s="76" customFormat="1" ht="30" customHeight="1" x14ac:dyDescent="0.2">
      <c r="A2663" s="79" t="s">
        <v>68</v>
      </c>
      <c r="B2663" s="1483" t="s">
        <v>143</v>
      </c>
      <c r="C2663" s="1483"/>
      <c r="D2663" s="1483"/>
      <c r="E2663" s="1483"/>
      <c r="F2663" s="1489" t="s">
        <v>116</v>
      </c>
      <c r="G2663" s="1489"/>
      <c r="H2663" s="95">
        <v>914089065</v>
      </c>
      <c r="I2663" s="1542" t="s">
        <v>69</v>
      </c>
      <c r="J2663" s="1542"/>
      <c r="K2663" s="1483" t="s">
        <v>11</v>
      </c>
      <c r="L2663" s="1484"/>
    </row>
    <row r="2664" spans="1:12" s="76" customFormat="1" ht="30" customHeight="1" x14ac:dyDescent="0.2"/>
    <row r="2665" spans="1:12" s="76" customFormat="1" ht="30" customHeight="1" x14ac:dyDescent="0.2">
      <c r="A2665" s="79" t="s">
        <v>70</v>
      </c>
      <c r="B2665" s="1483" t="s">
        <v>43</v>
      </c>
      <c r="C2665" s="1483"/>
      <c r="D2665" s="1483"/>
      <c r="E2665" s="80" t="s">
        <v>71</v>
      </c>
      <c r="F2665" s="1544"/>
      <c r="G2665" s="1544"/>
      <c r="H2665" s="80" t="s">
        <v>72</v>
      </c>
      <c r="I2665" s="1483"/>
      <c r="J2665" s="1483"/>
      <c r="K2665" s="1483" t="s">
        <v>122</v>
      </c>
      <c r="L2665" s="1484"/>
    </row>
    <row r="2666" spans="1:12" s="76" customFormat="1" ht="9" customHeight="1" thickBot="1" x14ac:dyDescent="0.25"/>
    <row r="2667" spans="1:12" s="76" customFormat="1" ht="24" customHeight="1" thickBot="1" x14ac:dyDescent="0.25">
      <c r="A2667" s="76" t="s">
        <v>73</v>
      </c>
      <c r="B2667" s="81"/>
      <c r="C2667" s="83" t="s">
        <v>74</v>
      </c>
      <c r="D2667" s="99"/>
      <c r="E2667" s="83" t="s">
        <v>75</v>
      </c>
      <c r="F2667" s="99"/>
      <c r="G2667" s="1487" t="s">
        <v>76</v>
      </c>
      <c r="H2667" s="1488"/>
      <c r="I2667" s="99"/>
      <c r="J2667" s="1490" t="s">
        <v>77</v>
      </c>
      <c r="K2667" s="1491"/>
      <c r="L2667" s="1491"/>
    </row>
    <row r="2668" spans="1:12" s="76" customFormat="1" ht="9.75" customHeight="1" thickBot="1" x14ac:dyDescent="0.25">
      <c r="C2668" s="83"/>
      <c r="D2668" s="83"/>
      <c r="E2668" s="83"/>
      <c r="F2668" s="83"/>
      <c r="G2668" s="83"/>
      <c r="H2668" s="83"/>
      <c r="I2668" s="83"/>
      <c r="J2668" s="83"/>
      <c r="K2668" s="83"/>
      <c r="L2668" s="83"/>
    </row>
    <row r="2669" spans="1:12" s="76" customFormat="1" ht="24" customHeight="1" thickBot="1" x14ac:dyDescent="0.25">
      <c r="B2669" s="81"/>
      <c r="C2669" s="83" t="s">
        <v>78</v>
      </c>
      <c r="D2669" s="99"/>
      <c r="E2669" s="83" t="s">
        <v>79</v>
      </c>
      <c r="F2669" s="100" t="str">
        <f>IF(Menu!$C$7="رئيس",Menu!#REF!," ")</f>
        <v xml:space="preserve"> </v>
      </c>
      <c r="G2669" s="1487" t="s">
        <v>81</v>
      </c>
      <c r="H2669" s="1488"/>
      <c r="I2669" s="99"/>
      <c r="J2669" s="1490" t="s">
        <v>82</v>
      </c>
      <c r="K2669" s="1491"/>
      <c r="L2669" s="1491"/>
    </row>
    <row r="2670" spans="1:12" s="76" customFormat="1" ht="9.75" customHeight="1" thickBot="1" x14ac:dyDescent="0.25">
      <c r="C2670" s="83"/>
      <c r="D2670" s="83"/>
      <c r="E2670" s="83"/>
      <c r="F2670" s="83"/>
      <c r="G2670" s="83"/>
      <c r="H2670" s="83"/>
      <c r="I2670" s="83"/>
      <c r="J2670" s="83"/>
      <c r="K2670" s="83"/>
      <c r="L2670" s="83"/>
    </row>
    <row r="2671" spans="1:12" s="76" customFormat="1" ht="24" customHeight="1" thickBot="1" x14ac:dyDescent="0.25">
      <c r="B2671" s="82" t="s">
        <v>80</v>
      </c>
      <c r="C2671" s="83" t="s">
        <v>83</v>
      </c>
      <c r="D2671" s="99"/>
      <c r="E2671" s="83" t="s">
        <v>46</v>
      </c>
      <c r="F2671" s="99"/>
      <c r="G2671" s="1482" t="s">
        <v>84</v>
      </c>
      <c r="H2671" s="1482"/>
      <c r="I2671" s="99"/>
      <c r="J2671" s="1490" t="s">
        <v>85</v>
      </c>
      <c r="K2671" s="1491"/>
      <c r="L2671" s="1491"/>
    </row>
    <row r="2672" spans="1:12" s="76" customFormat="1" ht="9.75" customHeight="1" thickBot="1" x14ac:dyDescent="0.25"/>
    <row r="2673" spans="1:12" s="76" customFormat="1" ht="24" customHeight="1" thickBot="1" x14ac:dyDescent="0.25">
      <c r="B2673" s="81"/>
      <c r="C2673" s="1487" t="s">
        <v>86</v>
      </c>
      <c r="D2673" s="1482"/>
      <c r="E2673" s="1488"/>
      <c r="F2673" s="81"/>
      <c r="G2673" s="1487" t="s">
        <v>87</v>
      </c>
      <c r="H2673" s="1482"/>
      <c r="I2673" s="1482"/>
      <c r="J2673" s="1482"/>
      <c r="K2673" s="1482"/>
      <c r="L2673" s="1482"/>
    </row>
    <row r="2674" spans="1:12" s="76" customFormat="1" ht="20.25" x14ac:dyDescent="0.2">
      <c r="A2674" s="1507" t="s">
        <v>88</v>
      </c>
      <c r="B2674" s="1507"/>
      <c r="C2674" s="1507"/>
      <c r="D2674" s="1507"/>
      <c r="E2674" s="1507"/>
      <c r="F2674" s="1507"/>
      <c r="G2674" s="1507"/>
      <c r="H2674" s="1507"/>
      <c r="I2674" s="1507"/>
      <c r="J2674" s="1507"/>
      <c r="K2674" s="1507"/>
      <c r="L2674" s="1507"/>
    </row>
    <row r="2675" spans="1:12" s="76" customFormat="1" ht="18" x14ac:dyDescent="0.2">
      <c r="A2675" s="1482" t="s">
        <v>89</v>
      </c>
      <c r="B2675" s="1482"/>
      <c r="C2675" s="1482"/>
      <c r="D2675" s="1482"/>
    </row>
    <row r="2676" spans="1:12" s="76" customFormat="1" ht="18.75" customHeight="1" x14ac:dyDescent="0.2">
      <c r="A2676" s="1522" t="s">
        <v>90</v>
      </c>
      <c r="B2676" s="1522"/>
      <c r="C2676" s="84">
        <v>76</v>
      </c>
      <c r="D2676" s="85" t="s">
        <v>25</v>
      </c>
      <c r="E2676" s="1492" t="s">
        <v>91</v>
      </c>
      <c r="F2676" s="1492"/>
      <c r="G2676" s="84"/>
      <c r="H2676" s="86" t="s">
        <v>92</v>
      </c>
      <c r="I2676" s="1492" t="s">
        <v>93</v>
      </c>
      <c r="J2676" s="1492"/>
      <c r="K2676" s="84"/>
    </row>
    <row r="2677" spans="1:12" s="76" customFormat="1" ht="18.75" thickBot="1" x14ac:dyDescent="0.25">
      <c r="A2677" s="1482" t="s">
        <v>94</v>
      </c>
      <c r="B2677" s="1482"/>
      <c r="C2677" s="1482"/>
      <c r="D2677" s="1482"/>
    </row>
    <row r="2678" spans="1:12" s="76" customFormat="1" ht="30" customHeight="1" x14ac:dyDescent="0.2">
      <c r="A2678" s="1525" t="s">
        <v>95</v>
      </c>
      <c r="B2678" s="1526"/>
      <c r="C2678" s="1526"/>
      <c r="D2678" s="1526"/>
      <c r="E2678" s="1526"/>
      <c r="F2678" s="1526"/>
      <c r="G2678" s="1526"/>
      <c r="H2678" s="1501" t="s">
        <v>96</v>
      </c>
      <c r="I2678" s="1505" t="s">
        <v>97</v>
      </c>
      <c r="J2678" s="1505"/>
      <c r="K2678" s="1501" t="s">
        <v>98</v>
      </c>
      <c r="L2678" s="1502"/>
    </row>
    <row r="2679" spans="1:12" s="76" customFormat="1" ht="30" customHeight="1" x14ac:dyDescent="0.2">
      <c r="A2679" s="87" t="s">
        <v>99</v>
      </c>
      <c r="B2679" s="1485" t="s">
        <v>100</v>
      </c>
      <c r="C2679" s="1485"/>
      <c r="D2679" s="1485" t="s">
        <v>101</v>
      </c>
      <c r="E2679" s="1485"/>
      <c r="F2679" s="1485" t="s">
        <v>100</v>
      </c>
      <c r="G2679" s="1485"/>
      <c r="H2679" s="1503"/>
      <c r="I2679" s="1506"/>
      <c r="J2679" s="1506"/>
      <c r="K2679" s="1503"/>
      <c r="L2679" s="1504"/>
    </row>
    <row r="2680" spans="1:12" s="76" customFormat="1" ht="30" customHeight="1" x14ac:dyDescent="0.2">
      <c r="A2680" s="1545" t="s">
        <v>142</v>
      </c>
      <c r="B2680" s="1493">
        <v>39253</v>
      </c>
      <c r="C2680" s="1494"/>
      <c r="D2680" s="1495" t="s">
        <v>11</v>
      </c>
      <c r="E2680" s="1496"/>
      <c r="F2680" s="1493">
        <v>39263</v>
      </c>
      <c r="G2680" s="1494"/>
      <c r="H2680" s="1511"/>
      <c r="I2680" s="1514"/>
      <c r="J2680" s="1515"/>
      <c r="K2680" s="1514"/>
      <c r="L2680" s="1539"/>
    </row>
    <row r="2681" spans="1:12" s="76" customFormat="1" ht="30" customHeight="1" x14ac:dyDescent="0.2">
      <c r="A2681" s="1546"/>
      <c r="B2681" s="1497"/>
      <c r="C2681" s="1498"/>
      <c r="D2681" s="1508"/>
      <c r="E2681" s="1509"/>
      <c r="F2681" s="1497"/>
      <c r="G2681" s="1498"/>
      <c r="H2681" s="1512"/>
      <c r="I2681" s="1516"/>
      <c r="J2681" s="1517"/>
      <c r="K2681" s="1516"/>
      <c r="L2681" s="1540"/>
    </row>
    <row r="2682" spans="1:12" s="76" customFormat="1" ht="30" customHeight="1" x14ac:dyDescent="0.2">
      <c r="A2682" s="1546"/>
      <c r="B2682" s="1497"/>
      <c r="C2682" s="1498"/>
      <c r="D2682" s="1508"/>
      <c r="E2682" s="1509"/>
      <c r="F2682" s="1497"/>
      <c r="G2682" s="1498"/>
      <c r="H2682" s="1512"/>
      <c r="I2682" s="1516"/>
      <c r="J2682" s="1517"/>
      <c r="K2682" s="1516"/>
      <c r="L2682" s="1540"/>
    </row>
    <row r="2683" spans="1:12" s="76" customFormat="1" ht="30" customHeight="1" thickBot="1" x14ac:dyDescent="0.25">
      <c r="A2683" s="1547"/>
      <c r="B2683" s="1499"/>
      <c r="C2683" s="1500"/>
      <c r="D2683" s="1520"/>
      <c r="E2683" s="1521"/>
      <c r="F2683" s="1499"/>
      <c r="G2683" s="1500"/>
      <c r="H2683" s="1513"/>
      <c r="I2683" s="1518"/>
      <c r="J2683" s="1519"/>
      <c r="K2683" s="1518"/>
      <c r="L2683" s="1541"/>
    </row>
    <row r="2684" spans="1:12" s="76" customFormat="1" ht="25.15" customHeight="1" x14ac:dyDescent="0.2">
      <c r="A2684" s="1548" t="s">
        <v>102</v>
      </c>
      <c r="B2684" s="1548"/>
      <c r="C2684" s="1548"/>
      <c r="D2684" s="1548"/>
    </row>
    <row r="2685" spans="1:12" s="76" customFormat="1" ht="25.15" customHeight="1" x14ac:dyDescent="0.2">
      <c r="A2685" s="1492" t="s">
        <v>103</v>
      </c>
      <c r="B2685" s="1492"/>
      <c r="C2685" s="84"/>
      <c r="D2685" s="88" t="s">
        <v>104</v>
      </c>
      <c r="E2685" s="1492" t="s">
        <v>105</v>
      </c>
      <c r="F2685" s="1492"/>
      <c r="G2685" s="84">
        <v>180</v>
      </c>
      <c r="H2685" s="86" t="s">
        <v>92</v>
      </c>
      <c r="I2685" s="1522" t="s">
        <v>106</v>
      </c>
      <c r="J2685" s="1522"/>
      <c r="K2685" s="84"/>
    </row>
    <row r="2686" spans="1:12" s="76" customFormat="1" ht="25.15" customHeight="1" x14ac:dyDescent="0.2">
      <c r="A2686" s="1492" t="s">
        <v>107</v>
      </c>
      <c r="B2686" s="1492"/>
      <c r="C2686" s="1492"/>
      <c r="D2686" s="1492"/>
    </row>
    <row r="2687" spans="1:12" s="76" customFormat="1" ht="25.15" customHeight="1" x14ac:dyDescent="0.2">
      <c r="C2687" s="1536" t="s">
        <v>119</v>
      </c>
      <c r="D2687" s="1536"/>
      <c r="E2687" s="1532">
        <v>39263</v>
      </c>
      <c r="F2687" s="1532"/>
      <c r="G2687" s="83"/>
      <c r="H2687" s="76" t="s">
        <v>108</v>
      </c>
      <c r="I2687" s="75"/>
      <c r="J2687" s="75"/>
    </row>
    <row r="2688" spans="1:12" s="76" customFormat="1" ht="5.25" customHeight="1" thickBot="1" x14ac:dyDescent="0.25">
      <c r="A2688" s="89"/>
      <c r="B2688" s="89"/>
      <c r="C2688" s="89"/>
      <c r="D2688" s="89"/>
      <c r="E2688" s="89"/>
      <c r="F2688" s="89"/>
      <c r="G2688" s="89"/>
      <c r="H2688" s="89"/>
      <c r="I2688" s="89"/>
      <c r="J2688" s="89"/>
      <c r="K2688" s="89"/>
      <c r="L2688" s="89"/>
    </row>
    <row r="2689" spans="1:12" s="76" customFormat="1" ht="18" x14ac:dyDescent="0.2">
      <c r="A2689" s="1530" t="s">
        <v>109</v>
      </c>
      <c r="B2689" s="1530"/>
      <c r="C2689" s="1530"/>
      <c r="D2689" s="90" t="s">
        <v>110</v>
      </c>
      <c r="E2689" s="90"/>
      <c r="G2689" s="1550" t="s">
        <v>117</v>
      </c>
      <c r="H2689" s="1550"/>
    </row>
    <row r="2690" spans="1:12" s="76" customFormat="1" ht="18" x14ac:dyDescent="0.2"/>
    <row r="2691" spans="1:12" s="76" customFormat="1" ht="18" x14ac:dyDescent="0.2">
      <c r="A2691" s="76" t="s">
        <v>68</v>
      </c>
      <c r="B2691" s="1549" t="s">
        <v>114</v>
      </c>
      <c r="C2691" s="1549"/>
      <c r="D2691" s="1549"/>
      <c r="E2691" s="1549"/>
      <c r="F2691" s="1538" t="s">
        <v>111</v>
      </c>
      <c r="G2691" s="1538"/>
      <c r="H2691" s="91"/>
      <c r="I2691" s="1536" t="s">
        <v>112</v>
      </c>
      <c r="J2691" s="1536"/>
      <c r="K2691" s="1481">
        <v>39263</v>
      </c>
      <c r="L2691" s="1482"/>
    </row>
    <row r="2692" spans="1:12" s="76" customFormat="1" ht="18" x14ac:dyDescent="0.2"/>
    <row r="2693" spans="1:12" s="76" customFormat="1" ht="18" x14ac:dyDescent="0.2">
      <c r="A2693" s="1533" t="s">
        <v>113</v>
      </c>
      <c r="B2693" s="1533"/>
      <c r="C2693" s="1533"/>
      <c r="D2693" s="1533"/>
      <c r="E2693" s="1537"/>
      <c r="F2693" s="1537"/>
      <c r="G2693" s="1537"/>
      <c r="H2693" s="74"/>
      <c r="I2693" s="1533" t="s">
        <v>112</v>
      </c>
      <c r="J2693" s="1533"/>
      <c r="K2693" s="1534" t="s">
        <v>286</v>
      </c>
      <c r="L2693" s="1535"/>
    </row>
    <row r="2694" spans="1:12" s="76" customFormat="1" ht="18" x14ac:dyDescent="0.2">
      <c r="A2694" s="92"/>
      <c r="B2694" s="92"/>
      <c r="C2694" s="92"/>
      <c r="D2694" s="92"/>
      <c r="I2694" s="92"/>
      <c r="J2694" s="92"/>
      <c r="K2694" s="93"/>
    </row>
    <row r="2695" spans="1:12" s="76" customFormat="1" ht="30" customHeight="1" x14ac:dyDescent="0.2">
      <c r="A2695" s="79" t="s">
        <v>68</v>
      </c>
      <c r="B2695" s="1483" t="s">
        <v>143</v>
      </c>
      <c r="C2695" s="1483"/>
      <c r="D2695" s="1483"/>
      <c r="E2695" s="1483"/>
      <c r="F2695" s="1489" t="s">
        <v>116</v>
      </c>
      <c r="G2695" s="1489"/>
      <c r="H2695" s="95">
        <v>914089065</v>
      </c>
      <c r="I2695" s="1542" t="s">
        <v>69</v>
      </c>
      <c r="J2695" s="1542"/>
      <c r="K2695" s="1483" t="s">
        <v>11</v>
      </c>
      <c r="L2695" s="1484"/>
    </row>
    <row r="2696" spans="1:12" s="76" customFormat="1" ht="30" customHeight="1" x14ac:dyDescent="0.2"/>
    <row r="2697" spans="1:12" s="76" customFormat="1" ht="30" customHeight="1" x14ac:dyDescent="0.2">
      <c r="A2697" s="79" t="s">
        <v>70</v>
      </c>
      <c r="B2697" s="1483" t="s">
        <v>43</v>
      </c>
      <c r="C2697" s="1483"/>
      <c r="D2697" s="1483"/>
      <c r="E2697" s="80" t="s">
        <v>71</v>
      </c>
      <c r="F2697" s="1544"/>
      <c r="G2697" s="1544"/>
      <c r="H2697" s="80" t="s">
        <v>72</v>
      </c>
      <c r="I2697" s="1483"/>
      <c r="J2697" s="1483"/>
      <c r="K2697" s="1483" t="s">
        <v>122</v>
      </c>
      <c r="L2697" s="1484"/>
    </row>
    <row r="2698" spans="1:12" s="76" customFormat="1" ht="9" customHeight="1" thickBot="1" x14ac:dyDescent="0.25"/>
    <row r="2699" spans="1:12" s="76" customFormat="1" ht="24" customHeight="1" thickBot="1" x14ac:dyDescent="0.25">
      <c r="A2699" s="76" t="s">
        <v>73</v>
      </c>
      <c r="B2699" s="81"/>
      <c r="C2699" s="83" t="s">
        <v>74</v>
      </c>
      <c r="D2699" s="99"/>
      <c r="E2699" s="83" t="s">
        <v>75</v>
      </c>
      <c r="F2699" s="99"/>
      <c r="G2699" s="1487" t="s">
        <v>76</v>
      </c>
      <c r="H2699" s="1488"/>
      <c r="I2699" s="99"/>
      <c r="J2699" s="1490" t="s">
        <v>77</v>
      </c>
      <c r="K2699" s="1491"/>
      <c r="L2699" s="1491"/>
    </row>
    <row r="2700" spans="1:12" s="76" customFormat="1" ht="9.75" customHeight="1" thickBot="1" x14ac:dyDescent="0.25">
      <c r="C2700" s="83"/>
      <c r="D2700" s="83"/>
      <c r="E2700" s="83"/>
      <c r="F2700" s="83"/>
      <c r="G2700" s="83"/>
      <c r="H2700" s="83"/>
      <c r="I2700" s="83"/>
      <c r="J2700" s="83"/>
      <c r="K2700" s="83"/>
      <c r="L2700" s="83"/>
    </row>
    <row r="2701" spans="1:12" s="76" customFormat="1" ht="24" customHeight="1" thickBot="1" x14ac:dyDescent="0.25">
      <c r="B2701" s="81"/>
      <c r="C2701" s="83" t="s">
        <v>78</v>
      </c>
      <c r="D2701" s="99"/>
      <c r="E2701" s="83" t="s">
        <v>79</v>
      </c>
      <c r="F2701" s="100" t="str">
        <f>IF(Menu!$C$7="رئيس",Menu!#REF!," ")</f>
        <v xml:space="preserve"> </v>
      </c>
      <c r="G2701" s="1487" t="s">
        <v>81</v>
      </c>
      <c r="H2701" s="1488"/>
      <c r="I2701" s="99"/>
      <c r="J2701" s="1490" t="s">
        <v>82</v>
      </c>
      <c r="K2701" s="1491"/>
      <c r="L2701" s="1491"/>
    </row>
    <row r="2702" spans="1:12" s="76" customFormat="1" ht="9.75" customHeight="1" thickBot="1" x14ac:dyDescent="0.25">
      <c r="C2702" s="83"/>
      <c r="D2702" s="83"/>
      <c r="E2702" s="83"/>
      <c r="F2702" s="83"/>
      <c r="G2702" s="83"/>
      <c r="H2702" s="83"/>
      <c r="I2702" s="83"/>
      <c r="J2702" s="83"/>
      <c r="K2702" s="83"/>
      <c r="L2702" s="83"/>
    </row>
    <row r="2703" spans="1:12" s="76" customFormat="1" ht="24" customHeight="1" thickBot="1" x14ac:dyDescent="0.25">
      <c r="B2703" s="82" t="s">
        <v>80</v>
      </c>
      <c r="C2703" s="83" t="s">
        <v>83</v>
      </c>
      <c r="D2703" s="99"/>
      <c r="E2703" s="83" t="s">
        <v>46</v>
      </c>
      <c r="F2703" s="99"/>
      <c r="G2703" s="1482" t="s">
        <v>84</v>
      </c>
      <c r="H2703" s="1482"/>
      <c r="I2703" s="99"/>
      <c r="J2703" s="1490" t="s">
        <v>85</v>
      </c>
      <c r="K2703" s="1491"/>
      <c r="L2703" s="1491"/>
    </row>
    <row r="2704" spans="1:12" s="76" customFormat="1" ht="9.75" customHeight="1" thickBot="1" x14ac:dyDescent="0.25"/>
    <row r="2705" spans="1:12" s="76" customFormat="1" ht="24" customHeight="1" thickBot="1" x14ac:dyDescent="0.25">
      <c r="B2705" s="81"/>
      <c r="C2705" s="1487" t="s">
        <v>86</v>
      </c>
      <c r="D2705" s="1482"/>
      <c r="E2705" s="1488"/>
      <c r="F2705" s="81"/>
      <c r="G2705" s="1487" t="s">
        <v>87</v>
      </c>
      <c r="H2705" s="1482"/>
      <c r="I2705" s="1482"/>
      <c r="J2705" s="1482"/>
      <c r="K2705" s="1482"/>
      <c r="L2705" s="1482"/>
    </row>
    <row r="2706" spans="1:12" s="76" customFormat="1" ht="20.25" x14ac:dyDescent="0.2">
      <c r="A2706" s="1507" t="s">
        <v>88</v>
      </c>
      <c r="B2706" s="1507"/>
      <c r="C2706" s="1507"/>
      <c r="D2706" s="1507"/>
      <c r="E2706" s="1507"/>
      <c r="F2706" s="1507"/>
      <c r="G2706" s="1507"/>
      <c r="H2706" s="1507"/>
      <c r="I2706" s="1507"/>
      <c r="J2706" s="1507"/>
      <c r="K2706" s="1507"/>
      <c r="L2706" s="1507"/>
    </row>
    <row r="2707" spans="1:12" s="76" customFormat="1" ht="18" x14ac:dyDescent="0.2">
      <c r="A2707" s="1482" t="s">
        <v>89</v>
      </c>
      <c r="B2707" s="1482"/>
      <c r="C2707" s="1482"/>
      <c r="D2707" s="1482"/>
    </row>
    <row r="2708" spans="1:12" s="76" customFormat="1" ht="18.75" customHeight="1" x14ac:dyDescent="0.2">
      <c r="A2708" s="1522" t="s">
        <v>90</v>
      </c>
      <c r="B2708" s="1522"/>
      <c r="C2708" s="84">
        <v>76</v>
      </c>
      <c r="D2708" s="85" t="s">
        <v>25</v>
      </c>
      <c r="E2708" s="1492" t="s">
        <v>91</v>
      </c>
      <c r="F2708" s="1492"/>
      <c r="G2708" s="84"/>
      <c r="H2708" s="86" t="s">
        <v>92</v>
      </c>
      <c r="I2708" s="1492" t="s">
        <v>93</v>
      </c>
      <c r="J2708" s="1492"/>
      <c r="K2708" s="84"/>
    </row>
    <row r="2709" spans="1:12" s="76" customFormat="1" ht="18.75" thickBot="1" x14ac:dyDescent="0.25">
      <c r="A2709" s="1482" t="s">
        <v>94</v>
      </c>
      <c r="B2709" s="1482"/>
      <c r="C2709" s="1482"/>
      <c r="D2709" s="1482"/>
    </row>
    <row r="2710" spans="1:12" s="76" customFormat="1" ht="30" customHeight="1" x14ac:dyDescent="0.2">
      <c r="A2710" s="1525" t="s">
        <v>95</v>
      </c>
      <c r="B2710" s="1526"/>
      <c r="C2710" s="1526"/>
      <c r="D2710" s="1526"/>
      <c r="E2710" s="1526"/>
      <c r="F2710" s="1526"/>
      <c r="G2710" s="1526"/>
      <c r="H2710" s="1501" t="s">
        <v>96</v>
      </c>
      <c r="I2710" s="1505" t="s">
        <v>97</v>
      </c>
      <c r="J2710" s="1505"/>
      <c r="K2710" s="1501" t="s">
        <v>98</v>
      </c>
      <c r="L2710" s="1502"/>
    </row>
    <row r="2711" spans="1:12" s="76" customFormat="1" ht="30" customHeight="1" x14ac:dyDescent="0.2">
      <c r="A2711" s="87" t="s">
        <v>99</v>
      </c>
      <c r="B2711" s="1485" t="s">
        <v>100</v>
      </c>
      <c r="C2711" s="1485"/>
      <c r="D2711" s="1485" t="s">
        <v>101</v>
      </c>
      <c r="E2711" s="1485"/>
      <c r="F2711" s="1485" t="s">
        <v>100</v>
      </c>
      <c r="G2711" s="1485"/>
      <c r="H2711" s="1503"/>
      <c r="I2711" s="1506"/>
      <c r="J2711" s="1506"/>
      <c r="K2711" s="1503"/>
      <c r="L2711" s="1504"/>
    </row>
    <row r="2712" spans="1:12" s="76" customFormat="1" ht="30" customHeight="1" x14ac:dyDescent="0.2">
      <c r="A2712" s="1545" t="s">
        <v>142</v>
      </c>
      <c r="B2712" s="1493">
        <v>39253</v>
      </c>
      <c r="C2712" s="1494"/>
      <c r="D2712" s="1495" t="s">
        <v>11</v>
      </c>
      <c r="E2712" s="1496"/>
      <c r="F2712" s="1493">
        <v>39263</v>
      </c>
      <c r="G2712" s="1494"/>
      <c r="H2712" s="1511"/>
      <c r="I2712" s="1514"/>
      <c r="J2712" s="1515"/>
      <c r="K2712" s="1514"/>
      <c r="L2712" s="1539"/>
    </row>
    <row r="2713" spans="1:12" s="76" customFormat="1" ht="30" customHeight="1" x14ac:dyDescent="0.2">
      <c r="A2713" s="1546"/>
      <c r="B2713" s="1497"/>
      <c r="C2713" s="1498"/>
      <c r="D2713" s="1508"/>
      <c r="E2713" s="1509"/>
      <c r="F2713" s="1497"/>
      <c r="G2713" s="1498"/>
      <c r="H2713" s="1512"/>
      <c r="I2713" s="1516"/>
      <c r="J2713" s="1517"/>
      <c r="K2713" s="1516"/>
      <c r="L2713" s="1540"/>
    </row>
    <row r="2714" spans="1:12" s="76" customFormat="1" ht="30" customHeight="1" x14ac:dyDescent="0.2">
      <c r="A2714" s="1546"/>
      <c r="B2714" s="1497"/>
      <c r="C2714" s="1498"/>
      <c r="D2714" s="1508"/>
      <c r="E2714" s="1509"/>
      <c r="F2714" s="1497"/>
      <c r="G2714" s="1498"/>
      <c r="H2714" s="1512"/>
      <c r="I2714" s="1516"/>
      <c r="J2714" s="1517"/>
      <c r="K2714" s="1516"/>
      <c r="L2714" s="1540"/>
    </row>
    <row r="2715" spans="1:12" s="76" customFormat="1" ht="30" customHeight="1" thickBot="1" x14ac:dyDescent="0.25">
      <c r="A2715" s="1547"/>
      <c r="B2715" s="1499"/>
      <c r="C2715" s="1500"/>
      <c r="D2715" s="1520"/>
      <c r="E2715" s="1521"/>
      <c r="F2715" s="1499"/>
      <c r="G2715" s="1500"/>
      <c r="H2715" s="1513"/>
      <c r="I2715" s="1518"/>
      <c r="J2715" s="1519"/>
      <c r="K2715" s="1518"/>
      <c r="L2715" s="1541"/>
    </row>
    <row r="2716" spans="1:12" s="76" customFormat="1" ht="25.15" customHeight="1" x14ac:dyDescent="0.2">
      <c r="A2716" s="1548" t="s">
        <v>102</v>
      </c>
      <c r="B2716" s="1548"/>
      <c r="C2716" s="1548"/>
      <c r="D2716" s="1548"/>
    </row>
    <row r="2717" spans="1:12" s="76" customFormat="1" ht="25.15" customHeight="1" x14ac:dyDescent="0.2">
      <c r="A2717" s="1492" t="s">
        <v>103</v>
      </c>
      <c r="B2717" s="1492"/>
      <c r="C2717" s="84"/>
      <c r="D2717" s="88" t="s">
        <v>104</v>
      </c>
      <c r="E2717" s="1492" t="s">
        <v>105</v>
      </c>
      <c r="F2717" s="1492"/>
      <c r="G2717" s="84">
        <v>180</v>
      </c>
      <c r="H2717" s="86" t="s">
        <v>92</v>
      </c>
      <c r="I2717" s="1522" t="s">
        <v>106</v>
      </c>
      <c r="J2717" s="1522"/>
      <c r="K2717" s="84"/>
    </row>
    <row r="2718" spans="1:12" s="76" customFormat="1" ht="25.15" customHeight="1" x14ac:dyDescent="0.2">
      <c r="A2718" s="1492" t="s">
        <v>107</v>
      </c>
      <c r="B2718" s="1492"/>
      <c r="C2718" s="1492"/>
      <c r="D2718" s="1492"/>
    </row>
    <row r="2719" spans="1:12" s="76" customFormat="1" ht="25.15" customHeight="1" x14ac:dyDescent="0.2">
      <c r="C2719" s="1536" t="s">
        <v>119</v>
      </c>
      <c r="D2719" s="1536"/>
      <c r="E2719" s="1532">
        <v>39263</v>
      </c>
      <c r="F2719" s="1532"/>
      <c r="G2719" s="83"/>
      <c r="H2719" s="76" t="s">
        <v>108</v>
      </c>
      <c r="I2719" s="75"/>
      <c r="J2719" s="75"/>
    </row>
    <row r="2720" spans="1:12" s="76" customFormat="1" ht="5.25" customHeight="1" thickBot="1" x14ac:dyDescent="0.25">
      <c r="A2720" s="89"/>
      <c r="B2720" s="89"/>
      <c r="C2720" s="89"/>
      <c r="D2720" s="89"/>
      <c r="E2720" s="89"/>
      <c r="F2720" s="89"/>
      <c r="G2720" s="89"/>
      <c r="H2720" s="89"/>
      <c r="I2720" s="89"/>
      <c r="J2720" s="89"/>
      <c r="K2720" s="89"/>
      <c r="L2720" s="89"/>
    </row>
    <row r="2721" spans="1:12" s="76" customFormat="1" ht="18" x14ac:dyDescent="0.2">
      <c r="A2721" s="1530" t="s">
        <v>109</v>
      </c>
      <c r="B2721" s="1530"/>
      <c r="C2721" s="1530"/>
      <c r="D2721" s="90" t="s">
        <v>110</v>
      </c>
      <c r="E2721" s="90"/>
      <c r="G2721" s="1550" t="s">
        <v>117</v>
      </c>
      <c r="H2721" s="1550"/>
    </row>
    <row r="2722" spans="1:12" s="76" customFormat="1" ht="18" x14ac:dyDescent="0.2"/>
    <row r="2723" spans="1:12" s="76" customFormat="1" ht="18" x14ac:dyDescent="0.2">
      <c r="A2723" s="76" t="s">
        <v>68</v>
      </c>
      <c r="B2723" s="1549" t="s">
        <v>114</v>
      </c>
      <c r="C2723" s="1549"/>
      <c r="D2723" s="1549"/>
      <c r="E2723" s="1549"/>
      <c r="F2723" s="1538" t="s">
        <v>111</v>
      </c>
      <c r="G2723" s="1538"/>
      <c r="H2723" s="91"/>
      <c r="I2723" s="1536" t="s">
        <v>112</v>
      </c>
      <c r="J2723" s="1536"/>
      <c r="K2723" s="1481">
        <v>39263</v>
      </c>
      <c r="L2723" s="1482"/>
    </row>
    <row r="2724" spans="1:12" s="76" customFormat="1" ht="18" x14ac:dyDescent="0.2"/>
    <row r="2725" spans="1:12" s="76" customFormat="1" ht="18" x14ac:dyDescent="0.2">
      <c r="A2725" s="1533" t="s">
        <v>113</v>
      </c>
      <c r="B2725" s="1533"/>
      <c r="C2725" s="1533"/>
      <c r="D2725" s="1533"/>
      <c r="E2725" s="1537"/>
      <c r="F2725" s="1537"/>
      <c r="G2725" s="1537"/>
      <c r="H2725" s="74"/>
      <c r="I2725" s="1533" t="s">
        <v>112</v>
      </c>
      <c r="J2725" s="1533"/>
      <c r="K2725" s="1534" t="s">
        <v>286</v>
      </c>
      <c r="L2725" s="1535"/>
    </row>
    <row r="2726" spans="1:12" s="76" customFormat="1" ht="18" x14ac:dyDescent="0.2">
      <c r="A2726" s="92"/>
      <c r="B2726" s="92"/>
      <c r="C2726" s="92"/>
      <c r="D2726" s="92"/>
      <c r="I2726" s="92"/>
      <c r="J2726" s="92"/>
      <c r="K2726" s="93"/>
    </row>
    <row r="2727" spans="1:12" s="76" customFormat="1" ht="30" customHeight="1" x14ac:dyDescent="0.2">
      <c r="A2727" s="79" t="s">
        <v>68</v>
      </c>
      <c r="B2727" s="1483" t="s">
        <v>143</v>
      </c>
      <c r="C2727" s="1483"/>
      <c r="D2727" s="1483"/>
      <c r="E2727" s="1483"/>
      <c r="F2727" s="1489" t="s">
        <v>116</v>
      </c>
      <c r="G2727" s="1489"/>
      <c r="H2727" s="95">
        <v>914089065</v>
      </c>
      <c r="I2727" s="1542" t="s">
        <v>69</v>
      </c>
      <c r="J2727" s="1542"/>
      <c r="K2727" s="1483" t="s">
        <v>11</v>
      </c>
      <c r="L2727" s="1484"/>
    </row>
    <row r="2728" spans="1:12" s="76" customFormat="1" ht="30" customHeight="1" x14ac:dyDescent="0.2"/>
    <row r="2729" spans="1:12" s="76" customFormat="1" ht="30" customHeight="1" x14ac:dyDescent="0.2">
      <c r="A2729" s="79" t="s">
        <v>70</v>
      </c>
      <c r="B2729" s="1483" t="s">
        <v>43</v>
      </c>
      <c r="C2729" s="1483"/>
      <c r="D2729" s="1483"/>
      <c r="E2729" s="80" t="s">
        <v>71</v>
      </c>
      <c r="F2729" s="1544"/>
      <c r="G2729" s="1544"/>
      <c r="H2729" s="80" t="s">
        <v>72</v>
      </c>
      <c r="I2729" s="1483"/>
      <c r="J2729" s="1483"/>
      <c r="K2729" s="1483" t="s">
        <v>122</v>
      </c>
      <c r="L2729" s="1484"/>
    </row>
    <row r="2730" spans="1:12" s="76" customFormat="1" ht="9" customHeight="1" thickBot="1" x14ac:dyDescent="0.25"/>
    <row r="2731" spans="1:12" s="76" customFormat="1" ht="24" customHeight="1" thickBot="1" x14ac:dyDescent="0.25">
      <c r="A2731" s="76" t="s">
        <v>73</v>
      </c>
      <c r="B2731" s="81"/>
      <c r="C2731" s="83" t="s">
        <v>74</v>
      </c>
      <c r="D2731" s="99"/>
      <c r="E2731" s="83" t="s">
        <v>75</v>
      </c>
      <c r="F2731" s="99"/>
      <c r="G2731" s="1487" t="s">
        <v>76</v>
      </c>
      <c r="H2731" s="1488"/>
      <c r="I2731" s="99"/>
      <c r="J2731" s="1490" t="s">
        <v>77</v>
      </c>
      <c r="K2731" s="1491"/>
      <c r="L2731" s="1491"/>
    </row>
    <row r="2732" spans="1:12" s="76" customFormat="1" ht="9.75" customHeight="1" thickBot="1" x14ac:dyDescent="0.25">
      <c r="C2732" s="83"/>
      <c r="D2732" s="83"/>
      <c r="E2732" s="83"/>
      <c r="F2732" s="83"/>
      <c r="G2732" s="83"/>
      <c r="H2732" s="83"/>
      <c r="I2732" s="83"/>
      <c r="J2732" s="83"/>
      <c r="K2732" s="83"/>
      <c r="L2732" s="83"/>
    </row>
    <row r="2733" spans="1:12" s="76" customFormat="1" ht="24" customHeight="1" thickBot="1" x14ac:dyDescent="0.25">
      <c r="B2733" s="81"/>
      <c r="C2733" s="83" t="s">
        <v>78</v>
      </c>
      <c r="D2733" s="99"/>
      <c r="E2733" s="83" t="s">
        <v>79</v>
      </c>
      <c r="F2733" s="100" t="str">
        <f>IF(Menu!$C$7="رئيس",Menu!#REF!," ")</f>
        <v xml:space="preserve"> </v>
      </c>
      <c r="G2733" s="1487" t="s">
        <v>81</v>
      </c>
      <c r="H2733" s="1488"/>
      <c r="I2733" s="99"/>
      <c r="J2733" s="1490" t="s">
        <v>82</v>
      </c>
      <c r="K2733" s="1491"/>
      <c r="L2733" s="1491"/>
    </row>
    <row r="2734" spans="1:12" s="76" customFormat="1" ht="9.75" customHeight="1" thickBot="1" x14ac:dyDescent="0.25">
      <c r="C2734" s="83"/>
      <c r="D2734" s="83"/>
      <c r="E2734" s="83"/>
      <c r="F2734" s="83"/>
      <c r="G2734" s="83"/>
      <c r="H2734" s="83"/>
      <c r="I2734" s="83"/>
      <c r="J2734" s="83"/>
      <c r="K2734" s="83"/>
      <c r="L2734" s="83"/>
    </row>
    <row r="2735" spans="1:12" s="76" customFormat="1" ht="24" customHeight="1" thickBot="1" x14ac:dyDescent="0.25">
      <c r="B2735" s="82" t="s">
        <v>80</v>
      </c>
      <c r="C2735" s="83" t="s">
        <v>83</v>
      </c>
      <c r="D2735" s="99"/>
      <c r="E2735" s="83" t="s">
        <v>46</v>
      </c>
      <c r="F2735" s="99"/>
      <c r="G2735" s="1482" t="s">
        <v>84</v>
      </c>
      <c r="H2735" s="1482"/>
      <c r="I2735" s="99"/>
      <c r="J2735" s="1490" t="s">
        <v>85</v>
      </c>
      <c r="K2735" s="1491"/>
      <c r="L2735" s="1491"/>
    </row>
    <row r="2736" spans="1:12" s="76" customFormat="1" ht="9.75" customHeight="1" thickBot="1" x14ac:dyDescent="0.25"/>
    <row r="2737" spans="1:12" s="76" customFormat="1" ht="24" customHeight="1" thickBot="1" x14ac:dyDescent="0.25">
      <c r="B2737" s="81"/>
      <c r="C2737" s="1487" t="s">
        <v>86</v>
      </c>
      <c r="D2737" s="1482"/>
      <c r="E2737" s="1488"/>
      <c r="F2737" s="81"/>
      <c r="G2737" s="1487" t="s">
        <v>87</v>
      </c>
      <c r="H2737" s="1482"/>
      <c r="I2737" s="1482"/>
      <c r="J2737" s="1482"/>
      <c r="K2737" s="1482"/>
      <c r="L2737" s="1482"/>
    </row>
    <row r="2738" spans="1:12" s="76" customFormat="1" ht="20.25" x14ac:dyDescent="0.2">
      <c r="A2738" s="1507" t="s">
        <v>88</v>
      </c>
      <c r="B2738" s="1507"/>
      <c r="C2738" s="1507"/>
      <c r="D2738" s="1507"/>
      <c r="E2738" s="1507"/>
      <c r="F2738" s="1507"/>
      <c r="G2738" s="1507"/>
      <c r="H2738" s="1507"/>
      <c r="I2738" s="1507"/>
      <c r="J2738" s="1507"/>
      <c r="K2738" s="1507"/>
      <c r="L2738" s="1507"/>
    </row>
    <row r="2739" spans="1:12" s="76" customFormat="1" ht="18" x14ac:dyDescent="0.2">
      <c r="A2739" s="1482" t="s">
        <v>89</v>
      </c>
      <c r="B2739" s="1482"/>
      <c r="C2739" s="1482"/>
      <c r="D2739" s="1482"/>
    </row>
    <row r="2740" spans="1:12" s="76" customFormat="1" ht="18.75" customHeight="1" x14ac:dyDescent="0.2">
      <c r="A2740" s="1522" t="s">
        <v>90</v>
      </c>
      <c r="B2740" s="1522"/>
      <c r="C2740" s="84">
        <v>76</v>
      </c>
      <c r="D2740" s="85" t="s">
        <v>25</v>
      </c>
      <c r="E2740" s="1492" t="s">
        <v>91</v>
      </c>
      <c r="F2740" s="1492"/>
      <c r="G2740" s="84"/>
      <c r="H2740" s="86" t="s">
        <v>92</v>
      </c>
      <c r="I2740" s="1492" t="s">
        <v>93</v>
      </c>
      <c r="J2740" s="1492"/>
      <c r="K2740" s="84"/>
    </row>
    <row r="2741" spans="1:12" s="76" customFormat="1" ht="18.75" thickBot="1" x14ac:dyDescent="0.25">
      <c r="A2741" s="1482" t="s">
        <v>94</v>
      </c>
      <c r="B2741" s="1482"/>
      <c r="C2741" s="1482"/>
      <c r="D2741" s="1482"/>
    </row>
    <row r="2742" spans="1:12" s="76" customFormat="1" ht="30" customHeight="1" x14ac:dyDescent="0.2">
      <c r="A2742" s="1525" t="s">
        <v>95</v>
      </c>
      <c r="B2742" s="1526"/>
      <c r="C2742" s="1526"/>
      <c r="D2742" s="1526"/>
      <c r="E2742" s="1526"/>
      <c r="F2742" s="1526"/>
      <c r="G2742" s="1526"/>
      <c r="H2742" s="1501" t="s">
        <v>96</v>
      </c>
      <c r="I2742" s="1505" t="s">
        <v>97</v>
      </c>
      <c r="J2742" s="1505"/>
      <c r="K2742" s="1501" t="s">
        <v>98</v>
      </c>
      <c r="L2742" s="1502"/>
    </row>
    <row r="2743" spans="1:12" s="76" customFormat="1" ht="30" customHeight="1" x14ac:dyDescent="0.2">
      <c r="A2743" s="87" t="s">
        <v>99</v>
      </c>
      <c r="B2743" s="1485" t="s">
        <v>100</v>
      </c>
      <c r="C2743" s="1485"/>
      <c r="D2743" s="1485" t="s">
        <v>101</v>
      </c>
      <c r="E2743" s="1485"/>
      <c r="F2743" s="1485" t="s">
        <v>100</v>
      </c>
      <c r="G2743" s="1485"/>
      <c r="H2743" s="1503"/>
      <c r="I2743" s="1506"/>
      <c r="J2743" s="1506"/>
      <c r="K2743" s="1503"/>
      <c r="L2743" s="1504"/>
    </row>
    <row r="2744" spans="1:12" s="76" customFormat="1" ht="30" customHeight="1" x14ac:dyDescent="0.2">
      <c r="A2744" s="1545" t="s">
        <v>142</v>
      </c>
      <c r="B2744" s="1493">
        <v>39253</v>
      </c>
      <c r="C2744" s="1494"/>
      <c r="D2744" s="1495" t="s">
        <v>11</v>
      </c>
      <c r="E2744" s="1496"/>
      <c r="F2744" s="1493">
        <v>39263</v>
      </c>
      <c r="G2744" s="1494"/>
      <c r="H2744" s="1511"/>
      <c r="I2744" s="1514"/>
      <c r="J2744" s="1515"/>
      <c r="K2744" s="1514"/>
      <c r="L2744" s="1539"/>
    </row>
    <row r="2745" spans="1:12" s="76" customFormat="1" ht="30" customHeight="1" x14ac:dyDescent="0.2">
      <c r="A2745" s="1546"/>
      <c r="B2745" s="1497"/>
      <c r="C2745" s="1498"/>
      <c r="D2745" s="1508"/>
      <c r="E2745" s="1509"/>
      <c r="F2745" s="1497"/>
      <c r="G2745" s="1498"/>
      <c r="H2745" s="1512"/>
      <c r="I2745" s="1516"/>
      <c r="J2745" s="1517"/>
      <c r="K2745" s="1516"/>
      <c r="L2745" s="1540"/>
    </row>
    <row r="2746" spans="1:12" s="76" customFormat="1" ht="30" customHeight="1" x14ac:dyDescent="0.2">
      <c r="A2746" s="1546"/>
      <c r="B2746" s="1497"/>
      <c r="C2746" s="1498"/>
      <c r="D2746" s="1508"/>
      <c r="E2746" s="1509"/>
      <c r="F2746" s="1497"/>
      <c r="G2746" s="1498"/>
      <c r="H2746" s="1512"/>
      <c r="I2746" s="1516"/>
      <c r="J2746" s="1517"/>
      <c r="K2746" s="1516"/>
      <c r="L2746" s="1540"/>
    </row>
    <row r="2747" spans="1:12" s="76" customFormat="1" ht="30" customHeight="1" thickBot="1" x14ac:dyDescent="0.25">
      <c r="A2747" s="1547"/>
      <c r="B2747" s="1499"/>
      <c r="C2747" s="1500"/>
      <c r="D2747" s="1520"/>
      <c r="E2747" s="1521"/>
      <c r="F2747" s="1499"/>
      <c r="G2747" s="1500"/>
      <c r="H2747" s="1513"/>
      <c r="I2747" s="1518"/>
      <c r="J2747" s="1519"/>
      <c r="K2747" s="1518"/>
      <c r="L2747" s="1541"/>
    </row>
    <row r="2748" spans="1:12" s="76" customFormat="1" ht="25.15" customHeight="1" x14ac:dyDescent="0.2">
      <c r="A2748" s="1548" t="s">
        <v>102</v>
      </c>
      <c r="B2748" s="1548"/>
      <c r="C2748" s="1548"/>
      <c r="D2748" s="1548"/>
    </row>
    <row r="2749" spans="1:12" s="76" customFormat="1" ht="25.15" customHeight="1" x14ac:dyDescent="0.2">
      <c r="A2749" s="1492" t="s">
        <v>103</v>
      </c>
      <c r="B2749" s="1492"/>
      <c r="C2749" s="84"/>
      <c r="D2749" s="88" t="s">
        <v>104</v>
      </c>
      <c r="E2749" s="1492" t="s">
        <v>105</v>
      </c>
      <c r="F2749" s="1492"/>
      <c r="G2749" s="84">
        <v>180</v>
      </c>
      <c r="H2749" s="86" t="s">
        <v>92</v>
      </c>
      <c r="I2749" s="1522" t="s">
        <v>106</v>
      </c>
      <c r="J2749" s="1522"/>
      <c r="K2749" s="84"/>
    </row>
    <row r="2750" spans="1:12" s="76" customFormat="1" ht="25.15" customHeight="1" x14ac:dyDescent="0.2">
      <c r="A2750" s="1492" t="s">
        <v>107</v>
      </c>
      <c r="B2750" s="1492"/>
      <c r="C2750" s="1492"/>
      <c r="D2750" s="1492"/>
    </row>
    <row r="2751" spans="1:12" s="76" customFormat="1" ht="25.15" customHeight="1" x14ac:dyDescent="0.2">
      <c r="C2751" s="1536" t="s">
        <v>119</v>
      </c>
      <c r="D2751" s="1536"/>
      <c r="E2751" s="1532">
        <v>39263</v>
      </c>
      <c r="F2751" s="1532"/>
      <c r="G2751" s="83"/>
      <c r="H2751" s="76" t="s">
        <v>108</v>
      </c>
      <c r="I2751" s="75"/>
      <c r="J2751" s="75"/>
    </row>
    <row r="2752" spans="1:12" s="76" customFormat="1" ht="5.25" customHeight="1" thickBot="1" x14ac:dyDescent="0.25">
      <c r="A2752" s="89"/>
      <c r="B2752" s="89"/>
      <c r="C2752" s="89"/>
      <c r="D2752" s="89"/>
      <c r="E2752" s="89"/>
      <c r="F2752" s="89"/>
      <c r="G2752" s="89"/>
      <c r="H2752" s="89"/>
      <c r="I2752" s="89"/>
      <c r="J2752" s="89"/>
      <c r="K2752" s="89"/>
      <c r="L2752" s="89"/>
    </row>
    <row r="2753" spans="1:12" s="76" customFormat="1" ht="18" x14ac:dyDescent="0.2">
      <c r="A2753" s="1530" t="s">
        <v>109</v>
      </c>
      <c r="B2753" s="1530"/>
      <c r="C2753" s="1530"/>
      <c r="D2753" s="90" t="s">
        <v>110</v>
      </c>
      <c r="E2753" s="90"/>
      <c r="G2753" s="1550" t="s">
        <v>117</v>
      </c>
      <c r="H2753" s="1550"/>
    </row>
    <row r="2754" spans="1:12" s="76" customFormat="1" ht="18" x14ac:dyDescent="0.2"/>
    <row r="2755" spans="1:12" s="76" customFormat="1" ht="18" x14ac:dyDescent="0.2">
      <c r="A2755" s="76" t="s">
        <v>68</v>
      </c>
      <c r="B2755" s="1549" t="s">
        <v>114</v>
      </c>
      <c r="C2755" s="1549"/>
      <c r="D2755" s="1549"/>
      <c r="E2755" s="1549"/>
      <c r="F2755" s="1538" t="s">
        <v>111</v>
      </c>
      <c r="G2755" s="1538"/>
      <c r="H2755" s="91"/>
      <c r="I2755" s="1536" t="s">
        <v>112</v>
      </c>
      <c r="J2755" s="1536"/>
      <c r="K2755" s="1481">
        <v>39263</v>
      </c>
      <c r="L2755" s="1482"/>
    </row>
    <row r="2756" spans="1:12" s="76" customFormat="1" ht="18" x14ac:dyDescent="0.2"/>
    <row r="2757" spans="1:12" s="76" customFormat="1" ht="18" x14ac:dyDescent="0.2">
      <c r="A2757" s="1533" t="s">
        <v>113</v>
      </c>
      <c r="B2757" s="1533"/>
      <c r="C2757" s="1533"/>
      <c r="D2757" s="1533"/>
      <c r="E2757" s="1537"/>
      <c r="F2757" s="1537"/>
      <c r="G2757" s="1537"/>
      <c r="H2757" s="74"/>
      <c r="I2757" s="1533" t="s">
        <v>112</v>
      </c>
      <c r="J2757" s="1533"/>
      <c r="K2757" s="1534" t="s">
        <v>286</v>
      </c>
      <c r="L2757" s="1535"/>
    </row>
  </sheetData>
  <mergeCells count="4568">
    <mergeCell ref="A6:H6"/>
    <mergeCell ref="H4:L4"/>
    <mergeCell ref="I9:J9"/>
    <mergeCell ref="B9:D9"/>
    <mergeCell ref="A4:E4"/>
    <mergeCell ref="A19:D19"/>
    <mergeCell ref="J11:L11"/>
    <mergeCell ref="I6:J6"/>
    <mergeCell ref="K9:L9"/>
    <mergeCell ref="G11:H11"/>
    <mergeCell ref="F9:G9"/>
    <mergeCell ref="A1:L1"/>
    <mergeCell ref="A2:E2"/>
    <mergeCell ref="H2:L2"/>
    <mergeCell ref="A3:E3"/>
    <mergeCell ref="H3:L3"/>
    <mergeCell ref="B7:E7"/>
    <mergeCell ref="F7:G7"/>
    <mergeCell ref="I7:J7"/>
    <mergeCell ref="K7:L7"/>
    <mergeCell ref="A5:L5"/>
    <mergeCell ref="A21:D21"/>
    <mergeCell ref="G13:H13"/>
    <mergeCell ref="J13:L13"/>
    <mergeCell ref="G15:H15"/>
    <mergeCell ref="J15:L15"/>
    <mergeCell ref="C17:E17"/>
    <mergeCell ref="E20:F20"/>
    <mergeCell ref="G17:L17"/>
    <mergeCell ref="I20:J20"/>
    <mergeCell ref="A18:L18"/>
    <mergeCell ref="A22:G22"/>
    <mergeCell ref="H22:H23"/>
    <mergeCell ref="I22:J23"/>
    <mergeCell ref="K22:L23"/>
    <mergeCell ref="B23:C23"/>
    <mergeCell ref="D23:E23"/>
    <mergeCell ref="F23:G23"/>
    <mergeCell ref="A20:B20"/>
    <mergeCell ref="A33:C33"/>
    <mergeCell ref="G33:H33"/>
    <mergeCell ref="H24:H27"/>
    <mergeCell ref="I24:J27"/>
    <mergeCell ref="A29:B29"/>
    <mergeCell ref="E29:F29"/>
    <mergeCell ref="I29:J29"/>
    <mergeCell ref="A30:D30"/>
    <mergeCell ref="C31:D31"/>
    <mergeCell ref="E31:F31"/>
    <mergeCell ref="K24:L27"/>
    <mergeCell ref="A28:D28"/>
    <mergeCell ref="A24:A27"/>
    <mergeCell ref="B24:C27"/>
    <mergeCell ref="D24:E27"/>
    <mergeCell ref="F24:G27"/>
    <mergeCell ref="G45:H45"/>
    <mergeCell ref="B35:E35"/>
    <mergeCell ref="F35:G35"/>
    <mergeCell ref="G43:H43"/>
    <mergeCell ref="B41:D41"/>
    <mergeCell ref="F41:G41"/>
    <mergeCell ref="I35:J35"/>
    <mergeCell ref="K35:L35"/>
    <mergeCell ref="J43:L43"/>
    <mergeCell ref="A37:D37"/>
    <mergeCell ref="E37:G37"/>
    <mergeCell ref="I37:J37"/>
    <mergeCell ref="K37:L37"/>
    <mergeCell ref="B39:E39"/>
    <mergeCell ref="I39:J39"/>
    <mergeCell ref="K39:L39"/>
    <mergeCell ref="I41:J41"/>
    <mergeCell ref="K41:L41"/>
    <mergeCell ref="F39:G39"/>
    <mergeCell ref="F55:G55"/>
    <mergeCell ref="J45:L45"/>
    <mergeCell ref="G47:H47"/>
    <mergeCell ref="J47:L47"/>
    <mergeCell ref="A54:G54"/>
    <mergeCell ref="H54:H55"/>
    <mergeCell ref="I54:J55"/>
    <mergeCell ref="C49:E49"/>
    <mergeCell ref="G49:L49"/>
    <mergeCell ref="I52:J52"/>
    <mergeCell ref="A50:L50"/>
    <mergeCell ref="A51:D51"/>
    <mergeCell ref="A52:B52"/>
    <mergeCell ref="A53:D53"/>
    <mergeCell ref="E52:F52"/>
    <mergeCell ref="K56:L59"/>
    <mergeCell ref="I56:J59"/>
    <mergeCell ref="K54:L55"/>
    <mergeCell ref="B55:C55"/>
    <mergeCell ref="D55:E55"/>
    <mergeCell ref="F56:G59"/>
    <mergeCell ref="H56:H59"/>
    <mergeCell ref="A60:D60"/>
    <mergeCell ref="A56:A59"/>
    <mergeCell ref="B56:C59"/>
    <mergeCell ref="D56:E59"/>
    <mergeCell ref="A61:B61"/>
    <mergeCell ref="E61:F61"/>
    <mergeCell ref="I61:J61"/>
    <mergeCell ref="A62:D62"/>
    <mergeCell ref="C63:D63"/>
    <mergeCell ref="E63:F63"/>
    <mergeCell ref="A65:C65"/>
    <mergeCell ref="G65:H65"/>
    <mergeCell ref="G77:H77"/>
    <mergeCell ref="B67:E67"/>
    <mergeCell ref="F67:G67"/>
    <mergeCell ref="G75:H75"/>
    <mergeCell ref="B73:D73"/>
    <mergeCell ref="F73:G73"/>
    <mergeCell ref="I67:J67"/>
    <mergeCell ref="K67:L67"/>
    <mergeCell ref="J75:L75"/>
    <mergeCell ref="A69:D69"/>
    <mergeCell ref="E69:G69"/>
    <mergeCell ref="I69:J69"/>
    <mergeCell ref="K69:L69"/>
    <mergeCell ref="B71:E71"/>
    <mergeCell ref="I71:J71"/>
    <mergeCell ref="K71:L71"/>
    <mergeCell ref="I73:J73"/>
    <mergeCell ref="K73:L73"/>
    <mergeCell ref="F71:G71"/>
    <mergeCell ref="J77:L77"/>
    <mergeCell ref="G79:H79"/>
    <mergeCell ref="J79:L79"/>
    <mergeCell ref="A86:G86"/>
    <mergeCell ref="H86:H87"/>
    <mergeCell ref="I86:J87"/>
    <mergeCell ref="G81:L81"/>
    <mergeCell ref="I84:J84"/>
    <mergeCell ref="A82:L82"/>
    <mergeCell ref="A83:D83"/>
    <mergeCell ref="A84:B84"/>
    <mergeCell ref="E84:F84"/>
    <mergeCell ref="C81:E81"/>
    <mergeCell ref="A88:A91"/>
    <mergeCell ref="B88:C91"/>
    <mergeCell ref="D88:E91"/>
    <mergeCell ref="B87:C87"/>
    <mergeCell ref="D87:E87"/>
    <mergeCell ref="F88:G91"/>
    <mergeCell ref="K99:L99"/>
    <mergeCell ref="G97:H97"/>
    <mergeCell ref="A92:D92"/>
    <mergeCell ref="A94:D94"/>
    <mergeCell ref="C95:D95"/>
    <mergeCell ref="B99:E99"/>
    <mergeCell ref="F99:G99"/>
    <mergeCell ref="E95:F95"/>
    <mergeCell ref="A97:C97"/>
    <mergeCell ref="I99:J99"/>
    <mergeCell ref="J109:L109"/>
    <mergeCell ref="I101:J101"/>
    <mergeCell ref="A85:D85"/>
    <mergeCell ref="A93:B93"/>
    <mergeCell ref="E93:F93"/>
    <mergeCell ref="K88:L91"/>
    <mergeCell ref="I88:J91"/>
    <mergeCell ref="K86:L87"/>
    <mergeCell ref="H88:H91"/>
    <mergeCell ref="I93:J93"/>
    <mergeCell ref="F87:G87"/>
    <mergeCell ref="F120:G123"/>
    <mergeCell ref="B137:D137"/>
    <mergeCell ref="F135:G135"/>
    <mergeCell ref="E133:G133"/>
    <mergeCell ref="A148:B148"/>
    <mergeCell ref="K101:L101"/>
    <mergeCell ref="K105:L105"/>
    <mergeCell ref="E2196:F2196"/>
    <mergeCell ref="A114:L114"/>
    <mergeCell ref="I116:J116"/>
    <mergeCell ref="B119:C119"/>
    <mergeCell ref="D119:E119"/>
    <mergeCell ref="K118:L119"/>
    <mergeCell ref="H118:H119"/>
    <mergeCell ref="E101:G101"/>
    <mergeCell ref="A117:D117"/>
    <mergeCell ref="G2191:H2191"/>
    <mergeCell ref="I125:J125"/>
    <mergeCell ref="A129:C129"/>
    <mergeCell ref="G129:H129"/>
    <mergeCell ref="A126:D126"/>
    <mergeCell ref="C127:D127"/>
    <mergeCell ref="F119:G119"/>
    <mergeCell ref="A118:G118"/>
    <mergeCell ref="I118:J119"/>
    <mergeCell ref="I133:J133"/>
    <mergeCell ref="A146:L146"/>
    <mergeCell ref="B151:C151"/>
    <mergeCell ref="D151:E151"/>
    <mergeCell ref="I148:J148"/>
    <mergeCell ref="I150:J151"/>
    <mergeCell ref="A101:D101"/>
    <mergeCell ref="C113:E113"/>
    <mergeCell ref="G113:L113"/>
    <mergeCell ref="K120:L123"/>
    <mergeCell ref="A115:D115"/>
    <mergeCell ref="A116:B116"/>
    <mergeCell ref="G107:H107"/>
    <mergeCell ref="J107:L107"/>
    <mergeCell ref="G109:H109"/>
    <mergeCell ref="I120:J123"/>
    <mergeCell ref="E116:F116"/>
    <mergeCell ref="G111:H111"/>
    <mergeCell ref="J111:L111"/>
    <mergeCell ref="B103:E103"/>
    <mergeCell ref="F103:G103"/>
    <mergeCell ref="I103:J103"/>
    <mergeCell ref="K103:L103"/>
    <mergeCell ref="B105:D105"/>
    <mergeCell ref="F105:G105"/>
    <mergeCell ref="I105:J105"/>
    <mergeCell ref="H120:H123"/>
    <mergeCell ref="B135:E135"/>
    <mergeCell ref="A133:D133"/>
    <mergeCell ref="A120:A123"/>
    <mergeCell ref="A125:B125"/>
    <mergeCell ref="E125:F125"/>
    <mergeCell ref="B120:C123"/>
    <mergeCell ref="D120:E123"/>
    <mergeCell ref="E165:G165"/>
    <mergeCell ref="I165:J165"/>
    <mergeCell ref="I169:J169"/>
    <mergeCell ref="K169:L169"/>
    <mergeCell ref="E127:F127"/>
    <mergeCell ref="B131:E131"/>
    <mergeCell ref="F131:G131"/>
    <mergeCell ref="A124:D124"/>
    <mergeCell ref="K131:L131"/>
    <mergeCell ref="J139:L139"/>
    <mergeCell ref="F137:G137"/>
    <mergeCell ref="I137:J137"/>
    <mergeCell ref="K137:L137"/>
    <mergeCell ref="I131:J131"/>
    <mergeCell ref="G139:H139"/>
    <mergeCell ref="K133:L133"/>
    <mergeCell ref="K135:L135"/>
    <mergeCell ref="I135:J135"/>
    <mergeCell ref="E148:F148"/>
    <mergeCell ref="A149:D149"/>
    <mergeCell ref="F151:G151"/>
    <mergeCell ref="C145:E145"/>
    <mergeCell ref="J141:L141"/>
    <mergeCell ref="G143:H143"/>
    <mergeCell ref="J143:L143"/>
    <mergeCell ref="G141:H141"/>
    <mergeCell ref="G145:L145"/>
    <mergeCell ref="H150:H151"/>
    <mergeCell ref="K152:L155"/>
    <mergeCell ref="F152:G155"/>
    <mergeCell ref="A147:D147"/>
    <mergeCell ref="K150:L151"/>
    <mergeCell ref="A182:G182"/>
    <mergeCell ref="H182:H183"/>
    <mergeCell ref="I182:J183"/>
    <mergeCell ref="A181:D181"/>
    <mergeCell ref="F184:G187"/>
    <mergeCell ref="A180:B180"/>
    <mergeCell ref="H152:H155"/>
    <mergeCell ref="I152:J155"/>
    <mergeCell ref="A150:G150"/>
    <mergeCell ref="A152:A155"/>
    <mergeCell ref="B152:C155"/>
    <mergeCell ref="D152:E155"/>
    <mergeCell ref="K163:L163"/>
    <mergeCell ref="A157:B157"/>
    <mergeCell ref="E157:F157"/>
    <mergeCell ref="I157:J157"/>
    <mergeCell ref="A158:D158"/>
    <mergeCell ref="I163:J163"/>
    <mergeCell ref="B169:D169"/>
    <mergeCell ref="A156:D156"/>
    <mergeCell ref="C159:D159"/>
    <mergeCell ref="E159:F159"/>
    <mergeCell ref="A161:C161"/>
    <mergeCell ref="B163:E163"/>
    <mergeCell ref="F163:G163"/>
    <mergeCell ref="G161:H161"/>
    <mergeCell ref="K165:L165"/>
    <mergeCell ref="B167:E167"/>
    <mergeCell ref="F167:G167"/>
    <mergeCell ref="I167:J167"/>
    <mergeCell ref="K167:L167"/>
    <mergeCell ref="A165:D165"/>
    <mergeCell ref="J171:L171"/>
    <mergeCell ref="G171:H171"/>
    <mergeCell ref="F169:G169"/>
    <mergeCell ref="K182:L183"/>
    <mergeCell ref="B183:C183"/>
    <mergeCell ref="D183:E183"/>
    <mergeCell ref="F201:G201"/>
    <mergeCell ref="A189:B189"/>
    <mergeCell ref="E189:F189"/>
    <mergeCell ref="I189:J189"/>
    <mergeCell ref="A190:D190"/>
    <mergeCell ref="K184:L187"/>
    <mergeCell ref="A188:D188"/>
    <mergeCell ref="A184:A187"/>
    <mergeCell ref="B184:C187"/>
    <mergeCell ref="D184:E187"/>
    <mergeCell ref="B199:E199"/>
    <mergeCell ref="H184:H187"/>
    <mergeCell ref="I184:J187"/>
    <mergeCell ref="C191:D191"/>
    <mergeCell ref="E191:F191"/>
    <mergeCell ref="C177:E177"/>
    <mergeCell ref="G177:L177"/>
    <mergeCell ref="A178:L178"/>
    <mergeCell ref="A179:D179"/>
    <mergeCell ref="G173:H173"/>
    <mergeCell ref="J173:L173"/>
    <mergeCell ref="G175:H175"/>
    <mergeCell ref="J175:L175"/>
    <mergeCell ref="F183:G183"/>
    <mergeCell ref="E180:F180"/>
    <mergeCell ref="I180:J180"/>
    <mergeCell ref="G205:H205"/>
    <mergeCell ref="B195:E195"/>
    <mergeCell ref="F195:G195"/>
    <mergeCell ref="G203:H203"/>
    <mergeCell ref="B201:D201"/>
    <mergeCell ref="A214:G214"/>
    <mergeCell ref="A193:C193"/>
    <mergeCell ref="G193:H193"/>
    <mergeCell ref="I195:J195"/>
    <mergeCell ref="K195:L195"/>
    <mergeCell ref="J203:L203"/>
    <mergeCell ref="A197:D197"/>
    <mergeCell ref="E197:G197"/>
    <mergeCell ref="I197:J197"/>
    <mergeCell ref="K197:L197"/>
    <mergeCell ref="A213:D213"/>
    <mergeCell ref="E212:F212"/>
    <mergeCell ref="I199:J199"/>
    <mergeCell ref="K199:L199"/>
    <mergeCell ref="I201:J201"/>
    <mergeCell ref="K201:L201"/>
    <mergeCell ref="F199:G199"/>
    <mergeCell ref="J205:L205"/>
    <mergeCell ref="G207:H207"/>
    <mergeCell ref="J207:L207"/>
    <mergeCell ref="C209:E209"/>
    <mergeCell ref="G209:L209"/>
    <mergeCell ref="I212:J212"/>
    <mergeCell ref="A210:L210"/>
    <mergeCell ref="A211:D211"/>
    <mergeCell ref="A212:B212"/>
    <mergeCell ref="K216:L219"/>
    <mergeCell ref="I216:J219"/>
    <mergeCell ref="K214:L215"/>
    <mergeCell ref="B215:C215"/>
    <mergeCell ref="D215:E215"/>
    <mergeCell ref="F216:G219"/>
    <mergeCell ref="H216:H219"/>
    <mergeCell ref="H214:H215"/>
    <mergeCell ref="I214:J215"/>
    <mergeCell ref="F215:G215"/>
    <mergeCell ref="A220:D220"/>
    <mergeCell ref="A216:A219"/>
    <mergeCell ref="B216:C219"/>
    <mergeCell ref="D216:E219"/>
    <mergeCell ref="A221:B221"/>
    <mergeCell ref="E221:F221"/>
    <mergeCell ref="I221:J221"/>
    <mergeCell ref="A222:D222"/>
    <mergeCell ref="C223:D223"/>
    <mergeCell ref="E223:F223"/>
    <mergeCell ref="A225:C225"/>
    <mergeCell ref="G225:H225"/>
    <mergeCell ref="G237:H237"/>
    <mergeCell ref="B227:E227"/>
    <mergeCell ref="F227:G227"/>
    <mergeCell ref="G235:H235"/>
    <mergeCell ref="B233:D233"/>
    <mergeCell ref="F233:G233"/>
    <mergeCell ref="I227:J227"/>
    <mergeCell ref="K227:L227"/>
    <mergeCell ref="J235:L235"/>
    <mergeCell ref="A229:D229"/>
    <mergeCell ref="E229:G229"/>
    <mergeCell ref="I229:J229"/>
    <mergeCell ref="K229:L229"/>
    <mergeCell ref="B231:E231"/>
    <mergeCell ref="I231:J231"/>
    <mergeCell ref="K231:L231"/>
    <mergeCell ref="I233:J233"/>
    <mergeCell ref="K233:L233"/>
    <mergeCell ref="F231:G231"/>
    <mergeCell ref="F247:G247"/>
    <mergeCell ref="J237:L237"/>
    <mergeCell ref="G239:H239"/>
    <mergeCell ref="J239:L239"/>
    <mergeCell ref="A246:G246"/>
    <mergeCell ref="H246:H247"/>
    <mergeCell ref="I246:J247"/>
    <mergeCell ref="C241:E241"/>
    <mergeCell ref="G241:L241"/>
    <mergeCell ref="I244:J244"/>
    <mergeCell ref="A242:L242"/>
    <mergeCell ref="A243:D243"/>
    <mergeCell ref="A244:B244"/>
    <mergeCell ref="A245:D245"/>
    <mergeCell ref="E244:F244"/>
    <mergeCell ref="K248:L251"/>
    <mergeCell ref="I248:J251"/>
    <mergeCell ref="K246:L247"/>
    <mergeCell ref="B247:C247"/>
    <mergeCell ref="D247:E247"/>
    <mergeCell ref="F248:G251"/>
    <mergeCell ref="H248:H251"/>
    <mergeCell ref="A252:D252"/>
    <mergeCell ref="A248:A251"/>
    <mergeCell ref="B248:C251"/>
    <mergeCell ref="D248:E251"/>
    <mergeCell ref="A253:B253"/>
    <mergeCell ref="E253:F253"/>
    <mergeCell ref="I253:J253"/>
    <mergeCell ref="A254:D254"/>
    <mergeCell ref="C255:D255"/>
    <mergeCell ref="E255:F255"/>
    <mergeCell ref="A257:C257"/>
    <mergeCell ref="G257:H257"/>
    <mergeCell ref="G269:H269"/>
    <mergeCell ref="B259:E259"/>
    <mergeCell ref="F259:G259"/>
    <mergeCell ref="G267:H267"/>
    <mergeCell ref="B265:D265"/>
    <mergeCell ref="F265:G265"/>
    <mergeCell ref="I259:J259"/>
    <mergeCell ref="K259:L259"/>
    <mergeCell ref="J267:L267"/>
    <mergeCell ref="A261:D261"/>
    <mergeCell ref="E261:G261"/>
    <mergeCell ref="I261:J261"/>
    <mergeCell ref="K261:L261"/>
    <mergeCell ref="B263:E263"/>
    <mergeCell ref="I263:J263"/>
    <mergeCell ref="K263:L263"/>
    <mergeCell ref="I265:J265"/>
    <mergeCell ref="K265:L265"/>
    <mergeCell ref="F263:G263"/>
    <mergeCell ref="F279:G279"/>
    <mergeCell ref="J269:L269"/>
    <mergeCell ref="G271:H271"/>
    <mergeCell ref="J271:L271"/>
    <mergeCell ref="A278:G278"/>
    <mergeCell ref="H278:H279"/>
    <mergeCell ref="I278:J279"/>
    <mergeCell ref="C273:E273"/>
    <mergeCell ref="G273:L273"/>
    <mergeCell ref="I276:J276"/>
    <mergeCell ref="A274:L274"/>
    <mergeCell ref="A275:D275"/>
    <mergeCell ref="A276:B276"/>
    <mergeCell ref="A277:D277"/>
    <mergeCell ref="E276:F276"/>
    <mergeCell ref="K280:L283"/>
    <mergeCell ref="I280:J283"/>
    <mergeCell ref="K278:L279"/>
    <mergeCell ref="B279:C279"/>
    <mergeCell ref="D279:E279"/>
    <mergeCell ref="F280:G283"/>
    <mergeCell ref="H280:H283"/>
    <mergeCell ref="A284:D284"/>
    <mergeCell ref="A280:A283"/>
    <mergeCell ref="B280:C283"/>
    <mergeCell ref="D280:E283"/>
    <mergeCell ref="A285:B285"/>
    <mergeCell ref="E285:F285"/>
    <mergeCell ref="I285:J285"/>
    <mergeCell ref="A286:D286"/>
    <mergeCell ref="C287:D287"/>
    <mergeCell ref="E287:F287"/>
    <mergeCell ref="A289:C289"/>
    <mergeCell ref="G289:H289"/>
    <mergeCell ref="G301:H301"/>
    <mergeCell ref="B291:E291"/>
    <mergeCell ref="F291:G291"/>
    <mergeCell ref="G299:H299"/>
    <mergeCell ref="B297:D297"/>
    <mergeCell ref="F297:G297"/>
    <mergeCell ref="I291:J291"/>
    <mergeCell ref="K291:L291"/>
    <mergeCell ref="J299:L299"/>
    <mergeCell ref="A293:D293"/>
    <mergeCell ref="E293:G293"/>
    <mergeCell ref="I293:J293"/>
    <mergeCell ref="K293:L293"/>
    <mergeCell ref="B295:E295"/>
    <mergeCell ref="I295:J295"/>
    <mergeCell ref="K295:L295"/>
    <mergeCell ref="I297:J297"/>
    <mergeCell ref="K297:L297"/>
    <mergeCell ref="F295:G295"/>
    <mergeCell ref="F311:G311"/>
    <mergeCell ref="J301:L301"/>
    <mergeCell ref="G303:H303"/>
    <mergeCell ref="J303:L303"/>
    <mergeCell ref="A310:G310"/>
    <mergeCell ref="H310:H311"/>
    <mergeCell ref="I310:J311"/>
    <mergeCell ref="C305:E305"/>
    <mergeCell ref="G305:L305"/>
    <mergeCell ref="I308:J308"/>
    <mergeCell ref="A306:L306"/>
    <mergeCell ref="A307:D307"/>
    <mergeCell ref="A308:B308"/>
    <mergeCell ref="A309:D309"/>
    <mergeCell ref="E308:F308"/>
    <mergeCell ref="K312:L315"/>
    <mergeCell ref="I312:J315"/>
    <mergeCell ref="K310:L311"/>
    <mergeCell ref="B311:C311"/>
    <mergeCell ref="D311:E311"/>
    <mergeCell ref="F312:G315"/>
    <mergeCell ref="H312:H315"/>
    <mergeCell ref="A316:D316"/>
    <mergeCell ref="A312:A315"/>
    <mergeCell ref="B312:C315"/>
    <mergeCell ref="D312:E315"/>
    <mergeCell ref="A317:B317"/>
    <mergeCell ref="E317:F317"/>
    <mergeCell ref="I317:J317"/>
    <mergeCell ref="A318:D318"/>
    <mergeCell ref="C319:D319"/>
    <mergeCell ref="E319:F319"/>
    <mergeCell ref="A321:C321"/>
    <mergeCell ref="G321:H321"/>
    <mergeCell ref="G333:H333"/>
    <mergeCell ref="B323:E323"/>
    <mergeCell ref="F323:G323"/>
    <mergeCell ref="G331:H331"/>
    <mergeCell ref="B329:D329"/>
    <mergeCell ref="F329:G329"/>
    <mergeCell ref="I323:J323"/>
    <mergeCell ref="K323:L323"/>
    <mergeCell ref="J331:L331"/>
    <mergeCell ref="A325:D325"/>
    <mergeCell ref="E325:G325"/>
    <mergeCell ref="I325:J325"/>
    <mergeCell ref="K325:L325"/>
    <mergeCell ref="B327:E327"/>
    <mergeCell ref="I327:J327"/>
    <mergeCell ref="K327:L327"/>
    <mergeCell ref="I329:J329"/>
    <mergeCell ref="K329:L329"/>
    <mergeCell ref="F327:G327"/>
    <mergeCell ref="F343:G343"/>
    <mergeCell ref="J333:L333"/>
    <mergeCell ref="G335:H335"/>
    <mergeCell ref="J335:L335"/>
    <mergeCell ref="A342:G342"/>
    <mergeCell ref="H342:H343"/>
    <mergeCell ref="I342:J343"/>
    <mergeCell ref="C337:E337"/>
    <mergeCell ref="G337:L337"/>
    <mergeCell ref="I340:J340"/>
    <mergeCell ref="A338:L338"/>
    <mergeCell ref="A339:D339"/>
    <mergeCell ref="A340:B340"/>
    <mergeCell ref="A341:D341"/>
    <mergeCell ref="E340:F340"/>
    <mergeCell ref="K344:L347"/>
    <mergeCell ref="I344:J347"/>
    <mergeCell ref="K342:L343"/>
    <mergeCell ref="B343:C343"/>
    <mergeCell ref="D343:E343"/>
    <mergeCell ref="F344:G347"/>
    <mergeCell ref="H344:H347"/>
    <mergeCell ref="A348:D348"/>
    <mergeCell ref="A344:A347"/>
    <mergeCell ref="B344:C347"/>
    <mergeCell ref="D344:E347"/>
    <mergeCell ref="A349:B349"/>
    <mergeCell ref="E349:F349"/>
    <mergeCell ref="I349:J349"/>
    <mergeCell ref="A350:D350"/>
    <mergeCell ref="C351:D351"/>
    <mergeCell ref="E351:F351"/>
    <mergeCell ref="A353:C353"/>
    <mergeCell ref="G353:H353"/>
    <mergeCell ref="G365:H365"/>
    <mergeCell ref="B355:E355"/>
    <mergeCell ref="F355:G355"/>
    <mergeCell ref="G363:H363"/>
    <mergeCell ref="B361:D361"/>
    <mergeCell ref="F361:G361"/>
    <mergeCell ref="I355:J355"/>
    <mergeCell ref="K355:L355"/>
    <mergeCell ref="J363:L363"/>
    <mergeCell ref="A357:D357"/>
    <mergeCell ref="E357:G357"/>
    <mergeCell ref="I357:J357"/>
    <mergeCell ref="K357:L357"/>
    <mergeCell ref="B359:E359"/>
    <mergeCell ref="I359:J359"/>
    <mergeCell ref="K359:L359"/>
    <mergeCell ref="I361:J361"/>
    <mergeCell ref="K361:L361"/>
    <mergeCell ref="F359:G359"/>
    <mergeCell ref="F375:G375"/>
    <mergeCell ref="J365:L365"/>
    <mergeCell ref="G367:H367"/>
    <mergeCell ref="J367:L367"/>
    <mergeCell ref="A374:G374"/>
    <mergeCell ref="H374:H375"/>
    <mergeCell ref="I374:J375"/>
    <mergeCell ref="C369:E369"/>
    <mergeCell ref="G369:L369"/>
    <mergeCell ref="I372:J372"/>
    <mergeCell ref="A370:L370"/>
    <mergeCell ref="A371:D371"/>
    <mergeCell ref="A372:B372"/>
    <mergeCell ref="A373:D373"/>
    <mergeCell ref="E372:F372"/>
    <mergeCell ref="K376:L379"/>
    <mergeCell ref="I376:J379"/>
    <mergeCell ref="K374:L375"/>
    <mergeCell ref="B375:C375"/>
    <mergeCell ref="D375:E375"/>
    <mergeCell ref="F376:G379"/>
    <mergeCell ref="H376:H379"/>
    <mergeCell ref="A380:D380"/>
    <mergeCell ref="A376:A379"/>
    <mergeCell ref="B376:C379"/>
    <mergeCell ref="D376:E379"/>
    <mergeCell ref="A381:B381"/>
    <mergeCell ref="E381:F381"/>
    <mergeCell ref="I381:J381"/>
    <mergeCell ref="A382:D382"/>
    <mergeCell ref="C383:D383"/>
    <mergeCell ref="E383:F383"/>
    <mergeCell ref="A385:C385"/>
    <mergeCell ref="G385:H385"/>
    <mergeCell ref="G397:H397"/>
    <mergeCell ref="B387:E387"/>
    <mergeCell ref="F387:G387"/>
    <mergeCell ref="G395:H395"/>
    <mergeCell ref="B393:D393"/>
    <mergeCell ref="F393:G393"/>
    <mergeCell ref="I387:J387"/>
    <mergeCell ref="K387:L387"/>
    <mergeCell ref="J395:L395"/>
    <mergeCell ref="A389:D389"/>
    <mergeCell ref="E389:G389"/>
    <mergeCell ref="I389:J389"/>
    <mergeCell ref="K389:L389"/>
    <mergeCell ref="B391:E391"/>
    <mergeCell ref="I391:J391"/>
    <mergeCell ref="K391:L391"/>
    <mergeCell ref="I393:J393"/>
    <mergeCell ref="K393:L393"/>
    <mergeCell ref="F391:G391"/>
    <mergeCell ref="F407:G407"/>
    <mergeCell ref="J397:L397"/>
    <mergeCell ref="G399:H399"/>
    <mergeCell ref="J399:L399"/>
    <mergeCell ref="A406:G406"/>
    <mergeCell ref="H406:H407"/>
    <mergeCell ref="I406:J407"/>
    <mergeCell ref="C401:E401"/>
    <mergeCell ref="G401:L401"/>
    <mergeCell ref="I404:J404"/>
    <mergeCell ref="A402:L402"/>
    <mergeCell ref="A403:D403"/>
    <mergeCell ref="A404:B404"/>
    <mergeCell ref="A405:D405"/>
    <mergeCell ref="E404:F404"/>
    <mergeCell ref="K408:L411"/>
    <mergeCell ref="I408:J411"/>
    <mergeCell ref="K406:L407"/>
    <mergeCell ref="B407:C407"/>
    <mergeCell ref="D407:E407"/>
    <mergeCell ref="F408:G411"/>
    <mergeCell ref="H408:H411"/>
    <mergeCell ref="A412:D412"/>
    <mergeCell ref="A408:A411"/>
    <mergeCell ref="B408:C411"/>
    <mergeCell ref="D408:E411"/>
    <mergeCell ref="A413:B413"/>
    <mergeCell ref="E413:F413"/>
    <mergeCell ref="I413:J413"/>
    <mergeCell ref="A414:D414"/>
    <mergeCell ref="C415:D415"/>
    <mergeCell ref="E415:F415"/>
    <mergeCell ref="A417:C417"/>
    <mergeCell ref="G417:H417"/>
    <mergeCell ref="G429:H429"/>
    <mergeCell ref="B419:E419"/>
    <mergeCell ref="F419:G419"/>
    <mergeCell ref="G427:H427"/>
    <mergeCell ref="B425:D425"/>
    <mergeCell ref="F425:G425"/>
    <mergeCell ref="I419:J419"/>
    <mergeCell ref="K419:L419"/>
    <mergeCell ref="J427:L427"/>
    <mergeCell ref="A421:D421"/>
    <mergeCell ref="E421:G421"/>
    <mergeCell ref="I421:J421"/>
    <mergeCell ref="K421:L421"/>
    <mergeCell ref="B423:E423"/>
    <mergeCell ref="I423:J423"/>
    <mergeCell ref="K423:L423"/>
    <mergeCell ref="I425:J425"/>
    <mergeCell ref="K425:L425"/>
    <mergeCell ref="F423:G423"/>
    <mergeCell ref="F439:G439"/>
    <mergeCell ref="J429:L429"/>
    <mergeCell ref="G431:H431"/>
    <mergeCell ref="J431:L431"/>
    <mergeCell ref="A438:G438"/>
    <mergeCell ref="H438:H439"/>
    <mergeCell ref="I438:J439"/>
    <mergeCell ref="C433:E433"/>
    <mergeCell ref="G433:L433"/>
    <mergeCell ref="I436:J436"/>
    <mergeCell ref="A434:L434"/>
    <mergeCell ref="A435:D435"/>
    <mergeCell ref="A436:B436"/>
    <mergeCell ref="A437:D437"/>
    <mergeCell ref="E436:F436"/>
    <mergeCell ref="K440:L443"/>
    <mergeCell ref="I440:J443"/>
    <mergeCell ref="K438:L439"/>
    <mergeCell ref="B439:C439"/>
    <mergeCell ref="D439:E439"/>
    <mergeCell ref="F440:G443"/>
    <mergeCell ref="H440:H443"/>
    <mergeCell ref="A444:D444"/>
    <mergeCell ref="A440:A443"/>
    <mergeCell ref="B440:C443"/>
    <mergeCell ref="D440:E443"/>
    <mergeCell ref="A445:B445"/>
    <mergeCell ref="E445:F445"/>
    <mergeCell ref="I445:J445"/>
    <mergeCell ref="A446:D446"/>
    <mergeCell ref="C447:D447"/>
    <mergeCell ref="E447:F447"/>
    <mergeCell ref="A449:C449"/>
    <mergeCell ref="G449:H449"/>
    <mergeCell ref="G461:H461"/>
    <mergeCell ref="B451:E451"/>
    <mergeCell ref="F451:G451"/>
    <mergeCell ref="G459:H459"/>
    <mergeCell ref="B457:D457"/>
    <mergeCell ref="F457:G457"/>
    <mergeCell ref="I451:J451"/>
    <mergeCell ref="K451:L451"/>
    <mergeCell ref="J459:L459"/>
    <mergeCell ref="A453:D453"/>
    <mergeCell ref="E453:G453"/>
    <mergeCell ref="I453:J453"/>
    <mergeCell ref="K453:L453"/>
    <mergeCell ref="B455:E455"/>
    <mergeCell ref="I455:J455"/>
    <mergeCell ref="K455:L455"/>
    <mergeCell ref="I457:J457"/>
    <mergeCell ref="K457:L457"/>
    <mergeCell ref="F455:G455"/>
    <mergeCell ref="F471:G471"/>
    <mergeCell ref="J461:L461"/>
    <mergeCell ref="G463:H463"/>
    <mergeCell ref="J463:L463"/>
    <mergeCell ref="A470:G470"/>
    <mergeCell ref="H470:H471"/>
    <mergeCell ref="I470:J471"/>
    <mergeCell ref="C465:E465"/>
    <mergeCell ref="G465:L465"/>
    <mergeCell ref="I468:J468"/>
    <mergeCell ref="A466:L466"/>
    <mergeCell ref="A467:D467"/>
    <mergeCell ref="A468:B468"/>
    <mergeCell ref="A469:D469"/>
    <mergeCell ref="E468:F468"/>
    <mergeCell ref="K472:L475"/>
    <mergeCell ref="I472:J475"/>
    <mergeCell ref="K470:L471"/>
    <mergeCell ref="B471:C471"/>
    <mergeCell ref="D471:E471"/>
    <mergeCell ref="F472:G475"/>
    <mergeCell ref="H472:H475"/>
    <mergeCell ref="A476:D476"/>
    <mergeCell ref="A472:A475"/>
    <mergeCell ref="B472:C475"/>
    <mergeCell ref="D472:E475"/>
    <mergeCell ref="A477:B477"/>
    <mergeCell ref="E477:F477"/>
    <mergeCell ref="I477:J477"/>
    <mergeCell ref="A478:D478"/>
    <mergeCell ref="C479:D479"/>
    <mergeCell ref="E479:F479"/>
    <mergeCell ref="A481:C481"/>
    <mergeCell ref="G481:H481"/>
    <mergeCell ref="G493:H493"/>
    <mergeCell ref="B483:E483"/>
    <mergeCell ref="F483:G483"/>
    <mergeCell ref="G491:H491"/>
    <mergeCell ref="B489:D489"/>
    <mergeCell ref="F489:G489"/>
    <mergeCell ref="I483:J483"/>
    <mergeCell ref="K483:L483"/>
    <mergeCell ref="J491:L491"/>
    <mergeCell ref="A485:D485"/>
    <mergeCell ref="E485:G485"/>
    <mergeCell ref="I485:J485"/>
    <mergeCell ref="K485:L485"/>
    <mergeCell ref="B487:E487"/>
    <mergeCell ref="I487:J487"/>
    <mergeCell ref="K487:L487"/>
    <mergeCell ref="I489:J489"/>
    <mergeCell ref="K489:L489"/>
    <mergeCell ref="F487:G487"/>
    <mergeCell ref="F503:G503"/>
    <mergeCell ref="J493:L493"/>
    <mergeCell ref="G495:H495"/>
    <mergeCell ref="J495:L495"/>
    <mergeCell ref="A502:G502"/>
    <mergeCell ref="H502:H503"/>
    <mergeCell ref="I502:J503"/>
    <mergeCell ref="C497:E497"/>
    <mergeCell ref="G497:L497"/>
    <mergeCell ref="I500:J500"/>
    <mergeCell ref="A498:L498"/>
    <mergeCell ref="A499:D499"/>
    <mergeCell ref="A500:B500"/>
    <mergeCell ref="A501:D501"/>
    <mergeCell ref="E500:F500"/>
    <mergeCell ref="K504:L507"/>
    <mergeCell ref="I504:J507"/>
    <mergeCell ref="K502:L503"/>
    <mergeCell ref="B503:C503"/>
    <mergeCell ref="D503:E503"/>
    <mergeCell ref="F504:G507"/>
    <mergeCell ref="H504:H507"/>
    <mergeCell ref="A508:D508"/>
    <mergeCell ref="A504:A507"/>
    <mergeCell ref="B504:C507"/>
    <mergeCell ref="D504:E507"/>
    <mergeCell ref="A509:B509"/>
    <mergeCell ref="E509:F509"/>
    <mergeCell ref="I509:J509"/>
    <mergeCell ref="A510:D510"/>
    <mergeCell ref="C511:D511"/>
    <mergeCell ref="E511:F511"/>
    <mergeCell ref="A513:C513"/>
    <mergeCell ref="G513:H513"/>
    <mergeCell ref="G525:H525"/>
    <mergeCell ref="B515:E515"/>
    <mergeCell ref="F515:G515"/>
    <mergeCell ref="G523:H523"/>
    <mergeCell ref="B521:D521"/>
    <mergeCell ref="F521:G521"/>
    <mergeCell ref="I515:J515"/>
    <mergeCell ref="K515:L515"/>
    <mergeCell ref="J523:L523"/>
    <mergeCell ref="A517:D517"/>
    <mergeCell ref="E517:G517"/>
    <mergeCell ref="I517:J517"/>
    <mergeCell ref="K517:L517"/>
    <mergeCell ref="B519:E519"/>
    <mergeCell ref="I519:J519"/>
    <mergeCell ref="K519:L519"/>
    <mergeCell ref="I521:J521"/>
    <mergeCell ref="K521:L521"/>
    <mergeCell ref="F519:G519"/>
    <mergeCell ref="F535:G535"/>
    <mergeCell ref="J525:L525"/>
    <mergeCell ref="G527:H527"/>
    <mergeCell ref="J527:L527"/>
    <mergeCell ref="A534:G534"/>
    <mergeCell ref="H534:H535"/>
    <mergeCell ref="I534:J535"/>
    <mergeCell ref="C529:E529"/>
    <mergeCell ref="G529:L529"/>
    <mergeCell ref="I532:J532"/>
    <mergeCell ref="A530:L530"/>
    <mergeCell ref="A531:D531"/>
    <mergeCell ref="A532:B532"/>
    <mergeCell ref="A533:D533"/>
    <mergeCell ref="E532:F532"/>
    <mergeCell ref="K536:L539"/>
    <mergeCell ref="I536:J539"/>
    <mergeCell ref="K534:L535"/>
    <mergeCell ref="B535:C535"/>
    <mergeCell ref="D535:E535"/>
    <mergeCell ref="F536:G539"/>
    <mergeCell ref="H536:H539"/>
    <mergeCell ref="A540:D540"/>
    <mergeCell ref="A536:A539"/>
    <mergeCell ref="B536:C539"/>
    <mergeCell ref="D536:E539"/>
    <mergeCell ref="A541:B541"/>
    <mergeCell ref="E541:F541"/>
    <mergeCell ref="I541:J541"/>
    <mergeCell ref="A542:D542"/>
    <mergeCell ref="C543:D543"/>
    <mergeCell ref="E543:F543"/>
    <mergeCell ref="A545:C545"/>
    <mergeCell ref="G545:H545"/>
    <mergeCell ref="G557:H557"/>
    <mergeCell ref="B547:E547"/>
    <mergeCell ref="F547:G547"/>
    <mergeCell ref="G555:H555"/>
    <mergeCell ref="B553:D553"/>
    <mergeCell ref="F553:G553"/>
    <mergeCell ref="I547:J547"/>
    <mergeCell ref="K547:L547"/>
    <mergeCell ref="J555:L555"/>
    <mergeCell ref="A549:D549"/>
    <mergeCell ref="E549:G549"/>
    <mergeCell ref="I549:J549"/>
    <mergeCell ref="K549:L549"/>
    <mergeCell ref="B551:E551"/>
    <mergeCell ref="I551:J551"/>
    <mergeCell ref="K551:L551"/>
    <mergeCell ref="I553:J553"/>
    <mergeCell ref="K553:L553"/>
    <mergeCell ref="F551:G551"/>
    <mergeCell ref="F567:G567"/>
    <mergeCell ref="J557:L557"/>
    <mergeCell ref="G559:H559"/>
    <mergeCell ref="J559:L559"/>
    <mergeCell ref="A566:G566"/>
    <mergeCell ref="H566:H567"/>
    <mergeCell ref="I566:J567"/>
    <mergeCell ref="C561:E561"/>
    <mergeCell ref="G561:L561"/>
    <mergeCell ref="I564:J564"/>
    <mergeCell ref="A562:L562"/>
    <mergeCell ref="A563:D563"/>
    <mergeCell ref="A564:B564"/>
    <mergeCell ref="A565:D565"/>
    <mergeCell ref="E564:F564"/>
    <mergeCell ref="K568:L571"/>
    <mergeCell ref="I568:J571"/>
    <mergeCell ref="K566:L567"/>
    <mergeCell ref="B567:C567"/>
    <mergeCell ref="D567:E567"/>
    <mergeCell ref="F568:G571"/>
    <mergeCell ref="H568:H571"/>
    <mergeCell ref="A572:D572"/>
    <mergeCell ref="A568:A571"/>
    <mergeCell ref="B568:C571"/>
    <mergeCell ref="D568:E571"/>
    <mergeCell ref="A573:B573"/>
    <mergeCell ref="E573:F573"/>
    <mergeCell ref="I573:J573"/>
    <mergeCell ref="A574:D574"/>
    <mergeCell ref="C575:D575"/>
    <mergeCell ref="E575:F575"/>
    <mergeCell ref="A577:C577"/>
    <mergeCell ref="G577:H577"/>
    <mergeCell ref="G589:H589"/>
    <mergeCell ref="B579:E579"/>
    <mergeCell ref="F579:G579"/>
    <mergeCell ref="G587:H587"/>
    <mergeCell ref="B585:D585"/>
    <mergeCell ref="F585:G585"/>
    <mergeCell ref="I579:J579"/>
    <mergeCell ref="K579:L579"/>
    <mergeCell ref="J587:L587"/>
    <mergeCell ref="A581:D581"/>
    <mergeCell ref="E581:G581"/>
    <mergeCell ref="I581:J581"/>
    <mergeCell ref="K581:L581"/>
    <mergeCell ref="B583:E583"/>
    <mergeCell ref="I583:J583"/>
    <mergeCell ref="K583:L583"/>
    <mergeCell ref="I585:J585"/>
    <mergeCell ref="K585:L585"/>
    <mergeCell ref="F583:G583"/>
    <mergeCell ref="F599:G599"/>
    <mergeCell ref="J589:L589"/>
    <mergeCell ref="G591:H591"/>
    <mergeCell ref="J591:L591"/>
    <mergeCell ref="A598:G598"/>
    <mergeCell ref="H598:H599"/>
    <mergeCell ref="I598:J599"/>
    <mergeCell ref="C593:E593"/>
    <mergeCell ref="G593:L593"/>
    <mergeCell ref="I596:J596"/>
    <mergeCell ref="A594:L594"/>
    <mergeCell ref="A595:D595"/>
    <mergeCell ref="A596:B596"/>
    <mergeCell ref="A597:D597"/>
    <mergeCell ref="E596:F596"/>
    <mergeCell ref="K600:L603"/>
    <mergeCell ref="I600:J603"/>
    <mergeCell ref="K598:L599"/>
    <mergeCell ref="B599:C599"/>
    <mergeCell ref="D599:E599"/>
    <mergeCell ref="F600:G603"/>
    <mergeCell ref="H600:H603"/>
    <mergeCell ref="A604:D604"/>
    <mergeCell ref="A600:A603"/>
    <mergeCell ref="B600:C603"/>
    <mergeCell ref="D600:E603"/>
    <mergeCell ref="A605:B605"/>
    <mergeCell ref="E605:F605"/>
    <mergeCell ref="I605:J605"/>
    <mergeCell ref="A606:D606"/>
    <mergeCell ref="C607:D607"/>
    <mergeCell ref="E607:F607"/>
    <mergeCell ref="A609:C609"/>
    <mergeCell ref="G609:H609"/>
    <mergeCell ref="G621:H621"/>
    <mergeCell ref="B611:E611"/>
    <mergeCell ref="F611:G611"/>
    <mergeCell ref="G619:H619"/>
    <mergeCell ref="B617:D617"/>
    <mergeCell ref="F617:G617"/>
    <mergeCell ref="I611:J611"/>
    <mergeCell ref="K611:L611"/>
    <mergeCell ref="J619:L619"/>
    <mergeCell ref="A613:D613"/>
    <mergeCell ref="E613:G613"/>
    <mergeCell ref="I613:J613"/>
    <mergeCell ref="K613:L613"/>
    <mergeCell ref="B615:E615"/>
    <mergeCell ref="I615:J615"/>
    <mergeCell ref="K615:L615"/>
    <mergeCell ref="I617:J617"/>
    <mergeCell ref="K617:L617"/>
    <mergeCell ref="F615:G615"/>
    <mergeCell ref="F631:G631"/>
    <mergeCell ref="J621:L621"/>
    <mergeCell ref="G623:H623"/>
    <mergeCell ref="J623:L623"/>
    <mergeCell ref="A630:G630"/>
    <mergeCell ref="H630:H631"/>
    <mergeCell ref="I630:J631"/>
    <mergeCell ref="C625:E625"/>
    <mergeCell ref="G625:L625"/>
    <mergeCell ref="I628:J628"/>
    <mergeCell ref="A626:L626"/>
    <mergeCell ref="A627:D627"/>
    <mergeCell ref="A628:B628"/>
    <mergeCell ref="A629:D629"/>
    <mergeCell ref="E628:F628"/>
    <mergeCell ref="K632:L635"/>
    <mergeCell ref="I632:J635"/>
    <mergeCell ref="K630:L631"/>
    <mergeCell ref="B631:C631"/>
    <mergeCell ref="D631:E631"/>
    <mergeCell ref="F632:G635"/>
    <mergeCell ref="H632:H635"/>
    <mergeCell ref="A636:D636"/>
    <mergeCell ref="A632:A635"/>
    <mergeCell ref="B632:C635"/>
    <mergeCell ref="D632:E635"/>
    <mergeCell ref="A637:B637"/>
    <mergeCell ref="E637:F637"/>
    <mergeCell ref="I637:J637"/>
    <mergeCell ref="A638:D638"/>
    <mergeCell ref="C639:D639"/>
    <mergeCell ref="E639:F639"/>
    <mergeCell ref="A641:C641"/>
    <mergeCell ref="G641:H641"/>
    <mergeCell ref="G653:H653"/>
    <mergeCell ref="B643:E643"/>
    <mergeCell ref="F643:G643"/>
    <mergeCell ref="G651:H651"/>
    <mergeCell ref="B649:D649"/>
    <mergeCell ref="F649:G649"/>
    <mergeCell ref="I643:J643"/>
    <mergeCell ref="K643:L643"/>
    <mergeCell ref="J651:L651"/>
    <mergeCell ref="A645:D645"/>
    <mergeCell ref="E645:G645"/>
    <mergeCell ref="I645:J645"/>
    <mergeCell ref="K645:L645"/>
    <mergeCell ref="B647:E647"/>
    <mergeCell ref="I647:J647"/>
    <mergeCell ref="K647:L647"/>
    <mergeCell ref="I649:J649"/>
    <mergeCell ref="K649:L649"/>
    <mergeCell ref="F647:G647"/>
    <mergeCell ref="F663:G663"/>
    <mergeCell ref="J653:L653"/>
    <mergeCell ref="G655:H655"/>
    <mergeCell ref="J655:L655"/>
    <mergeCell ref="A662:G662"/>
    <mergeCell ref="H662:H663"/>
    <mergeCell ref="I662:J663"/>
    <mergeCell ref="C657:E657"/>
    <mergeCell ref="G657:L657"/>
    <mergeCell ref="I660:J660"/>
    <mergeCell ref="A658:L658"/>
    <mergeCell ref="A659:D659"/>
    <mergeCell ref="A660:B660"/>
    <mergeCell ref="A661:D661"/>
    <mergeCell ref="E660:F660"/>
    <mergeCell ref="K664:L667"/>
    <mergeCell ref="I664:J667"/>
    <mergeCell ref="K662:L663"/>
    <mergeCell ref="B663:C663"/>
    <mergeCell ref="D663:E663"/>
    <mergeCell ref="F664:G667"/>
    <mergeCell ref="H664:H667"/>
    <mergeCell ref="A668:D668"/>
    <mergeCell ref="A664:A667"/>
    <mergeCell ref="B664:C667"/>
    <mergeCell ref="D664:E667"/>
    <mergeCell ref="A669:B669"/>
    <mergeCell ref="E669:F669"/>
    <mergeCell ref="I669:J669"/>
    <mergeCell ref="A670:D670"/>
    <mergeCell ref="C671:D671"/>
    <mergeCell ref="E671:F671"/>
    <mergeCell ref="A673:C673"/>
    <mergeCell ref="G673:H673"/>
    <mergeCell ref="G685:H685"/>
    <mergeCell ref="B675:E675"/>
    <mergeCell ref="F675:G675"/>
    <mergeCell ref="G683:H683"/>
    <mergeCell ref="B681:D681"/>
    <mergeCell ref="F681:G681"/>
    <mergeCell ref="I675:J675"/>
    <mergeCell ref="K675:L675"/>
    <mergeCell ref="J683:L683"/>
    <mergeCell ref="A677:D677"/>
    <mergeCell ref="E677:G677"/>
    <mergeCell ref="I677:J677"/>
    <mergeCell ref="K677:L677"/>
    <mergeCell ref="B679:E679"/>
    <mergeCell ref="I679:J679"/>
    <mergeCell ref="K679:L679"/>
    <mergeCell ref="I681:J681"/>
    <mergeCell ref="K681:L681"/>
    <mergeCell ref="F679:G679"/>
    <mergeCell ref="F695:G695"/>
    <mergeCell ref="J685:L685"/>
    <mergeCell ref="G687:H687"/>
    <mergeCell ref="J687:L687"/>
    <mergeCell ref="A694:G694"/>
    <mergeCell ref="H694:H695"/>
    <mergeCell ref="I694:J695"/>
    <mergeCell ref="C689:E689"/>
    <mergeCell ref="G689:L689"/>
    <mergeCell ref="I692:J692"/>
    <mergeCell ref="A690:L690"/>
    <mergeCell ref="A691:D691"/>
    <mergeCell ref="A692:B692"/>
    <mergeCell ref="A693:D693"/>
    <mergeCell ref="E692:F692"/>
    <mergeCell ref="K696:L699"/>
    <mergeCell ref="I696:J699"/>
    <mergeCell ref="K694:L695"/>
    <mergeCell ref="B695:C695"/>
    <mergeCell ref="D695:E695"/>
    <mergeCell ref="F696:G699"/>
    <mergeCell ref="H696:H699"/>
    <mergeCell ref="A700:D700"/>
    <mergeCell ref="A696:A699"/>
    <mergeCell ref="B696:C699"/>
    <mergeCell ref="D696:E699"/>
    <mergeCell ref="A701:B701"/>
    <mergeCell ref="E701:F701"/>
    <mergeCell ref="I701:J701"/>
    <mergeCell ref="A702:D702"/>
    <mergeCell ref="C703:D703"/>
    <mergeCell ref="E703:F703"/>
    <mergeCell ref="A705:C705"/>
    <mergeCell ref="G705:H705"/>
    <mergeCell ref="G717:H717"/>
    <mergeCell ref="B707:E707"/>
    <mergeCell ref="F707:G707"/>
    <mergeCell ref="G715:H715"/>
    <mergeCell ref="B713:D713"/>
    <mergeCell ref="F713:G713"/>
    <mergeCell ref="I707:J707"/>
    <mergeCell ref="K707:L707"/>
    <mergeCell ref="J715:L715"/>
    <mergeCell ref="A709:D709"/>
    <mergeCell ref="E709:G709"/>
    <mergeCell ref="I709:J709"/>
    <mergeCell ref="K709:L709"/>
    <mergeCell ref="B711:E711"/>
    <mergeCell ref="I711:J711"/>
    <mergeCell ref="K711:L711"/>
    <mergeCell ref="I713:J713"/>
    <mergeCell ref="K713:L713"/>
    <mergeCell ref="F711:G711"/>
    <mergeCell ref="F727:G727"/>
    <mergeCell ref="J717:L717"/>
    <mergeCell ref="G719:H719"/>
    <mergeCell ref="J719:L719"/>
    <mergeCell ref="A726:G726"/>
    <mergeCell ref="H726:H727"/>
    <mergeCell ref="I726:J727"/>
    <mergeCell ref="C721:E721"/>
    <mergeCell ref="G721:L721"/>
    <mergeCell ref="I724:J724"/>
    <mergeCell ref="A722:L722"/>
    <mergeCell ref="A723:D723"/>
    <mergeCell ref="A724:B724"/>
    <mergeCell ref="A725:D725"/>
    <mergeCell ref="E724:F724"/>
    <mergeCell ref="K728:L731"/>
    <mergeCell ref="I728:J731"/>
    <mergeCell ref="K726:L727"/>
    <mergeCell ref="B727:C727"/>
    <mergeCell ref="D727:E727"/>
    <mergeCell ref="F728:G731"/>
    <mergeCell ref="H728:H731"/>
    <mergeCell ref="A732:D732"/>
    <mergeCell ref="A728:A731"/>
    <mergeCell ref="B728:C731"/>
    <mergeCell ref="D728:E731"/>
    <mergeCell ref="A733:B733"/>
    <mergeCell ref="E733:F733"/>
    <mergeCell ref="I733:J733"/>
    <mergeCell ref="A734:D734"/>
    <mergeCell ref="C735:D735"/>
    <mergeCell ref="E735:F735"/>
    <mergeCell ref="A737:C737"/>
    <mergeCell ref="G737:H737"/>
    <mergeCell ref="G749:H749"/>
    <mergeCell ref="B739:E739"/>
    <mergeCell ref="F739:G739"/>
    <mergeCell ref="G747:H747"/>
    <mergeCell ref="B745:D745"/>
    <mergeCell ref="F745:G745"/>
    <mergeCell ref="I739:J739"/>
    <mergeCell ref="K739:L739"/>
    <mergeCell ref="J747:L747"/>
    <mergeCell ref="A741:D741"/>
    <mergeCell ref="E741:G741"/>
    <mergeCell ref="I741:J741"/>
    <mergeCell ref="K741:L741"/>
    <mergeCell ref="B743:E743"/>
    <mergeCell ref="I743:J743"/>
    <mergeCell ref="K743:L743"/>
    <mergeCell ref="I745:J745"/>
    <mergeCell ref="K745:L745"/>
    <mergeCell ref="F743:G743"/>
    <mergeCell ref="F759:G759"/>
    <mergeCell ref="J749:L749"/>
    <mergeCell ref="G751:H751"/>
    <mergeCell ref="J751:L751"/>
    <mergeCell ref="A758:G758"/>
    <mergeCell ref="H758:H759"/>
    <mergeCell ref="I758:J759"/>
    <mergeCell ref="C753:E753"/>
    <mergeCell ref="G753:L753"/>
    <mergeCell ref="I756:J756"/>
    <mergeCell ref="A754:L754"/>
    <mergeCell ref="A755:D755"/>
    <mergeCell ref="A756:B756"/>
    <mergeCell ref="A757:D757"/>
    <mergeCell ref="E756:F756"/>
    <mergeCell ref="K760:L763"/>
    <mergeCell ref="I760:J763"/>
    <mergeCell ref="K758:L759"/>
    <mergeCell ref="B759:C759"/>
    <mergeCell ref="D759:E759"/>
    <mergeCell ref="F760:G763"/>
    <mergeCell ref="H760:H763"/>
    <mergeCell ref="A764:D764"/>
    <mergeCell ref="A760:A763"/>
    <mergeCell ref="B760:C763"/>
    <mergeCell ref="D760:E763"/>
    <mergeCell ref="A765:B765"/>
    <mergeCell ref="E765:F765"/>
    <mergeCell ref="I765:J765"/>
    <mergeCell ref="A766:D766"/>
    <mergeCell ref="C767:D767"/>
    <mergeCell ref="E767:F767"/>
    <mergeCell ref="A769:C769"/>
    <mergeCell ref="G769:H769"/>
    <mergeCell ref="G781:H781"/>
    <mergeCell ref="B771:E771"/>
    <mergeCell ref="F771:G771"/>
    <mergeCell ref="G779:H779"/>
    <mergeCell ref="B777:D777"/>
    <mergeCell ref="F777:G777"/>
    <mergeCell ref="I771:J771"/>
    <mergeCell ref="K771:L771"/>
    <mergeCell ref="J779:L779"/>
    <mergeCell ref="A773:D773"/>
    <mergeCell ref="E773:G773"/>
    <mergeCell ref="I773:J773"/>
    <mergeCell ref="K773:L773"/>
    <mergeCell ref="B775:E775"/>
    <mergeCell ref="I775:J775"/>
    <mergeCell ref="K775:L775"/>
    <mergeCell ref="I777:J777"/>
    <mergeCell ref="K777:L777"/>
    <mergeCell ref="F775:G775"/>
    <mergeCell ref="F791:G791"/>
    <mergeCell ref="J781:L781"/>
    <mergeCell ref="G783:H783"/>
    <mergeCell ref="J783:L783"/>
    <mergeCell ref="A790:G790"/>
    <mergeCell ref="H790:H791"/>
    <mergeCell ref="I790:J791"/>
    <mergeCell ref="C785:E785"/>
    <mergeCell ref="G785:L785"/>
    <mergeCell ref="I788:J788"/>
    <mergeCell ref="A786:L786"/>
    <mergeCell ref="A787:D787"/>
    <mergeCell ref="A788:B788"/>
    <mergeCell ref="A789:D789"/>
    <mergeCell ref="E788:F788"/>
    <mergeCell ref="K792:L795"/>
    <mergeCell ref="I792:J795"/>
    <mergeCell ref="K790:L791"/>
    <mergeCell ref="B791:C791"/>
    <mergeCell ref="D791:E791"/>
    <mergeCell ref="F792:G795"/>
    <mergeCell ref="H792:H795"/>
    <mergeCell ref="A796:D796"/>
    <mergeCell ref="A792:A795"/>
    <mergeCell ref="B792:C795"/>
    <mergeCell ref="D792:E795"/>
    <mergeCell ref="A797:B797"/>
    <mergeCell ref="E797:F797"/>
    <mergeCell ref="I797:J797"/>
    <mergeCell ref="A798:D798"/>
    <mergeCell ref="C799:D799"/>
    <mergeCell ref="E799:F799"/>
    <mergeCell ref="A801:C801"/>
    <mergeCell ref="G801:H801"/>
    <mergeCell ref="G813:H813"/>
    <mergeCell ref="B803:E803"/>
    <mergeCell ref="F803:G803"/>
    <mergeCell ref="G811:H811"/>
    <mergeCell ref="B809:D809"/>
    <mergeCell ref="F809:G809"/>
    <mergeCell ref="I803:J803"/>
    <mergeCell ref="K803:L803"/>
    <mergeCell ref="J811:L811"/>
    <mergeCell ref="A805:D805"/>
    <mergeCell ref="E805:G805"/>
    <mergeCell ref="I805:J805"/>
    <mergeCell ref="K805:L805"/>
    <mergeCell ref="B807:E807"/>
    <mergeCell ref="I807:J807"/>
    <mergeCell ref="K807:L807"/>
    <mergeCell ref="I809:J809"/>
    <mergeCell ref="K809:L809"/>
    <mergeCell ref="F807:G807"/>
    <mergeCell ref="F823:G823"/>
    <mergeCell ref="J813:L813"/>
    <mergeCell ref="G815:H815"/>
    <mergeCell ref="J815:L815"/>
    <mergeCell ref="A822:G822"/>
    <mergeCell ref="H822:H823"/>
    <mergeCell ref="I822:J823"/>
    <mergeCell ref="C817:E817"/>
    <mergeCell ref="G817:L817"/>
    <mergeCell ref="I820:J820"/>
    <mergeCell ref="A818:L818"/>
    <mergeCell ref="A819:D819"/>
    <mergeCell ref="A820:B820"/>
    <mergeCell ref="A821:D821"/>
    <mergeCell ref="E820:F820"/>
    <mergeCell ref="K824:L827"/>
    <mergeCell ref="I824:J827"/>
    <mergeCell ref="K822:L823"/>
    <mergeCell ref="B823:C823"/>
    <mergeCell ref="D823:E823"/>
    <mergeCell ref="F824:G827"/>
    <mergeCell ref="H824:H827"/>
    <mergeCell ref="A828:D828"/>
    <mergeCell ref="A824:A827"/>
    <mergeCell ref="B824:C827"/>
    <mergeCell ref="D824:E827"/>
    <mergeCell ref="A829:B829"/>
    <mergeCell ref="E829:F829"/>
    <mergeCell ref="I829:J829"/>
    <mergeCell ref="A830:D830"/>
    <mergeCell ref="C831:D831"/>
    <mergeCell ref="E831:F831"/>
    <mergeCell ref="A833:C833"/>
    <mergeCell ref="G833:H833"/>
    <mergeCell ref="G845:H845"/>
    <mergeCell ref="B835:E835"/>
    <mergeCell ref="F835:G835"/>
    <mergeCell ref="G843:H843"/>
    <mergeCell ref="B841:D841"/>
    <mergeCell ref="F841:G841"/>
    <mergeCell ref="I835:J835"/>
    <mergeCell ref="K835:L835"/>
    <mergeCell ref="J843:L843"/>
    <mergeCell ref="A837:D837"/>
    <mergeCell ref="E837:G837"/>
    <mergeCell ref="I837:J837"/>
    <mergeCell ref="K837:L837"/>
    <mergeCell ref="B839:E839"/>
    <mergeCell ref="I839:J839"/>
    <mergeCell ref="K839:L839"/>
    <mergeCell ref="I841:J841"/>
    <mergeCell ref="K841:L841"/>
    <mergeCell ref="F839:G839"/>
    <mergeCell ref="F855:G855"/>
    <mergeCell ref="J845:L845"/>
    <mergeCell ref="G847:H847"/>
    <mergeCell ref="J847:L847"/>
    <mergeCell ref="A854:G854"/>
    <mergeCell ref="H854:H855"/>
    <mergeCell ref="I854:J855"/>
    <mergeCell ref="C849:E849"/>
    <mergeCell ref="G849:L849"/>
    <mergeCell ref="I852:J852"/>
    <mergeCell ref="A850:L850"/>
    <mergeCell ref="A851:D851"/>
    <mergeCell ref="A852:B852"/>
    <mergeCell ref="A853:D853"/>
    <mergeCell ref="E852:F852"/>
    <mergeCell ref="K856:L859"/>
    <mergeCell ref="I856:J859"/>
    <mergeCell ref="K854:L855"/>
    <mergeCell ref="B855:C855"/>
    <mergeCell ref="D855:E855"/>
    <mergeCell ref="F856:G859"/>
    <mergeCell ref="H856:H859"/>
    <mergeCell ref="A860:D860"/>
    <mergeCell ref="A856:A859"/>
    <mergeCell ref="B856:C859"/>
    <mergeCell ref="D856:E859"/>
    <mergeCell ref="A861:B861"/>
    <mergeCell ref="E861:F861"/>
    <mergeCell ref="I861:J861"/>
    <mergeCell ref="A862:D862"/>
    <mergeCell ref="C863:D863"/>
    <mergeCell ref="E863:F863"/>
    <mergeCell ref="A865:C865"/>
    <mergeCell ref="G865:H865"/>
    <mergeCell ref="G877:H877"/>
    <mergeCell ref="B867:E867"/>
    <mergeCell ref="F867:G867"/>
    <mergeCell ref="G875:H875"/>
    <mergeCell ref="B873:D873"/>
    <mergeCell ref="F873:G873"/>
    <mergeCell ref="I867:J867"/>
    <mergeCell ref="K867:L867"/>
    <mergeCell ref="J875:L875"/>
    <mergeCell ref="A869:D869"/>
    <mergeCell ref="E869:G869"/>
    <mergeCell ref="I869:J869"/>
    <mergeCell ref="K869:L869"/>
    <mergeCell ref="B871:E871"/>
    <mergeCell ref="I871:J871"/>
    <mergeCell ref="K871:L871"/>
    <mergeCell ref="I873:J873"/>
    <mergeCell ref="K873:L873"/>
    <mergeCell ref="F871:G871"/>
    <mergeCell ref="F887:G887"/>
    <mergeCell ref="J877:L877"/>
    <mergeCell ref="G879:H879"/>
    <mergeCell ref="J879:L879"/>
    <mergeCell ref="A886:G886"/>
    <mergeCell ref="H886:H887"/>
    <mergeCell ref="I886:J887"/>
    <mergeCell ref="C881:E881"/>
    <mergeCell ref="G881:L881"/>
    <mergeCell ref="I884:J884"/>
    <mergeCell ref="A882:L882"/>
    <mergeCell ref="A883:D883"/>
    <mergeCell ref="A884:B884"/>
    <mergeCell ref="A885:D885"/>
    <mergeCell ref="E884:F884"/>
    <mergeCell ref="K888:L891"/>
    <mergeCell ref="I888:J891"/>
    <mergeCell ref="K886:L887"/>
    <mergeCell ref="B887:C887"/>
    <mergeCell ref="D887:E887"/>
    <mergeCell ref="F888:G891"/>
    <mergeCell ref="H888:H891"/>
    <mergeCell ref="A892:D892"/>
    <mergeCell ref="A888:A891"/>
    <mergeCell ref="B888:C891"/>
    <mergeCell ref="D888:E891"/>
    <mergeCell ref="A893:B893"/>
    <mergeCell ref="E893:F893"/>
    <mergeCell ref="I893:J893"/>
    <mergeCell ref="A894:D894"/>
    <mergeCell ref="C895:D895"/>
    <mergeCell ref="E895:F895"/>
    <mergeCell ref="A897:C897"/>
    <mergeCell ref="G897:H897"/>
    <mergeCell ref="G909:H909"/>
    <mergeCell ref="B899:E899"/>
    <mergeCell ref="F899:G899"/>
    <mergeCell ref="G907:H907"/>
    <mergeCell ref="B905:D905"/>
    <mergeCell ref="F905:G905"/>
    <mergeCell ref="I899:J899"/>
    <mergeCell ref="K899:L899"/>
    <mergeCell ref="J907:L907"/>
    <mergeCell ref="A901:D901"/>
    <mergeCell ref="E901:G901"/>
    <mergeCell ref="I901:J901"/>
    <mergeCell ref="K901:L901"/>
    <mergeCell ref="B903:E903"/>
    <mergeCell ref="I903:J903"/>
    <mergeCell ref="K903:L903"/>
    <mergeCell ref="I905:J905"/>
    <mergeCell ref="K905:L905"/>
    <mergeCell ref="F903:G903"/>
    <mergeCell ref="F919:G919"/>
    <mergeCell ref="J909:L909"/>
    <mergeCell ref="G911:H911"/>
    <mergeCell ref="J911:L911"/>
    <mergeCell ref="A918:G918"/>
    <mergeCell ref="H918:H919"/>
    <mergeCell ref="I918:J919"/>
    <mergeCell ref="C913:E913"/>
    <mergeCell ref="G913:L913"/>
    <mergeCell ref="I916:J916"/>
    <mergeCell ref="A914:L914"/>
    <mergeCell ref="A915:D915"/>
    <mergeCell ref="A916:B916"/>
    <mergeCell ref="A917:D917"/>
    <mergeCell ref="E916:F916"/>
    <mergeCell ref="K920:L923"/>
    <mergeCell ref="I920:J923"/>
    <mergeCell ref="K918:L919"/>
    <mergeCell ref="B919:C919"/>
    <mergeCell ref="D919:E919"/>
    <mergeCell ref="F920:G923"/>
    <mergeCell ref="H920:H923"/>
    <mergeCell ref="A924:D924"/>
    <mergeCell ref="A920:A923"/>
    <mergeCell ref="B920:C923"/>
    <mergeCell ref="D920:E923"/>
    <mergeCell ref="A925:B925"/>
    <mergeCell ref="E925:F925"/>
    <mergeCell ref="I925:J925"/>
    <mergeCell ref="A926:D926"/>
    <mergeCell ref="C927:D927"/>
    <mergeCell ref="E927:F927"/>
    <mergeCell ref="A929:C929"/>
    <mergeCell ref="G929:H929"/>
    <mergeCell ref="G941:H941"/>
    <mergeCell ref="B931:E931"/>
    <mergeCell ref="F931:G931"/>
    <mergeCell ref="G939:H939"/>
    <mergeCell ref="B937:D937"/>
    <mergeCell ref="F937:G937"/>
    <mergeCell ref="I931:J931"/>
    <mergeCell ref="K931:L931"/>
    <mergeCell ref="J939:L939"/>
    <mergeCell ref="A933:D933"/>
    <mergeCell ref="E933:G933"/>
    <mergeCell ref="I933:J933"/>
    <mergeCell ref="K933:L933"/>
    <mergeCell ref="B935:E935"/>
    <mergeCell ref="I935:J935"/>
    <mergeCell ref="K935:L935"/>
    <mergeCell ref="I937:J937"/>
    <mergeCell ref="K937:L937"/>
    <mergeCell ref="F935:G935"/>
    <mergeCell ref="F951:G951"/>
    <mergeCell ref="J941:L941"/>
    <mergeCell ref="G943:H943"/>
    <mergeCell ref="J943:L943"/>
    <mergeCell ref="A950:G950"/>
    <mergeCell ref="H950:H951"/>
    <mergeCell ref="I950:J951"/>
    <mergeCell ref="C945:E945"/>
    <mergeCell ref="G945:L945"/>
    <mergeCell ref="I948:J948"/>
    <mergeCell ref="A946:L946"/>
    <mergeCell ref="A947:D947"/>
    <mergeCell ref="A948:B948"/>
    <mergeCell ref="A949:D949"/>
    <mergeCell ref="E948:F948"/>
    <mergeCell ref="K952:L955"/>
    <mergeCell ref="I952:J955"/>
    <mergeCell ref="K950:L951"/>
    <mergeCell ref="B951:C951"/>
    <mergeCell ref="D951:E951"/>
    <mergeCell ref="F952:G955"/>
    <mergeCell ref="H952:H955"/>
    <mergeCell ref="A956:D956"/>
    <mergeCell ref="A952:A955"/>
    <mergeCell ref="B952:C955"/>
    <mergeCell ref="D952:E955"/>
    <mergeCell ref="A957:B957"/>
    <mergeCell ref="E957:F957"/>
    <mergeCell ref="I957:J957"/>
    <mergeCell ref="A958:D958"/>
    <mergeCell ref="C959:D959"/>
    <mergeCell ref="E959:F959"/>
    <mergeCell ref="A961:C961"/>
    <mergeCell ref="G961:H961"/>
    <mergeCell ref="G973:H973"/>
    <mergeCell ref="B963:E963"/>
    <mergeCell ref="F963:G963"/>
    <mergeCell ref="G971:H971"/>
    <mergeCell ref="B969:D969"/>
    <mergeCell ref="F969:G969"/>
    <mergeCell ref="I963:J963"/>
    <mergeCell ref="K963:L963"/>
    <mergeCell ref="J971:L971"/>
    <mergeCell ref="A965:D965"/>
    <mergeCell ref="E965:G965"/>
    <mergeCell ref="I965:J965"/>
    <mergeCell ref="K965:L965"/>
    <mergeCell ref="B967:E967"/>
    <mergeCell ref="I967:J967"/>
    <mergeCell ref="K967:L967"/>
    <mergeCell ref="I969:J969"/>
    <mergeCell ref="K969:L969"/>
    <mergeCell ref="F967:G967"/>
    <mergeCell ref="F983:G983"/>
    <mergeCell ref="J973:L973"/>
    <mergeCell ref="G975:H975"/>
    <mergeCell ref="J975:L975"/>
    <mergeCell ref="A982:G982"/>
    <mergeCell ref="H982:H983"/>
    <mergeCell ref="I982:J983"/>
    <mergeCell ref="C977:E977"/>
    <mergeCell ref="G977:L977"/>
    <mergeCell ref="I980:J980"/>
    <mergeCell ref="A978:L978"/>
    <mergeCell ref="A979:D979"/>
    <mergeCell ref="A980:B980"/>
    <mergeCell ref="A981:D981"/>
    <mergeCell ref="E980:F980"/>
    <mergeCell ref="K984:L987"/>
    <mergeCell ref="I984:J987"/>
    <mergeCell ref="K982:L983"/>
    <mergeCell ref="B983:C983"/>
    <mergeCell ref="D983:E983"/>
    <mergeCell ref="F984:G987"/>
    <mergeCell ref="H984:H987"/>
    <mergeCell ref="A988:D988"/>
    <mergeCell ref="A984:A987"/>
    <mergeCell ref="B984:C987"/>
    <mergeCell ref="D984:E987"/>
    <mergeCell ref="A989:B989"/>
    <mergeCell ref="E989:F989"/>
    <mergeCell ref="I989:J989"/>
    <mergeCell ref="A990:D990"/>
    <mergeCell ref="C991:D991"/>
    <mergeCell ref="E991:F991"/>
    <mergeCell ref="A993:C993"/>
    <mergeCell ref="G993:H993"/>
    <mergeCell ref="G1005:H1005"/>
    <mergeCell ref="B995:E995"/>
    <mergeCell ref="F995:G995"/>
    <mergeCell ref="G1003:H1003"/>
    <mergeCell ref="B1001:D1001"/>
    <mergeCell ref="F1001:G1001"/>
    <mergeCell ref="I995:J995"/>
    <mergeCell ref="K995:L995"/>
    <mergeCell ref="J1003:L1003"/>
    <mergeCell ref="A997:D997"/>
    <mergeCell ref="E997:G997"/>
    <mergeCell ref="I997:J997"/>
    <mergeCell ref="K997:L997"/>
    <mergeCell ref="B999:E999"/>
    <mergeCell ref="I999:J999"/>
    <mergeCell ref="K999:L999"/>
    <mergeCell ref="I1001:J1001"/>
    <mergeCell ref="K1001:L1001"/>
    <mergeCell ref="F999:G999"/>
    <mergeCell ref="F1015:G1015"/>
    <mergeCell ref="J1005:L1005"/>
    <mergeCell ref="G1007:H1007"/>
    <mergeCell ref="J1007:L1007"/>
    <mergeCell ref="A1014:G1014"/>
    <mergeCell ref="H1014:H1015"/>
    <mergeCell ref="I1014:J1015"/>
    <mergeCell ref="C1009:E1009"/>
    <mergeCell ref="G1009:L1009"/>
    <mergeCell ref="I1012:J1012"/>
    <mergeCell ref="A1010:L1010"/>
    <mergeCell ref="A1011:D1011"/>
    <mergeCell ref="A1012:B1012"/>
    <mergeCell ref="A1013:D1013"/>
    <mergeCell ref="E1012:F1012"/>
    <mergeCell ref="K1016:L1019"/>
    <mergeCell ref="I1016:J1019"/>
    <mergeCell ref="K1014:L1015"/>
    <mergeCell ref="B1015:C1015"/>
    <mergeCell ref="D1015:E1015"/>
    <mergeCell ref="F1016:G1019"/>
    <mergeCell ref="H1016:H1019"/>
    <mergeCell ref="A1020:D1020"/>
    <mergeCell ref="A1016:A1019"/>
    <mergeCell ref="B1016:C1019"/>
    <mergeCell ref="D1016:E1019"/>
    <mergeCell ref="A1021:B1021"/>
    <mergeCell ref="E1021:F1021"/>
    <mergeCell ref="I1021:J1021"/>
    <mergeCell ref="A1022:D1022"/>
    <mergeCell ref="C1023:D1023"/>
    <mergeCell ref="E1023:F1023"/>
    <mergeCell ref="A1025:C1025"/>
    <mergeCell ref="G1025:H1025"/>
    <mergeCell ref="G1037:H1037"/>
    <mergeCell ref="B1027:E1027"/>
    <mergeCell ref="F1027:G1027"/>
    <mergeCell ref="G1035:H1035"/>
    <mergeCell ref="B1033:D1033"/>
    <mergeCell ref="F1033:G1033"/>
    <mergeCell ref="I1027:J1027"/>
    <mergeCell ref="K1027:L1027"/>
    <mergeCell ref="J1035:L1035"/>
    <mergeCell ref="A1029:D1029"/>
    <mergeCell ref="E1029:G1029"/>
    <mergeCell ref="I1029:J1029"/>
    <mergeCell ref="K1029:L1029"/>
    <mergeCell ref="B1031:E1031"/>
    <mergeCell ref="I1031:J1031"/>
    <mergeCell ref="K1031:L1031"/>
    <mergeCell ref="I1033:J1033"/>
    <mergeCell ref="K1033:L1033"/>
    <mergeCell ref="F1031:G1031"/>
    <mergeCell ref="F1047:G1047"/>
    <mergeCell ref="J1037:L1037"/>
    <mergeCell ref="G1039:H1039"/>
    <mergeCell ref="J1039:L1039"/>
    <mergeCell ref="A1046:G1046"/>
    <mergeCell ref="H1046:H1047"/>
    <mergeCell ref="I1046:J1047"/>
    <mergeCell ref="C1041:E1041"/>
    <mergeCell ref="G1041:L1041"/>
    <mergeCell ref="I1044:J1044"/>
    <mergeCell ref="A1042:L1042"/>
    <mergeCell ref="A1043:D1043"/>
    <mergeCell ref="A1044:B1044"/>
    <mergeCell ref="A1045:D1045"/>
    <mergeCell ref="E1044:F1044"/>
    <mergeCell ref="K1048:L1051"/>
    <mergeCell ref="I1048:J1051"/>
    <mergeCell ref="K1046:L1047"/>
    <mergeCell ref="B1047:C1047"/>
    <mergeCell ref="D1047:E1047"/>
    <mergeCell ref="F1048:G1051"/>
    <mergeCell ref="H1048:H1051"/>
    <mergeCell ref="A1052:D1052"/>
    <mergeCell ref="A1048:A1051"/>
    <mergeCell ref="B1048:C1051"/>
    <mergeCell ref="D1048:E1051"/>
    <mergeCell ref="A1053:B1053"/>
    <mergeCell ref="E1053:F1053"/>
    <mergeCell ref="I1053:J1053"/>
    <mergeCell ref="A1054:D1054"/>
    <mergeCell ref="C1055:D1055"/>
    <mergeCell ref="E1055:F1055"/>
    <mergeCell ref="A1057:C1057"/>
    <mergeCell ref="G1057:H1057"/>
    <mergeCell ref="G1069:H1069"/>
    <mergeCell ref="B1059:E1059"/>
    <mergeCell ref="F1059:G1059"/>
    <mergeCell ref="G1067:H1067"/>
    <mergeCell ref="B1065:D1065"/>
    <mergeCell ref="F1065:G1065"/>
    <mergeCell ref="I1059:J1059"/>
    <mergeCell ref="K1059:L1059"/>
    <mergeCell ref="J1067:L1067"/>
    <mergeCell ref="A1061:D1061"/>
    <mergeCell ref="E1061:G1061"/>
    <mergeCell ref="I1061:J1061"/>
    <mergeCell ref="K1061:L1061"/>
    <mergeCell ref="B1063:E1063"/>
    <mergeCell ref="I1063:J1063"/>
    <mergeCell ref="K1063:L1063"/>
    <mergeCell ref="I1065:J1065"/>
    <mergeCell ref="K1065:L1065"/>
    <mergeCell ref="F1063:G1063"/>
    <mergeCell ref="F1079:G1079"/>
    <mergeCell ref="J1069:L1069"/>
    <mergeCell ref="G1071:H1071"/>
    <mergeCell ref="J1071:L1071"/>
    <mergeCell ref="A1078:G1078"/>
    <mergeCell ref="H1078:H1079"/>
    <mergeCell ref="I1078:J1079"/>
    <mergeCell ref="C1073:E1073"/>
    <mergeCell ref="G1073:L1073"/>
    <mergeCell ref="I1076:J1076"/>
    <mergeCell ref="A1074:L1074"/>
    <mergeCell ref="A1075:D1075"/>
    <mergeCell ref="A1076:B1076"/>
    <mergeCell ref="A1077:D1077"/>
    <mergeCell ref="E1076:F1076"/>
    <mergeCell ref="K1080:L1083"/>
    <mergeCell ref="I1080:J1083"/>
    <mergeCell ref="K1078:L1079"/>
    <mergeCell ref="B1079:C1079"/>
    <mergeCell ref="D1079:E1079"/>
    <mergeCell ref="F1080:G1083"/>
    <mergeCell ref="H1080:H1083"/>
    <mergeCell ref="A1084:D1084"/>
    <mergeCell ref="A1080:A1083"/>
    <mergeCell ref="B1080:C1083"/>
    <mergeCell ref="D1080:E1083"/>
    <mergeCell ref="A1085:B1085"/>
    <mergeCell ref="E1085:F1085"/>
    <mergeCell ref="I1085:J1085"/>
    <mergeCell ref="A1086:D1086"/>
    <mergeCell ref="C1087:D1087"/>
    <mergeCell ref="E1087:F1087"/>
    <mergeCell ref="A1089:C1089"/>
    <mergeCell ref="G1089:H1089"/>
    <mergeCell ref="G1101:H1101"/>
    <mergeCell ref="B1091:E1091"/>
    <mergeCell ref="F1091:G1091"/>
    <mergeCell ref="G1099:H1099"/>
    <mergeCell ref="B1097:D1097"/>
    <mergeCell ref="F1097:G1097"/>
    <mergeCell ref="I1091:J1091"/>
    <mergeCell ref="K1091:L1091"/>
    <mergeCell ref="J1099:L1099"/>
    <mergeCell ref="A1093:D1093"/>
    <mergeCell ref="E1093:G1093"/>
    <mergeCell ref="I1093:J1093"/>
    <mergeCell ref="K1093:L1093"/>
    <mergeCell ref="B1095:E1095"/>
    <mergeCell ref="I1095:J1095"/>
    <mergeCell ref="K1095:L1095"/>
    <mergeCell ref="I1097:J1097"/>
    <mergeCell ref="K1097:L1097"/>
    <mergeCell ref="F1095:G1095"/>
    <mergeCell ref="F1111:G1111"/>
    <mergeCell ref="J1101:L1101"/>
    <mergeCell ref="G1103:H1103"/>
    <mergeCell ref="J1103:L1103"/>
    <mergeCell ref="A1110:G1110"/>
    <mergeCell ref="H1110:H1111"/>
    <mergeCell ref="I1110:J1111"/>
    <mergeCell ref="C1105:E1105"/>
    <mergeCell ref="G1105:L1105"/>
    <mergeCell ref="I1108:J1108"/>
    <mergeCell ref="A1106:L1106"/>
    <mergeCell ref="A1107:D1107"/>
    <mergeCell ref="A1108:B1108"/>
    <mergeCell ref="A1109:D1109"/>
    <mergeCell ref="E1108:F1108"/>
    <mergeCell ref="K1112:L1115"/>
    <mergeCell ref="I1112:J1115"/>
    <mergeCell ref="K1110:L1111"/>
    <mergeCell ref="B1111:C1111"/>
    <mergeCell ref="D1111:E1111"/>
    <mergeCell ref="F1112:G1115"/>
    <mergeCell ref="H1112:H1115"/>
    <mergeCell ref="A1116:D1116"/>
    <mergeCell ref="A1112:A1115"/>
    <mergeCell ref="B1112:C1115"/>
    <mergeCell ref="D1112:E1115"/>
    <mergeCell ref="A1117:B1117"/>
    <mergeCell ref="E1117:F1117"/>
    <mergeCell ref="I1117:J1117"/>
    <mergeCell ref="A1118:D1118"/>
    <mergeCell ref="C1119:D1119"/>
    <mergeCell ref="E1119:F1119"/>
    <mergeCell ref="A1121:C1121"/>
    <mergeCell ref="G1121:H1121"/>
    <mergeCell ref="G1133:H1133"/>
    <mergeCell ref="B1123:E1123"/>
    <mergeCell ref="F1123:G1123"/>
    <mergeCell ref="G1131:H1131"/>
    <mergeCell ref="B1129:D1129"/>
    <mergeCell ref="F1129:G1129"/>
    <mergeCell ref="I1123:J1123"/>
    <mergeCell ref="K1123:L1123"/>
    <mergeCell ref="J1131:L1131"/>
    <mergeCell ref="A1125:D1125"/>
    <mergeCell ref="E1125:G1125"/>
    <mergeCell ref="I1125:J1125"/>
    <mergeCell ref="K1125:L1125"/>
    <mergeCell ref="B1127:E1127"/>
    <mergeCell ref="I1127:J1127"/>
    <mergeCell ref="K1127:L1127"/>
    <mergeCell ref="I1129:J1129"/>
    <mergeCell ref="K1129:L1129"/>
    <mergeCell ref="F1127:G1127"/>
    <mergeCell ref="F1143:G1143"/>
    <mergeCell ref="J1133:L1133"/>
    <mergeCell ref="G1135:H1135"/>
    <mergeCell ref="J1135:L1135"/>
    <mergeCell ref="A1142:G1142"/>
    <mergeCell ref="H1142:H1143"/>
    <mergeCell ref="I1142:J1143"/>
    <mergeCell ref="C1137:E1137"/>
    <mergeCell ref="G1137:L1137"/>
    <mergeCell ref="I1140:J1140"/>
    <mergeCell ref="A1138:L1138"/>
    <mergeCell ref="A1139:D1139"/>
    <mergeCell ref="A1140:B1140"/>
    <mergeCell ref="A1141:D1141"/>
    <mergeCell ref="E1140:F1140"/>
    <mergeCell ref="K1144:L1147"/>
    <mergeCell ref="I1144:J1147"/>
    <mergeCell ref="K1142:L1143"/>
    <mergeCell ref="B1143:C1143"/>
    <mergeCell ref="D1143:E1143"/>
    <mergeCell ref="F1144:G1147"/>
    <mergeCell ref="H1144:H1147"/>
    <mergeCell ref="A1148:D1148"/>
    <mergeCell ref="A1144:A1147"/>
    <mergeCell ref="B1144:C1147"/>
    <mergeCell ref="D1144:E1147"/>
    <mergeCell ref="A1149:B1149"/>
    <mergeCell ref="E1149:F1149"/>
    <mergeCell ref="I1149:J1149"/>
    <mergeCell ref="A1150:D1150"/>
    <mergeCell ref="C1151:D1151"/>
    <mergeCell ref="E1151:F1151"/>
    <mergeCell ref="A1153:C1153"/>
    <mergeCell ref="G1153:H1153"/>
    <mergeCell ref="G1165:H1165"/>
    <mergeCell ref="B1155:E1155"/>
    <mergeCell ref="F1155:G1155"/>
    <mergeCell ref="G1163:H1163"/>
    <mergeCell ref="B1161:D1161"/>
    <mergeCell ref="F1161:G1161"/>
    <mergeCell ref="I1155:J1155"/>
    <mergeCell ref="K1155:L1155"/>
    <mergeCell ref="J1163:L1163"/>
    <mergeCell ref="A1157:D1157"/>
    <mergeCell ref="E1157:G1157"/>
    <mergeCell ref="I1157:J1157"/>
    <mergeCell ref="K1157:L1157"/>
    <mergeCell ref="B1159:E1159"/>
    <mergeCell ref="I1159:J1159"/>
    <mergeCell ref="K1159:L1159"/>
    <mergeCell ref="I1161:J1161"/>
    <mergeCell ref="K1161:L1161"/>
    <mergeCell ref="F1159:G1159"/>
    <mergeCell ref="F1175:G1175"/>
    <mergeCell ref="J1165:L1165"/>
    <mergeCell ref="G1167:H1167"/>
    <mergeCell ref="J1167:L1167"/>
    <mergeCell ref="A1174:G1174"/>
    <mergeCell ref="H1174:H1175"/>
    <mergeCell ref="I1174:J1175"/>
    <mergeCell ref="C1169:E1169"/>
    <mergeCell ref="G1169:L1169"/>
    <mergeCell ref="I1172:J1172"/>
    <mergeCell ref="A1170:L1170"/>
    <mergeCell ref="A1171:D1171"/>
    <mergeCell ref="A1172:B1172"/>
    <mergeCell ref="A1173:D1173"/>
    <mergeCell ref="E1172:F1172"/>
    <mergeCell ref="K1176:L1179"/>
    <mergeCell ref="I1176:J1179"/>
    <mergeCell ref="K1174:L1175"/>
    <mergeCell ref="B1175:C1175"/>
    <mergeCell ref="D1175:E1175"/>
    <mergeCell ref="F1176:G1179"/>
    <mergeCell ref="H1176:H1179"/>
    <mergeCell ref="A1180:D1180"/>
    <mergeCell ref="A1176:A1179"/>
    <mergeCell ref="B1176:C1179"/>
    <mergeCell ref="D1176:E1179"/>
    <mergeCell ref="A1181:B1181"/>
    <mergeCell ref="E1181:F1181"/>
    <mergeCell ref="I1181:J1181"/>
    <mergeCell ref="A1182:D1182"/>
    <mergeCell ref="C1183:D1183"/>
    <mergeCell ref="E1183:F1183"/>
    <mergeCell ref="A1185:C1185"/>
    <mergeCell ref="G1185:H1185"/>
    <mergeCell ref="G1197:H1197"/>
    <mergeCell ref="B1187:E1187"/>
    <mergeCell ref="F1187:G1187"/>
    <mergeCell ref="G1195:H1195"/>
    <mergeCell ref="B1193:D1193"/>
    <mergeCell ref="F1193:G1193"/>
    <mergeCell ref="I1187:J1187"/>
    <mergeCell ref="K1187:L1187"/>
    <mergeCell ref="J1195:L1195"/>
    <mergeCell ref="A1189:D1189"/>
    <mergeCell ref="E1189:G1189"/>
    <mergeCell ref="I1189:J1189"/>
    <mergeCell ref="K1189:L1189"/>
    <mergeCell ref="B1191:E1191"/>
    <mergeCell ref="I1191:J1191"/>
    <mergeCell ref="K1191:L1191"/>
    <mergeCell ref="I1193:J1193"/>
    <mergeCell ref="K1193:L1193"/>
    <mergeCell ref="F1191:G1191"/>
    <mergeCell ref="F1207:G1207"/>
    <mergeCell ref="J1197:L1197"/>
    <mergeCell ref="G1199:H1199"/>
    <mergeCell ref="J1199:L1199"/>
    <mergeCell ref="A1206:G1206"/>
    <mergeCell ref="H1206:H1207"/>
    <mergeCell ref="I1206:J1207"/>
    <mergeCell ref="C1201:E1201"/>
    <mergeCell ref="G1201:L1201"/>
    <mergeCell ref="I1204:J1204"/>
    <mergeCell ref="A1202:L1202"/>
    <mergeCell ref="A1203:D1203"/>
    <mergeCell ref="A1204:B1204"/>
    <mergeCell ref="A1205:D1205"/>
    <mergeCell ref="E1204:F1204"/>
    <mergeCell ref="K1208:L1211"/>
    <mergeCell ref="I1208:J1211"/>
    <mergeCell ref="K1206:L1207"/>
    <mergeCell ref="B1207:C1207"/>
    <mergeCell ref="D1207:E1207"/>
    <mergeCell ref="F1208:G1211"/>
    <mergeCell ref="H1208:H1211"/>
    <mergeCell ref="A1212:D1212"/>
    <mergeCell ref="A1208:A1211"/>
    <mergeCell ref="B1208:C1211"/>
    <mergeCell ref="D1208:E1211"/>
    <mergeCell ref="A1213:B1213"/>
    <mergeCell ref="E1213:F1213"/>
    <mergeCell ref="I1213:J1213"/>
    <mergeCell ref="A1214:D1214"/>
    <mergeCell ref="C1215:D1215"/>
    <mergeCell ref="E1215:F1215"/>
    <mergeCell ref="A1217:C1217"/>
    <mergeCell ref="G1217:H1217"/>
    <mergeCell ref="G1229:H1229"/>
    <mergeCell ref="B1219:E1219"/>
    <mergeCell ref="F1219:G1219"/>
    <mergeCell ref="G1227:H1227"/>
    <mergeCell ref="B1225:D1225"/>
    <mergeCell ref="F1225:G1225"/>
    <mergeCell ref="I1219:J1219"/>
    <mergeCell ref="K1219:L1219"/>
    <mergeCell ref="J1227:L1227"/>
    <mergeCell ref="A1221:D1221"/>
    <mergeCell ref="E1221:G1221"/>
    <mergeCell ref="I1221:J1221"/>
    <mergeCell ref="K1221:L1221"/>
    <mergeCell ref="B1223:E1223"/>
    <mergeCell ref="I1223:J1223"/>
    <mergeCell ref="K1223:L1223"/>
    <mergeCell ref="I1225:J1225"/>
    <mergeCell ref="K1225:L1225"/>
    <mergeCell ref="F1223:G1223"/>
    <mergeCell ref="F1239:G1239"/>
    <mergeCell ref="J1229:L1229"/>
    <mergeCell ref="G1231:H1231"/>
    <mergeCell ref="J1231:L1231"/>
    <mergeCell ref="A1238:G1238"/>
    <mergeCell ref="H1238:H1239"/>
    <mergeCell ref="I1238:J1239"/>
    <mergeCell ref="C1233:E1233"/>
    <mergeCell ref="G1233:L1233"/>
    <mergeCell ref="I1236:J1236"/>
    <mergeCell ref="A1234:L1234"/>
    <mergeCell ref="A1235:D1235"/>
    <mergeCell ref="A1236:B1236"/>
    <mergeCell ref="A1237:D1237"/>
    <mergeCell ref="E1236:F1236"/>
    <mergeCell ref="K1240:L1243"/>
    <mergeCell ref="I1240:J1243"/>
    <mergeCell ref="K1238:L1239"/>
    <mergeCell ref="B1239:C1239"/>
    <mergeCell ref="D1239:E1239"/>
    <mergeCell ref="F1240:G1243"/>
    <mergeCell ref="H1240:H1243"/>
    <mergeCell ref="A1244:D1244"/>
    <mergeCell ref="A1240:A1243"/>
    <mergeCell ref="B1240:C1243"/>
    <mergeCell ref="D1240:E1243"/>
    <mergeCell ref="A1245:B1245"/>
    <mergeCell ref="E1245:F1245"/>
    <mergeCell ref="I1245:J1245"/>
    <mergeCell ref="A1246:D1246"/>
    <mergeCell ref="C1247:D1247"/>
    <mergeCell ref="E1247:F1247"/>
    <mergeCell ref="A1249:C1249"/>
    <mergeCell ref="G1249:H1249"/>
    <mergeCell ref="G1261:H1261"/>
    <mergeCell ref="B1251:E1251"/>
    <mergeCell ref="F1251:G1251"/>
    <mergeCell ref="G1259:H1259"/>
    <mergeCell ref="B1257:D1257"/>
    <mergeCell ref="F1257:G1257"/>
    <mergeCell ref="I1251:J1251"/>
    <mergeCell ref="K1251:L1251"/>
    <mergeCell ref="J1259:L1259"/>
    <mergeCell ref="A1253:D1253"/>
    <mergeCell ref="E1253:G1253"/>
    <mergeCell ref="I1253:J1253"/>
    <mergeCell ref="K1253:L1253"/>
    <mergeCell ref="B1255:E1255"/>
    <mergeCell ref="I1255:J1255"/>
    <mergeCell ref="K1255:L1255"/>
    <mergeCell ref="I1257:J1257"/>
    <mergeCell ref="K1257:L1257"/>
    <mergeCell ref="F1255:G1255"/>
    <mergeCell ref="F1271:G1271"/>
    <mergeCell ref="J1261:L1261"/>
    <mergeCell ref="G1263:H1263"/>
    <mergeCell ref="J1263:L1263"/>
    <mergeCell ref="A1270:G1270"/>
    <mergeCell ref="H1270:H1271"/>
    <mergeCell ref="I1270:J1271"/>
    <mergeCell ref="C1265:E1265"/>
    <mergeCell ref="G1265:L1265"/>
    <mergeCell ref="I1268:J1268"/>
    <mergeCell ref="A1266:L1266"/>
    <mergeCell ref="A1267:D1267"/>
    <mergeCell ref="A1268:B1268"/>
    <mergeCell ref="A1269:D1269"/>
    <mergeCell ref="E1268:F1268"/>
    <mergeCell ref="K1272:L1275"/>
    <mergeCell ref="I1272:J1275"/>
    <mergeCell ref="K1270:L1271"/>
    <mergeCell ref="B1271:C1271"/>
    <mergeCell ref="D1271:E1271"/>
    <mergeCell ref="F1272:G1275"/>
    <mergeCell ref="H1272:H1275"/>
    <mergeCell ref="A1276:D1276"/>
    <mergeCell ref="A1272:A1275"/>
    <mergeCell ref="B1272:C1275"/>
    <mergeCell ref="D1272:E1275"/>
    <mergeCell ref="A1277:B1277"/>
    <mergeCell ref="E1277:F1277"/>
    <mergeCell ref="I1277:J1277"/>
    <mergeCell ref="A1278:D1278"/>
    <mergeCell ref="C1279:D1279"/>
    <mergeCell ref="E1279:F1279"/>
    <mergeCell ref="A1281:C1281"/>
    <mergeCell ref="G1281:H1281"/>
    <mergeCell ref="G1293:H1293"/>
    <mergeCell ref="B1283:E1283"/>
    <mergeCell ref="F1283:G1283"/>
    <mergeCell ref="G1291:H1291"/>
    <mergeCell ref="B1289:D1289"/>
    <mergeCell ref="F1289:G1289"/>
    <mergeCell ref="I1283:J1283"/>
    <mergeCell ref="K1283:L1283"/>
    <mergeCell ref="J1291:L1291"/>
    <mergeCell ref="A1285:D1285"/>
    <mergeCell ref="E1285:G1285"/>
    <mergeCell ref="I1285:J1285"/>
    <mergeCell ref="K1285:L1285"/>
    <mergeCell ref="B1287:E1287"/>
    <mergeCell ref="I1287:J1287"/>
    <mergeCell ref="K1287:L1287"/>
    <mergeCell ref="I1289:J1289"/>
    <mergeCell ref="K1289:L1289"/>
    <mergeCell ref="F1287:G1287"/>
    <mergeCell ref="F1303:G1303"/>
    <mergeCell ref="J1293:L1293"/>
    <mergeCell ref="G1295:H1295"/>
    <mergeCell ref="J1295:L1295"/>
    <mergeCell ref="A1302:G1302"/>
    <mergeCell ref="H1302:H1303"/>
    <mergeCell ref="I1302:J1303"/>
    <mergeCell ref="C1297:E1297"/>
    <mergeCell ref="G1297:L1297"/>
    <mergeCell ref="I1300:J1300"/>
    <mergeCell ref="A1298:L1298"/>
    <mergeCell ref="A1299:D1299"/>
    <mergeCell ref="A1300:B1300"/>
    <mergeCell ref="A1301:D1301"/>
    <mergeCell ref="E1300:F1300"/>
    <mergeCell ref="K1304:L1307"/>
    <mergeCell ref="I1304:J1307"/>
    <mergeCell ref="K1302:L1303"/>
    <mergeCell ref="B1303:C1303"/>
    <mergeCell ref="D1303:E1303"/>
    <mergeCell ref="F1304:G1307"/>
    <mergeCell ref="H1304:H1307"/>
    <mergeCell ref="A1308:D1308"/>
    <mergeCell ref="A1304:A1307"/>
    <mergeCell ref="B1304:C1307"/>
    <mergeCell ref="D1304:E1307"/>
    <mergeCell ref="A1309:B1309"/>
    <mergeCell ref="E1309:F1309"/>
    <mergeCell ref="I1309:J1309"/>
    <mergeCell ref="A1310:D1310"/>
    <mergeCell ref="C1311:D1311"/>
    <mergeCell ref="E1311:F1311"/>
    <mergeCell ref="A1313:C1313"/>
    <mergeCell ref="G1313:H1313"/>
    <mergeCell ref="G1325:H1325"/>
    <mergeCell ref="B1315:E1315"/>
    <mergeCell ref="F1315:G1315"/>
    <mergeCell ref="G1323:H1323"/>
    <mergeCell ref="B1321:D1321"/>
    <mergeCell ref="F1321:G1321"/>
    <mergeCell ref="I1315:J1315"/>
    <mergeCell ref="K1315:L1315"/>
    <mergeCell ref="J1323:L1323"/>
    <mergeCell ref="A1317:D1317"/>
    <mergeCell ref="E1317:G1317"/>
    <mergeCell ref="I1317:J1317"/>
    <mergeCell ref="K1317:L1317"/>
    <mergeCell ref="B1319:E1319"/>
    <mergeCell ref="I1319:J1319"/>
    <mergeCell ref="K1319:L1319"/>
    <mergeCell ref="I1321:J1321"/>
    <mergeCell ref="K1321:L1321"/>
    <mergeCell ref="F1319:G1319"/>
    <mergeCell ref="F1335:G1335"/>
    <mergeCell ref="J1325:L1325"/>
    <mergeCell ref="G1327:H1327"/>
    <mergeCell ref="J1327:L1327"/>
    <mergeCell ref="A1334:G1334"/>
    <mergeCell ref="H1334:H1335"/>
    <mergeCell ref="I1334:J1335"/>
    <mergeCell ref="C1329:E1329"/>
    <mergeCell ref="G1329:L1329"/>
    <mergeCell ref="I1332:J1332"/>
    <mergeCell ref="A1330:L1330"/>
    <mergeCell ref="A1331:D1331"/>
    <mergeCell ref="A1332:B1332"/>
    <mergeCell ref="A1333:D1333"/>
    <mergeCell ref="E1332:F1332"/>
    <mergeCell ref="K1336:L1339"/>
    <mergeCell ref="I1336:J1339"/>
    <mergeCell ref="K1334:L1335"/>
    <mergeCell ref="B1335:C1335"/>
    <mergeCell ref="D1335:E1335"/>
    <mergeCell ref="F1336:G1339"/>
    <mergeCell ref="H1336:H1339"/>
    <mergeCell ref="A1340:D1340"/>
    <mergeCell ref="A1336:A1339"/>
    <mergeCell ref="B1336:C1339"/>
    <mergeCell ref="D1336:E1339"/>
    <mergeCell ref="A1341:B1341"/>
    <mergeCell ref="E1341:F1341"/>
    <mergeCell ref="I1341:J1341"/>
    <mergeCell ref="A1342:D1342"/>
    <mergeCell ref="C1343:D1343"/>
    <mergeCell ref="E1343:F1343"/>
    <mergeCell ref="A1345:C1345"/>
    <mergeCell ref="G1345:H1345"/>
    <mergeCell ref="G1357:H1357"/>
    <mergeCell ref="B1347:E1347"/>
    <mergeCell ref="F1347:G1347"/>
    <mergeCell ref="G1355:H1355"/>
    <mergeCell ref="B1353:D1353"/>
    <mergeCell ref="F1353:G1353"/>
    <mergeCell ref="I1347:J1347"/>
    <mergeCell ref="K1347:L1347"/>
    <mergeCell ref="J1355:L1355"/>
    <mergeCell ref="A1349:D1349"/>
    <mergeCell ref="E1349:G1349"/>
    <mergeCell ref="I1349:J1349"/>
    <mergeCell ref="K1349:L1349"/>
    <mergeCell ref="B1351:E1351"/>
    <mergeCell ref="I1351:J1351"/>
    <mergeCell ref="K1351:L1351"/>
    <mergeCell ref="I1353:J1353"/>
    <mergeCell ref="K1353:L1353"/>
    <mergeCell ref="F1351:G1351"/>
    <mergeCell ref="F1367:G1367"/>
    <mergeCell ref="J1357:L1357"/>
    <mergeCell ref="G1359:H1359"/>
    <mergeCell ref="J1359:L1359"/>
    <mergeCell ref="A1366:G1366"/>
    <mergeCell ref="H1366:H1367"/>
    <mergeCell ref="I1366:J1367"/>
    <mergeCell ref="C1361:E1361"/>
    <mergeCell ref="G1361:L1361"/>
    <mergeCell ref="I1364:J1364"/>
    <mergeCell ref="A1362:L1362"/>
    <mergeCell ref="A1363:D1363"/>
    <mergeCell ref="A1364:B1364"/>
    <mergeCell ref="A1365:D1365"/>
    <mergeCell ref="E1364:F1364"/>
    <mergeCell ref="K1368:L1371"/>
    <mergeCell ref="I1368:J1371"/>
    <mergeCell ref="K1366:L1367"/>
    <mergeCell ref="B1367:C1367"/>
    <mergeCell ref="D1367:E1367"/>
    <mergeCell ref="F1368:G1371"/>
    <mergeCell ref="H1368:H1371"/>
    <mergeCell ref="A1372:D1372"/>
    <mergeCell ref="A1368:A1371"/>
    <mergeCell ref="B1368:C1371"/>
    <mergeCell ref="D1368:E1371"/>
    <mergeCell ref="A1373:B1373"/>
    <mergeCell ref="E1373:F1373"/>
    <mergeCell ref="I1373:J1373"/>
    <mergeCell ref="A1374:D1374"/>
    <mergeCell ref="C1375:D1375"/>
    <mergeCell ref="E1375:F1375"/>
    <mergeCell ref="A1377:C1377"/>
    <mergeCell ref="G1377:H1377"/>
    <mergeCell ref="G1389:H1389"/>
    <mergeCell ref="B1379:E1379"/>
    <mergeCell ref="F1379:G1379"/>
    <mergeCell ref="G1387:H1387"/>
    <mergeCell ref="B1385:D1385"/>
    <mergeCell ref="F1385:G1385"/>
    <mergeCell ref="I1379:J1379"/>
    <mergeCell ref="K1379:L1379"/>
    <mergeCell ref="J1387:L1387"/>
    <mergeCell ref="A1381:D1381"/>
    <mergeCell ref="E1381:G1381"/>
    <mergeCell ref="I1381:J1381"/>
    <mergeCell ref="K1381:L1381"/>
    <mergeCell ref="B1383:E1383"/>
    <mergeCell ref="I1383:J1383"/>
    <mergeCell ref="K1383:L1383"/>
    <mergeCell ref="I1385:J1385"/>
    <mergeCell ref="K1385:L1385"/>
    <mergeCell ref="F1383:G1383"/>
    <mergeCell ref="F1399:G1399"/>
    <mergeCell ref="J1389:L1389"/>
    <mergeCell ref="G1391:H1391"/>
    <mergeCell ref="J1391:L1391"/>
    <mergeCell ref="A1398:G1398"/>
    <mergeCell ref="H1398:H1399"/>
    <mergeCell ref="I1398:J1399"/>
    <mergeCell ref="C1393:E1393"/>
    <mergeCell ref="G1393:L1393"/>
    <mergeCell ref="I1396:J1396"/>
    <mergeCell ref="A1394:L1394"/>
    <mergeCell ref="A1395:D1395"/>
    <mergeCell ref="A1396:B1396"/>
    <mergeCell ref="A1397:D1397"/>
    <mergeCell ref="E1396:F1396"/>
    <mergeCell ref="K1400:L1403"/>
    <mergeCell ref="I1400:J1403"/>
    <mergeCell ref="K1398:L1399"/>
    <mergeCell ref="B1399:C1399"/>
    <mergeCell ref="D1399:E1399"/>
    <mergeCell ref="F1400:G1403"/>
    <mergeCell ref="H1400:H1403"/>
    <mergeCell ref="A1404:D1404"/>
    <mergeCell ref="A1400:A1403"/>
    <mergeCell ref="B1400:C1403"/>
    <mergeCell ref="D1400:E1403"/>
    <mergeCell ref="A1405:B1405"/>
    <mergeCell ref="E1405:F1405"/>
    <mergeCell ref="I1405:J1405"/>
    <mergeCell ref="A1406:D1406"/>
    <mergeCell ref="C1407:D1407"/>
    <mergeCell ref="E1407:F1407"/>
    <mergeCell ref="A1409:C1409"/>
    <mergeCell ref="G1409:H1409"/>
    <mergeCell ref="G1421:H1421"/>
    <mergeCell ref="B1411:E1411"/>
    <mergeCell ref="F1411:G1411"/>
    <mergeCell ref="G1419:H1419"/>
    <mergeCell ref="B1417:D1417"/>
    <mergeCell ref="F1417:G1417"/>
    <mergeCell ref="I1411:J1411"/>
    <mergeCell ref="K1411:L1411"/>
    <mergeCell ref="J1419:L1419"/>
    <mergeCell ref="A1413:D1413"/>
    <mergeCell ref="E1413:G1413"/>
    <mergeCell ref="I1413:J1413"/>
    <mergeCell ref="K1413:L1413"/>
    <mergeCell ref="B1415:E1415"/>
    <mergeCell ref="I1415:J1415"/>
    <mergeCell ref="K1415:L1415"/>
    <mergeCell ref="I1417:J1417"/>
    <mergeCell ref="K1417:L1417"/>
    <mergeCell ref="F1415:G1415"/>
    <mergeCell ref="F1431:G1431"/>
    <mergeCell ref="J1421:L1421"/>
    <mergeCell ref="G1423:H1423"/>
    <mergeCell ref="J1423:L1423"/>
    <mergeCell ref="A1430:G1430"/>
    <mergeCell ref="H1430:H1431"/>
    <mergeCell ref="I1430:J1431"/>
    <mergeCell ref="C1425:E1425"/>
    <mergeCell ref="G1425:L1425"/>
    <mergeCell ref="I1428:J1428"/>
    <mergeCell ref="A1426:L1426"/>
    <mergeCell ref="A1427:D1427"/>
    <mergeCell ref="A1428:B1428"/>
    <mergeCell ref="A1429:D1429"/>
    <mergeCell ref="E1428:F1428"/>
    <mergeCell ref="K1432:L1435"/>
    <mergeCell ref="I1432:J1435"/>
    <mergeCell ref="K1430:L1431"/>
    <mergeCell ref="B1431:C1431"/>
    <mergeCell ref="D1431:E1431"/>
    <mergeCell ref="F1432:G1435"/>
    <mergeCell ref="H1432:H1435"/>
    <mergeCell ref="A1436:D1436"/>
    <mergeCell ref="A1432:A1435"/>
    <mergeCell ref="B1432:C1435"/>
    <mergeCell ref="D1432:E1435"/>
    <mergeCell ref="A1437:B1437"/>
    <mergeCell ref="E1437:F1437"/>
    <mergeCell ref="I1437:J1437"/>
    <mergeCell ref="A1438:D1438"/>
    <mergeCell ref="C1439:D1439"/>
    <mergeCell ref="E1439:F1439"/>
    <mergeCell ref="A1441:C1441"/>
    <mergeCell ref="G1441:H1441"/>
    <mergeCell ref="G1453:H1453"/>
    <mergeCell ref="B1443:E1443"/>
    <mergeCell ref="F1443:G1443"/>
    <mergeCell ref="G1451:H1451"/>
    <mergeCell ref="B1449:D1449"/>
    <mergeCell ref="F1449:G1449"/>
    <mergeCell ref="I1443:J1443"/>
    <mergeCell ref="K1443:L1443"/>
    <mergeCell ref="J1451:L1451"/>
    <mergeCell ref="A1445:D1445"/>
    <mergeCell ref="E1445:G1445"/>
    <mergeCell ref="I1445:J1445"/>
    <mergeCell ref="K1445:L1445"/>
    <mergeCell ref="B1447:E1447"/>
    <mergeCell ref="I1447:J1447"/>
    <mergeCell ref="K1447:L1447"/>
    <mergeCell ref="I1449:J1449"/>
    <mergeCell ref="K1449:L1449"/>
    <mergeCell ref="F1447:G1447"/>
    <mergeCell ref="F1463:G1463"/>
    <mergeCell ref="J1453:L1453"/>
    <mergeCell ref="G1455:H1455"/>
    <mergeCell ref="J1455:L1455"/>
    <mergeCell ref="A1462:G1462"/>
    <mergeCell ref="H1462:H1463"/>
    <mergeCell ref="I1462:J1463"/>
    <mergeCell ref="C1457:E1457"/>
    <mergeCell ref="G1457:L1457"/>
    <mergeCell ref="I1460:J1460"/>
    <mergeCell ref="A1458:L1458"/>
    <mergeCell ref="A1459:D1459"/>
    <mergeCell ref="A1460:B1460"/>
    <mergeCell ref="A1461:D1461"/>
    <mergeCell ref="E1460:F1460"/>
    <mergeCell ref="K1464:L1467"/>
    <mergeCell ref="I1464:J1467"/>
    <mergeCell ref="K1462:L1463"/>
    <mergeCell ref="B1463:C1463"/>
    <mergeCell ref="D1463:E1463"/>
    <mergeCell ref="F1464:G1467"/>
    <mergeCell ref="H1464:H1467"/>
    <mergeCell ref="A1468:D1468"/>
    <mergeCell ref="A1464:A1467"/>
    <mergeCell ref="B1464:C1467"/>
    <mergeCell ref="D1464:E1467"/>
    <mergeCell ref="A1469:B1469"/>
    <mergeCell ref="E1469:F1469"/>
    <mergeCell ref="I1469:J1469"/>
    <mergeCell ref="A1470:D1470"/>
    <mergeCell ref="C1471:D1471"/>
    <mergeCell ref="E1471:F1471"/>
    <mergeCell ref="A1473:C1473"/>
    <mergeCell ref="G1473:H1473"/>
    <mergeCell ref="G1485:H1485"/>
    <mergeCell ref="B1475:E1475"/>
    <mergeCell ref="F1475:G1475"/>
    <mergeCell ref="G1483:H1483"/>
    <mergeCell ref="B1481:D1481"/>
    <mergeCell ref="F1481:G1481"/>
    <mergeCell ref="I1475:J1475"/>
    <mergeCell ref="K1475:L1475"/>
    <mergeCell ref="J1483:L1483"/>
    <mergeCell ref="A1477:D1477"/>
    <mergeCell ref="E1477:G1477"/>
    <mergeCell ref="I1477:J1477"/>
    <mergeCell ref="K1477:L1477"/>
    <mergeCell ref="B1479:E1479"/>
    <mergeCell ref="I1479:J1479"/>
    <mergeCell ref="K1479:L1479"/>
    <mergeCell ref="I1481:J1481"/>
    <mergeCell ref="K1481:L1481"/>
    <mergeCell ref="F1479:G1479"/>
    <mergeCell ref="F1495:G1495"/>
    <mergeCell ref="J1485:L1485"/>
    <mergeCell ref="G1487:H1487"/>
    <mergeCell ref="J1487:L1487"/>
    <mergeCell ref="A1494:G1494"/>
    <mergeCell ref="H1494:H1495"/>
    <mergeCell ref="I1494:J1495"/>
    <mergeCell ref="C1489:E1489"/>
    <mergeCell ref="G1489:L1489"/>
    <mergeCell ref="I1492:J1492"/>
    <mergeCell ref="A1490:L1490"/>
    <mergeCell ref="A1491:D1491"/>
    <mergeCell ref="A1492:B1492"/>
    <mergeCell ref="A1493:D1493"/>
    <mergeCell ref="E1492:F1492"/>
    <mergeCell ref="K1496:L1499"/>
    <mergeCell ref="I1496:J1499"/>
    <mergeCell ref="K1494:L1495"/>
    <mergeCell ref="B1495:C1495"/>
    <mergeCell ref="D1495:E1495"/>
    <mergeCell ref="F1496:G1499"/>
    <mergeCell ref="H1496:H1499"/>
    <mergeCell ref="A1500:D1500"/>
    <mergeCell ref="A1496:A1499"/>
    <mergeCell ref="B1496:C1499"/>
    <mergeCell ref="D1496:E1499"/>
    <mergeCell ref="A1501:B1501"/>
    <mergeCell ref="E1501:F1501"/>
    <mergeCell ref="I1501:J1501"/>
    <mergeCell ref="A1502:D1502"/>
    <mergeCell ref="C1503:D1503"/>
    <mergeCell ref="E1503:F1503"/>
    <mergeCell ref="A1505:C1505"/>
    <mergeCell ref="G1505:H1505"/>
    <mergeCell ref="G1517:H1517"/>
    <mergeCell ref="B1507:E1507"/>
    <mergeCell ref="F1507:G1507"/>
    <mergeCell ref="G1515:H1515"/>
    <mergeCell ref="B1513:D1513"/>
    <mergeCell ref="F1513:G1513"/>
    <mergeCell ref="I1507:J1507"/>
    <mergeCell ref="K1507:L1507"/>
    <mergeCell ref="J1515:L1515"/>
    <mergeCell ref="A1509:D1509"/>
    <mergeCell ref="E1509:G1509"/>
    <mergeCell ref="I1509:J1509"/>
    <mergeCell ref="K1509:L1509"/>
    <mergeCell ref="B1511:E1511"/>
    <mergeCell ref="I1511:J1511"/>
    <mergeCell ref="K1511:L1511"/>
    <mergeCell ref="I1513:J1513"/>
    <mergeCell ref="K1513:L1513"/>
    <mergeCell ref="F1511:G1511"/>
    <mergeCell ref="F1527:G1527"/>
    <mergeCell ref="J1517:L1517"/>
    <mergeCell ref="G1519:H1519"/>
    <mergeCell ref="J1519:L1519"/>
    <mergeCell ref="A1526:G1526"/>
    <mergeCell ref="H1526:H1527"/>
    <mergeCell ref="I1526:J1527"/>
    <mergeCell ref="C1521:E1521"/>
    <mergeCell ref="G1521:L1521"/>
    <mergeCell ref="I1524:J1524"/>
    <mergeCell ref="A1522:L1522"/>
    <mergeCell ref="A1523:D1523"/>
    <mergeCell ref="A1524:B1524"/>
    <mergeCell ref="A1525:D1525"/>
    <mergeCell ref="E1524:F1524"/>
    <mergeCell ref="K1528:L1531"/>
    <mergeCell ref="I1528:J1531"/>
    <mergeCell ref="K1526:L1527"/>
    <mergeCell ref="B1527:C1527"/>
    <mergeCell ref="D1527:E1527"/>
    <mergeCell ref="F1528:G1531"/>
    <mergeCell ref="H1528:H1531"/>
    <mergeCell ref="A1532:D1532"/>
    <mergeCell ref="A1528:A1531"/>
    <mergeCell ref="B1528:C1531"/>
    <mergeCell ref="D1528:E1531"/>
    <mergeCell ref="A1533:B1533"/>
    <mergeCell ref="E1533:F1533"/>
    <mergeCell ref="I1533:J1533"/>
    <mergeCell ref="A1534:D1534"/>
    <mergeCell ref="C1535:D1535"/>
    <mergeCell ref="E1535:F1535"/>
    <mergeCell ref="A1537:C1537"/>
    <mergeCell ref="G1537:H1537"/>
    <mergeCell ref="G1549:H1549"/>
    <mergeCell ref="B1539:E1539"/>
    <mergeCell ref="F1539:G1539"/>
    <mergeCell ref="G1547:H1547"/>
    <mergeCell ref="B1545:D1545"/>
    <mergeCell ref="F1545:G1545"/>
    <mergeCell ref="I1539:J1539"/>
    <mergeCell ref="K1539:L1539"/>
    <mergeCell ref="J1547:L1547"/>
    <mergeCell ref="A1541:D1541"/>
    <mergeCell ref="E1541:G1541"/>
    <mergeCell ref="I1541:J1541"/>
    <mergeCell ref="K1541:L1541"/>
    <mergeCell ref="B1543:E1543"/>
    <mergeCell ref="I1543:J1543"/>
    <mergeCell ref="K1543:L1543"/>
    <mergeCell ref="I1545:J1545"/>
    <mergeCell ref="K1545:L1545"/>
    <mergeCell ref="F1543:G1543"/>
    <mergeCell ref="F1559:G1559"/>
    <mergeCell ref="J1549:L1549"/>
    <mergeCell ref="G1551:H1551"/>
    <mergeCell ref="J1551:L1551"/>
    <mergeCell ref="A1558:G1558"/>
    <mergeCell ref="H1558:H1559"/>
    <mergeCell ref="I1558:J1559"/>
    <mergeCell ref="C1553:E1553"/>
    <mergeCell ref="G1553:L1553"/>
    <mergeCell ref="I1556:J1556"/>
    <mergeCell ref="A1554:L1554"/>
    <mergeCell ref="A1555:D1555"/>
    <mergeCell ref="A1556:B1556"/>
    <mergeCell ref="A1557:D1557"/>
    <mergeCell ref="E1556:F1556"/>
    <mergeCell ref="K1560:L1563"/>
    <mergeCell ref="I1560:J1563"/>
    <mergeCell ref="K1558:L1559"/>
    <mergeCell ref="B1559:C1559"/>
    <mergeCell ref="D1559:E1559"/>
    <mergeCell ref="F1560:G1563"/>
    <mergeCell ref="H1560:H1563"/>
    <mergeCell ref="A1564:D1564"/>
    <mergeCell ref="A1560:A1563"/>
    <mergeCell ref="B1560:C1563"/>
    <mergeCell ref="D1560:E1563"/>
    <mergeCell ref="A1565:B1565"/>
    <mergeCell ref="E1565:F1565"/>
    <mergeCell ref="I1565:J1565"/>
    <mergeCell ref="A1566:D1566"/>
    <mergeCell ref="C1567:D1567"/>
    <mergeCell ref="E1567:F1567"/>
    <mergeCell ref="A1569:C1569"/>
    <mergeCell ref="G1569:H1569"/>
    <mergeCell ref="G1581:H1581"/>
    <mergeCell ref="B1571:E1571"/>
    <mergeCell ref="F1571:G1571"/>
    <mergeCell ref="G1579:H1579"/>
    <mergeCell ref="B1577:D1577"/>
    <mergeCell ref="F1577:G1577"/>
    <mergeCell ref="I1571:J1571"/>
    <mergeCell ref="K1571:L1571"/>
    <mergeCell ref="J1579:L1579"/>
    <mergeCell ref="A1573:D1573"/>
    <mergeCell ref="E1573:G1573"/>
    <mergeCell ref="I1573:J1573"/>
    <mergeCell ref="K1573:L1573"/>
    <mergeCell ref="B1575:E1575"/>
    <mergeCell ref="I1575:J1575"/>
    <mergeCell ref="K1575:L1575"/>
    <mergeCell ref="I1577:J1577"/>
    <mergeCell ref="K1577:L1577"/>
    <mergeCell ref="F1575:G1575"/>
    <mergeCell ref="F1591:G1591"/>
    <mergeCell ref="J1581:L1581"/>
    <mergeCell ref="G1583:H1583"/>
    <mergeCell ref="J1583:L1583"/>
    <mergeCell ref="A1590:G1590"/>
    <mergeCell ref="H1590:H1591"/>
    <mergeCell ref="I1590:J1591"/>
    <mergeCell ref="C1585:E1585"/>
    <mergeCell ref="G1585:L1585"/>
    <mergeCell ref="I1588:J1588"/>
    <mergeCell ref="A1586:L1586"/>
    <mergeCell ref="A1587:D1587"/>
    <mergeCell ref="A1588:B1588"/>
    <mergeCell ref="A1589:D1589"/>
    <mergeCell ref="E1588:F1588"/>
    <mergeCell ref="K1592:L1595"/>
    <mergeCell ref="I1592:J1595"/>
    <mergeCell ref="K1590:L1591"/>
    <mergeCell ref="B1591:C1591"/>
    <mergeCell ref="D1591:E1591"/>
    <mergeCell ref="F1592:G1595"/>
    <mergeCell ref="H1592:H1595"/>
    <mergeCell ref="A1596:D1596"/>
    <mergeCell ref="A1592:A1595"/>
    <mergeCell ref="B1592:C1595"/>
    <mergeCell ref="D1592:E1595"/>
    <mergeCell ref="A1597:B1597"/>
    <mergeCell ref="E1597:F1597"/>
    <mergeCell ref="I1597:J1597"/>
    <mergeCell ref="A1598:D1598"/>
    <mergeCell ref="C1599:D1599"/>
    <mergeCell ref="E1599:F1599"/>
    <mergeCell ref="A1601:C1601"/>
    <mergeCell ref="G1601:H1601"/>
    <mergeCell ref="G1613:H1613"/>
    <mergeCell ref="B1603:E1603"/>
    <mergeCell ref="F1603:G1603"/>
    <mergeCell ref="G1611:H1611"/>
    <mergeCell ref="B1609:D1609"/>
    <mergeCell ref="F1609:G1609"/>
    <mergeCell ref="I1603:J1603"/>
    <mergeCell ref="K1603:L1603"/>
    <mergeCell ref="J1611:L1611"/>
    <mergeCell ref="A1605:D1605"/>
    <mergeCell ref="E1605:G1605"/>
    <mergeCell ref="I1605:J1605"/>
    <mergeCell ref="K1605:L1605"/>
    <mergeCell ref="B1607:E1607"/>
    <mergeCell ref="I1607:J1607"/>
    <mergeCell ref="K1607:L1607"/>
    <mergeCell ref="I1609:J1609"/>
    <mergeCell ref="K1609:L1609"/>
    <mergeCell ref="F1607:G1607"/>
    <mergeCell ref="F1623:G1623"/>
    <mergeCell ref="J1613:L1613"/>
    <mergeCell ref="G1615:H1615"/>
    <mergeCell ref="J1615:L1615"/>
    <mergeCell ref="A1622:G1622"/>
    <mergeCell ref="H1622:H1623"/>
    <mergeCell ref="I1622:J1623"/>
    <mergeCell ref="C1617:E1617"/>
    <mergeCell ref="G1617:L1617"/>
    <mergeCell ref="I1620:J1620"/>
    <mergeCell ref="A1618:L1618"/>
    <mergeCell ref="A1619:D1619"/>
    <mergeCell ref="A1620:B1620"/>
    <mergeCell ref="A1621:D1621"/>
    <mergeCell ref="E1620:F1620"/>
    <mergeCell ref="K1624:L1627"/>
    <mergeCell ref="I1624:J1627"/>
    <mergeCell ref="K1622:L1623"/>
    <mergeCell ref="B1623:C1623"/>
    <mergeCell ref="D1623:E1623"/>
    <mergeCell ref="F1624:G1627"/>
    <mergeCell ref="H1624:H1627"/>
    <mergeCell ref="A1628:D1628"/>
    <mergeCell ref="A1624:A1627"/>
    <mergeCell ref="B1624:C1627"/>
    <mergeCell ref="D1624:E1627"/>
    <mergeCell ref="A1629:B1629"/>
    <mergeCell ref="E1629:F1629"/>
    <mergeCell ref="I1629:J1629"/>
    <mergeCell ref="A1630:D1630"/>
    <mergeCell ref="C1631:D1631"/>
    <mergeCell ref="E1631:F1631"/>
    <mergeCell ref="A1633:C1633"/>
    <mergeCell ref="G1633:H1633"/>
    <mergeCell ref="G1645:H1645"/>
    <mergeCell ref="B1635:E1635"/>
    <mergeCell ref="F1635:G1635"/>
    <mergeCell ref="G1643:H1643"/>
    <mergeCell ref="B1641:D1641"/>
    <mergeCell ref="F1641:G1641"/>
    <mergeCell ref="I1635:J1635"/>
    <mergeCell ref="K1635:L1635"/>
    <mergeCell ref="J1643:L1643"/>
    <mergeCell ref="A1637:D1637"/>
    <mergeCell ref="E1637:G1637"/>
    <mergeCell ref="I1637:J1637"/>
    <mergeCell ref="K1637:L1637"/>
    <mergeCell ref="B1639:E1639"/>
    <mergeCell ref="I1639:J1639"/>
    <mergeCell ref="K1639:L1639"/>
    <mergeCell ref="I1641:J1641"/>
    <mergeCell ref="K1641:L1641"/>
    <mergeCell ref="F1639:G1639"/>
    <mergeCell ref="F1655:G1655"/>
    <mergeCell ref="J1645:L1645"/>
    <mergeCell ref="G1647:H1647"/>
    <mergeCell ref="J1647:L1647"/>
    <mergeCell ref="A1654:G1654"/>
    <mergeCell ref="H1654:H1655"/>
    <mergeCell ref="I1654:J1655"/>
    <mergeCell ref="C1649:E1649"/>
    <mergeCell ref="G1649:L1649"/>
    <mergeCell ref="I1652:J1652"/>
    <mergeCell ref="A1650:L1650"/>
    <mergeCell ref="A1651:D1651"/>
    <mergeCell ref="A1652:B1652"/>
    <mergeCell ref="A1653:D1653"/>
    <mergeCell ref="E1652:F1652"/>
    <mergeCell ref="K1656:L1659"/>
    <mergeCell ref="I1656:J1659"/>
    <mergeCell ref="K1654:L1655"/>
    <mergeCell ref="B1655:C1655"/>
    <mergeCell ref="D1655:E1655"/>
    <mergeCell ref="F1656:G1659"/>
    <mergeCell ref="H1656:H1659"/>
    <mergeCell ref="A1660:D1660"/>
    <mergeCell ref="A1656:A1659"/>
    <mergeCell ref="B1656:C1659"/>
    <mergeCell ref="D1656:E1659"/>
    <mergeCell ref="A1661:B1661"/>
    <mergeCell ref="E1661:F1661"/>
    <mergeCell ref="I1661:J1661"/>
    <mergeCell ref="A1662:D1662"/>
    <mergeCell ref="C1663:D1663"/>
    <mergeCell ref="E1663:F1663"/>
    <mergeCell ref="A1665:C1665"/>
    <mergeCell ref="G1665:H1665"/>
    <mergeCell ref="G1677:H1677"/>
    <mergeCell ref="B1667:E1667"/>
    <mergeCell ref="F1667:G1667"/>
    <mergeCell ref="G1675:H1675"/>
    <mergeCell ref="B1673:D1673"/>
    <mergeCell ref="F1673:G1673"/>
    <mergeCell ref="I1667:J1667"/>
    <mergeCell ref="K1667:L1667"/>
    <mergeCell ref="J1675:L1675"/>
    <mergeCell ref="A1669:D1669"/>
    <mergeCell ref="E1669:G1669"/>
    <mergeCell ref="I1669:J1669"/>
    <mergeCell ref="K1669:L1669"/>
    <mergeCell ref="B1671:E1671"/>
    <mergeCell ref="I1671:J1671"/>
    <mergeCell ref="K1671:L1671"/>
    <mergeCell ref="I1673:J1673"/>
    <mergeCell ref="K1673:L1673"/>
    <mergeCell ref="F1671:G1671"/>
    <mergeCell ref="F1687:G1687"/>
    <mergeCell ref="J1677:L1677"/>
    <mergeCell ref="G1679:H1679"/>
    <mergeCell ref="J1679:L1679"/>
    <mergeCell ref="A1686:G1686"/>
    <mergeCell ref="H1686:H1687"/>
    <mergeCell ref="I1686:J1687"/>
    <mergeCell ref="C1681:E1681"/>
    <mergeCell ref="G1681:L1681"/>
    <mergeCell ref="I1684:J1684"/>
    <mergeCell ref="A1682:L1682"/>
    <mergeCell ref="A1683:D1683"/>
    <mergeCell ref="A1684:B1684"/>
    <mergeCell ref="A1685:D1685"/>
    <mergeCell ref="E1684:F1684"/>
    <mergeCell ref="K1688:L1691"/>
    <mergeCell ref="I1688:J1691"/>
    <mergeCell ref="K1686:L1687"/>
    <mergeCell ref="B1687:C1687"/>
    <mergeCell ref="D1687:E1687"/>
    <mergeCell ref="F1688:G1691"/>
    <mergeCell ref="H1688:H1691"/>
    <mergeCell ref="A1692:D1692"/>
    <mergeCell ref="A1688:A1691"/>
    <mergeCell ref="B1688:C1691"/>
    <mergeCell ref="D1688:E1691"/>
    <mergeCell ref="A1693:B1693"/>
    <mergeCell ref="E1693:F1693"/>
    <mergeCell ref="I1693:J1693"/>
    <mergeCell ref="A1694:D1694"/>
    <mergeCell ref="C1695:D1695"/>
    <mergeCell ref="E1695:F1695"/>
    <mergeCell ref="A1697:C1697"/>
    <mergeCell ref="G1697:H1697"/>
    <mergeCell ref="G1709:H1709"/>
    <mergeCell ref="B1699:E1699"/>
    <mergeCell ref="F1699:G1699"/>
    <mergeCell ref="G1707:H1707"/>
    <mergeCell ref="B1705:D1705"/>
    <mergeCell ref="F1705:G1705"/>
    <mergeCell ref="I1699:J1699"/>
    <mergeCell ref="K1699:L1699"/>
    <mergeCell ref="J1707:L1707"/>
    <mergeCell ref="A1701:D1701"/>
    <mergeCell ref="E1701:G1701"/>
    <mergeCell ref="I1701:J1701"/>
    <mergeCell ref="K1701:L1701"/>
    <mergeCell ref="B1703:E1703"/>
    <mergeCell ref="I1703:J1703"/>
    <mergeCell ref="K1703:L1703"/>
    <mergeCell ref="I1705:J1705"/>
    <mergeCell ref="K1705:L1705"/>
    <mergeCell ref="F1703:G1703"/>
    <mergeCell ref="F1719:G1719"/>
    <mergeCell ref="J1709:L1709"/>
    <mergeCell ref="G1711:H1711"/>
    <mergeCell ref="J1711:L1711"/>
    <mergeCell ref="A1718:G1718"/>
    <mergeCell ref="H1718:H1719"/>
    <mergeCell ref="I1718:J1719"/>
    <mergeCell ref="C1713:E1713"/>
    <mergeCell ref="G1713:L1713"/>
    <mergeCell ref="I1716:J1716"/>
    <mergeCell ref="A1714:L1714"/>
    <mergeCell ref="A1715:D1715"/>
    <mergeCell ref="A1716:B1716"/>
    <mergeCell ref="A1717:D1717"/>
    <mergeCell ref="E1716:F1716"/>
    <mergeCell ref="K1720:L1723"/>
    <mergeCell ref="I1720:J1723"/>
    <mergeCell ref="K1718:L1719"/>
    <mergeCell ref="B1719:C1719"/>
    <mergeCell ref="D1719:E1719"/>
    <mergeCell ref="F1720:G1723"/>
    <mergeCell ref="H1720:H1723"/>
    <mergeCell ref="A1724:D1724"/>
    <mergeCell ref="A1720:A1723"/>
    <mergeCell ref="B1720:C1723"/>
    <mergeCell ref="D1720:E1723"/>
    <mergeCell ref="A1725:B1725"/>
    <mergeCell ref="E1725:F1725"/>
    <mergeCell ref="I1725:J1725"/>
    <mergeCell ref="A1726:D1726"/>
    <mergeCell ref="C1727:D1727"/>
    <mergeCell ref="E1727:F1727"/>
    <mergeCell ref="A1729:C1729"/>
    <mergeCell ref="G1729:H1729"/>
    <mergeCell ref="G1741:H1741"/>
    <mergeCell ref="B1731:E1731"/>
    <mergeCell ref="F1731:G1731"/>
    <mergeCell ref="G1739:H1739"/>
    <mergeCell ref="B1737:D1737"/>
    <mergeCell ref="F1737:G1737"/>
    <mergeCell ref="I1731:J1731"/>
    <mergeCell ref="K1731:L1731"/>
    <mergeCell ref="J1739:L1739"/>
    <mergeCell ref="A1733:D1733"/>
    <mergeCell ref="E1733:G1733"/>
    <mergeCell ref="I1733:J1733"/>
    <mergeCell ref="K1733:L1733"/>
    <mergeCell ref="B1735:E1735"/>
    <mergeCell ref="I1735:J1735"/>
    <mergeCell ref="K1735:L1735"/>
    <mergeCell ref="I1737:J1737"/>
    <mergeCell ref="K1737:L1737"/>
    <mergeCell ref="F1735:G1735"/>
    <mergeCell ref="F1751:G1751"/>
    <mergeCell ref="J1741:L1741"/>
    <mergeCell ref="G1743:H1743"/>
    <mergeCell ref="J1743:L1743"/>
    <mergeCell ref="A1750:G1750"/>
    <mergeCell ref="H1750:H1751"/>
    <mergeCell ref="I1750:J1751"/>
    <mergeCell ref="C1745:E1745"/>
    <mergeCell ref="G1745:L1745"/>
    <mergeCell ref="I1748:J1748"/>
    <mergeCell ref="A1746:L1746"/>
    <mergeCell ref="A1747:D1747"/>
    <mergeCell ref="A1748:B1748"/>
    <mergeCell ref="A1749:D1749"/>
    <mergeCell ref="E1748:F1748"/>
    <mergeCell ref="K1752:L1755"/>
    <mergeCell ref="I1752:J1755"/>
    <mergeCell ref="K1750:L1751"/>
    <mergeCell ref="B1751:C1751"/>
    <mergeCell ref="D1751:E1751"/>
    <mergeCell ref="F1752:G1755"/>
    <mergeCell ref="H1752:H1755"/>
    <mergeCell ref="A1756:D1756"/>
    <mergeCell ref="A1752:A1755"/>
    <mergeCell ref="B1752:C1755"/>
    <mergeCell ref="D1752:E1755"/>
    <mergeCell ref="A1757:B1757"/>
    <mergeCell ref="E1757:F1757"/>
    <mergeCell ref="I1757:J1757"/>
    <mergeCell ref="A1758:D1758"/>
    <mergeCell ref="C1759:D1759"/>
    <mergeCell ref="E1759:F1759"/>
    <mergeCell ref="A1761:C1761"/>
    <mergeCell ref="G1761:H1761"/>
    <mergeCell ref="G1773:H1773"/>
    <mergeCell ref="B1763:E1763"/>
    <mergeCell ref="F1763:G1763"/>
    <mergeCell ref="G1771:H1771"/>
    <mergeCell ref="B1769:D1769"/>
    <mergeCell ref="F1769:G1769"/>
    <mergeCell ref="I1763:J1763"/>
    <mergeCell ref="K1763:L1763"/>
    <mergeCell ref="J1771:L1771"/>
    <mergeCell ref="A1765:D1765"/>
    <mergeCell ref="E1765:G1765"/>
    <mergeCell ref="I1765:J1765"/>
    <mergeCell ref="K1765:L1765"/>
    <mergeCell ref="B1767:E1767"/>
    <mergeCell ref="I1767:J1767"/>
    <mergeCell ref="K1767:L1767"/>
    <mergeCell ref="I1769:J1769"/>
    <mergeCell ref="K1769:L1769"/>
    <mergeCell ref="F1767:G1767"/>
    <mergeCell ref="F1783:G1783"/>
    <mergeCell ref="J1773:L1773"/>
    <mergeCell ref="G1775:H1775"/>
    <mergeCell ref="J1775:L1775"/>
    <mergeCell ref="A1782:G1782"/>
    <mergeCell ref="H1782:H1783"/>
    <mergeCell ref="I1782:J1783"/>
    <mergeCell ref="C1777:E1777"/>
    <mergeCell ref="G1777:L1777"/>
    <mergeCell ref="I1780:J1780"/>
    <mergeCell ref="A1778:L1778"/>
    <mergeCell ref="A1779:D1779"/>
    <mergeCell ref="A1780:B1780"/>
    <mergeCell ref="A1781:D1781"/>
    <mergeCell ref="E1780:F1780"/>
    <mergeCell ref="K1784:L1787"/>
    <mergeCell ref="I1784:J1787"/>
    <mergeCell ref="K1782:L1783"/>
    <mergeCell ref="B1783:C1783"/>
    <mergeCell ref="D1783:E1783"/>
    <mergeCell ref="F1784:G1787"/>
    <mergeCell ref="H1784:H1787"/>
    <mergeCell ref="A1788:D1788"/>
    <mergeCell ref="A1784:A1787"/>
    <mergeCell ref="B1784:C1787"/>
    <mergeCell ref="D1784:E1787"/>
    <mergeCell ref="A1789:B1789"/>
    <mergeCell ref="E1789:F1789"/>
    <mergeCell ref="I1789:J1789"/>
    <mergeCell ref="A1790:D1790"/>
    <mergeCell ref="C1791:D1791"/>
    <mergeCell ref="E1791:F1791"/>
    <mergeCell ref="A1793:C1793"/>
    <mergeCell ref="G1793:H1793"/>
    <mergeCell ref="G1805:H1805"/>
    <mergeCell ref="B1795:E1795"/>
    <mergeCell ref="F1795:G1795"/>
    <mergeCell ref="G1803:H1803"/>
    <mergeCell ref="B1801:D1801"/>
    <mergeCell ref="F1801:G1801"/>
    <mergeCell ref="I1795:J1795"/>
    <mergeCell ref="K1795:L1795"/>
    <mergeCell ref="J1803:L1803"/>
    <mergeCell ref="A1797:D1797"/>
    <mergeCell ref="E1797:G1797"/>
    <mergeCell ref="I1797:J1797"/>
    <mergeCell ref="K1797:L1797"/>
    <mergeCell ref="B1799:E1799"/>
    <mergeCell ref="I1799:J1799"/>
    <mergeCell ref="K1799:L1799"/>
    <mergeCell ref="I1801:J1801"/>
    <mergeCell ref="K1801:L1801"/>
    <mergeCell ref="F1799:G1799"/>
    <mergeCell ref="F1815:G1815"/>
    <mergeCell ref="J1805:L1805"/>
    <mergeCell ref="G1807:H1807"/>
    <mergeCell ref="J1807:L1807"/>
    <mergeCell ref="A1814:G1814"/>
    <mergeCell ref="H1814:H1815"/>
    <mergeCell ref="I1814:J1815"/>
    <mergeCell ref="C1809:E1809"/>
    <mergeCell ref="G1809:L1809"/>
    <mergeCell ref="I1812:J1812"/>
    <mergeCell ref="A1810:L1810"/>
    <mergeCell ref="A1811:D1811"/>
    <mergeCell ref="A1812:B1812"/>
    <mergeCell ref="A1813:D1813"/>
    <mergeCell ref="E1812:F1812"/>
    <mergeCell ref="K1816:L1819"/>
    <mergeCell ref="I1816:J1819"/>
    <mergeCell ref="K1814:L1815"/>
    <mergeCell ref="B1815:C1815"/>
    <mergeCell ref="D1815:E1815"/>
    <mergeCell ref="F1816:G1819"/>
    <mergeCell ref="H1816:H1819"/>
    <mergeCell ref="A1820:D1820"/>
    <mergeCell ref="A1816:A1819"/>
    <mergeCell ref="B1816:C1819"/>
    <mergeCell ref="D1816:E1819"/>
    <mergeCell ref="A1821:B1821"/>
    <mergeCell ref="E1821:F1821"/>
    <mergeCell ref="I1821:J1821"/>
    <mergeCell ref="A1822:D1822"/>
    <mergeCell ref="C1823:D1823"/>
    <mergeCell ref="E1823:F1823"/>
    <mergeCell ref="A1825:C1825"/>
    <mergeCell ref="G1825:H1825"/>
    <mergeCell ref="G1837:H1837"/>
    <mergeCell ref="B1827:E1827"/>
    <mergeCell ref="F1827:G1827"/>
    <mergeCell ref="G1835:H1835"/>
    <mergeCell ref="B1833:D1833"/>
    <mergeCell ref="F1833:G1833"/>
    <mergeCell ref="I1827:J1827"/>
    <mergeCell ref="K1827:L1827"/>
    <mergeCell ref="J1835:L1835"/>
    <mergeCell ref="A1829:D1829"/>
    <mergeCell ref="E1829:G1829"/>
    <mergeCell ref="I1829:J1829"/>
    <mergeCell ref="K1829:L1829"/>
    <mergeCell ref="B1831:E1831"/>
    <mergeCell ref="I1831:J1831"/>
    <mergeCell ref="K1831:L1831"/>
    <mergeCell ref="I1833:J1833"/>
    <mergeCell ref="K1833:L1833"/>
    <mergeCell ref="F1831:G1831"/>
    <mergeCell ref="F1847:G1847"/>
    <mergeCell ref="J1837:L1837"/>
    <mergeCell ref="G1839:H1839"/>
    <mergeCell ref="J1839:L1839"/>
    <mergeCell ref="A1846:G1846"/>
    <mergeCell ref="H1846:H1847"/>
    <mergeCell ref="I1846:J1847"/>
    <mergeCell ref="C1841:E1841"/>
    <mergeCell ref="G1841:L1841"/>
    <mergeCell ref="I1844:J1844"/>
    <mergeCell ref="A1842:L1842"/>
    <mergeCell ref="A1843:D1843"/>
    <mergeCell ref="A1844:B1844"/>
    <mergeCell ref="A1845:D1845"/>
    <mergeCell ref="E1844:F1844"/>
    <mergeCell ref="K1848:L1851"/>
    <mergeCell ref="I1848:J1851"/>
    <mergeCell ref="K1846:L1847"/>
    <mergeCell ref="B1847:C1847"/>
    <mergeCell ref="D1847:E1847"/>
    <mergeCell ref="F1848:G1851"/>
    <mergeCell ref="H1848:H1851"/>
    <mergeCell ref="A1852:D1852"/>
    <mergeCell ref="A1848:A1851"/>
    <mergeCell ref="B1848:C1851"/>
    <mergeCell ref="D1848:E1851"/>
    <mergeCell ref="A1853:B1853"/>
    <mergeCell ref="E1853:F1853"/>
    <mergeCell ref="I1853:J1853"/>
    <mergeCell ref="A1854:D1854"/>
    <mergeCell ref="C1855:D1855"/>
    <mergeCell ref="E1855:F1855"/>
    <mergeCell ref="A1857:C1857"/>
    <mergeCell ref="G1857:H1857"/>
    <mergeCell ref="G1869:H1869"/>
    <mergeCell ref="B1859:E1859"/>
    <mergeCell ref="F1859:G1859"/>
    <mergeCell ref="G1867:H1867"/>
    <mergeCell ref="B1865:D1865"/>
    <mergeCell ref="F1865:G1865"/>
    <mergeCell ref="I1859:J1859"/>
    <mergeCell ref="K1859:L1859"/>
    <mergeCell ref="J1867:L1867"/>
    <mergeCell ref="A1861:D1861"/>
    <mergeCell ref="E1861:G1861"/>
    <mergeCell ref="I1861:J1861"/>
    <mergeCell ref="K1861:L1861"/>
    <mergeCell ref="B1863:E1863"/>
    <mergeCell ref="I1863:J1863"/>
    <mergeCell ref="K1863:L1863"/>
    <mergeCell ref="I1865:J1865"/>
    <mergeCell ref="K1865:L1865"/>
    <mergeCell ref="F1863:G1863"/>
    <mergeCell ref="F1879:G1879"/>
    <mergeCell ref="J1869:L1869"/>
    <mergeCell ref="G1871:H1871"/>
    <mergeCell ref="J1871:L1871"/>
    <mergeCell ref="A1878:G1878"/>
    <mergeCell ref="H1878:H1879"/>
    <mergeCell ref="I1878:J1879"/>
    <mergeCell ref="C1873:E1873"/>
    <mergeCell ref="G1873:L1873"/>
    <mergeCell ref="I1876:J1876"/>
    <mergeCell ref="A1874:L1874"/>
    <mergeCell ref="A1875:D1875"/>
    <mergeCell ref="A1876:B1876"/>
    <mergeCell ref="A1877:D1877"/>
    <mergeCell ref="E1876:F1876"/>
    <mergeCell ref="K1880:L1883"/>
    <mergeCell ref="I1880:J1883"/>
    <mergeCell ref="K1878:L1879"/>
    <mergeCell ref="B1879:C1879"/>
    <mergeCell ref="D1879:E1879"/>
    <mergeCell ref="F1880:G1883"/>
    <mergeCell ref="H1880:H1883"/>
    <mergeCell ref="A1884:D1884"/>
    <mergeCell ref="A1880:A1883"/>
    <mergeCell ref="B1880:C1883"/>
    <mergeCell ref="D1880:E1883"/>
    <mergeCell ref="A1885:B1885"/>
    <mergeCell ref="E1885:F1885"/>
    <mergeCell ref="I1885:J1885"/>
    <mergeCell ref="A1886:D1886"/>
    <mergeCell ref="C1887:D1887"/>
    <mergeCell ref="E1887:F1887"/>
    <mergeCell ref="A1889:C1889"/>
    <mergeCell ref="G1889:H1889"/>
    <mergeCell ref="G1901:H1901"/>
    <mergeCell ref="B1891:E1891"/>
    <mergeCell ref="F1891:G1891"/>
    <mergeCell ref="G1899:H1899"/>
    <mergeCell ref="B1897:D1897"/>
    <mergeCell ref="F1897:G1897"/>
    <mergeCell ref="I1891:J1891"/>
    <mergeCell ref="K1891:L1891"/>
    <mergeCell ref="J1899:L1899"/>
    <mergeCell ref="A1893:D1893"/>
    <mergeCell ref="E1893:G1893"/>
    <mergeCell ref="I1893:J1893"/>
    <mergeCell ref="K1893:L1893"/>
    <mergeCell ref="B1895:E1895"/>
    <mergeCell ref="I1895:J1895"/>
    <mergeCell ref="K1895:L1895"/>
    <mergeCell ref="I1897:J1897"/>
    <mergeCell ref="K1897:L1897"/>
    <mergeCell ref="F1895:G1895"/>
    <mergeCell ref="F1911:G1911"/>
    <mergeCell ref="J1901:L1901"/>
    <mergeCell ref="G1903:H1903"/>
    <mergeCell ref="J1903:L1903"/>
    <mergeCell ref="A1910:G1910"/>
    <mergeCell ref="H1910:H1911"/>
    <mergeCell ref="I1910:J1911"/>
    <mergeCell ref="C1905:E1905"/>
    <mergeCell ref="G1905:L1905"/>
    <mergeCell ref="I1908:J1908"/>
    <mergeCell ref="A1906:L1906"/>
    <mergeCell ref="A1907:D1907"/>
    <mergeCell ref="A1908:B1908"/>
    <mergeCell ref="A1909:D1909"/>
    <mergeCell ref="E1908:F1908"/>
    <mergeCell ref="K1912:L1915"/>
    <mergeCell ref="I1912:J1915"/>
    <mergeCell ref="K1910:L1911"/>
    <mergeCell ref="B1911:C1911"/>
    <mergeCell ref="D1911:E1911"/>
    <mergeCell ref="F1912:G1915"/>
    <mergeCell ref="H1912:H1915"/>
    <mergeCell ref="A1916:D1916"/>
    <mergeCell ref="A1912:A1915"/>
    <mergeCell ref="B1912:C1915"/>
    <mergeCell ref="D1912:E1915"/>
    <mergeCell ref="A1917:B1917"/>
    <mergeCell ref="E1917:F1917"/>
    <mergeCell ref="I1917:J1917"/>
    <mergeCell ref="A1918:D1918"/>
    <mergeCell ref="C1919:D1919"/>
    <mergeCell ref="E1919:F1919"/>
    <mergeCell ref="A1921:C1921"/>
    <mergeCell ref="G1921:H1921"/>
    <mergeCell ref="G1933:H1933"/>
    <mergeCell ref="B1923:E1923"/>
    <mergeCell ref="F1923:G1923"/>
    <mergeCell ref="G1931:H1931"/>
    <mergeCell ref="B1929:D1929"/>
    <mergeCell ref="F1929:G1929"/>
    <mergeCell ref="I1923:J1923"/>
    <mergeCell ref="K1923:L1923"/>
    <mergeCell ref="J1931:L1931"/>
    <mergeCell ref="A1925:D1925"/>
    <mergeCell ref="E1925:G1925"/>
    <mergeCell ref="I1925:J1925"/>
    <mergeCell ref="K1925:L1925"/>
    <mergeCell ref="B1927:E1927"/>
    <mergeCell ref="I1927:J1927"/>
    <mergeCell ref="K1927:L1927"/>
    <mergeCell ref="I1929:J1929"/>
    <mergeCell ref="K1929:L1929"/>
    <mergeCell ref="F1927:G1927"/>
    <mergeCell ref="F1943:G1943"/>
    <mergeCell ref="J1933:L1933"/>
    <mergeCell ref="G1935:H1935"/>
    <mergeCell ref="J1935:L1935"/>
    <mergeCell ref="A1942:G1942"/>
    <mergeCell ref="H1942:H1943"/>
    <mergeCell ref="I1942:J1943"/>
    <mergeCell ref="C1937:E1937"/>
    <mergeCell ref="G1937:L1937"/>
    <mergeCell ref="I1940:J1940"/>
    <mergeCell ref="A1938:L1938"/>
    <mergeCell ref="A1939:D1939"/>
    <mergeCell ref="A1940:B1940"/>
    <mergeCell ref="A1941:D1941"/>
    <mergeCell ref="E1940:F1940"/>
    <mergeCell ref="K1944:L1947"/>
    <mergeCell ref="I1944:J1947"/>
    <mergeCell ref="K1942:L1943"/>
    <mergeCell ref="B1943:C1943"/>
    <mergeCell ref="D1943:E1943"/>
    <mergeCell ref="F1944:G1947"/>
    <mergeCell ref="H1944:H1947"/>
    <mergeCell ref="A1948:D1948"/>
    <mergeCell ref="A1944:A1947"/>
    <mergeCell ref="B1944:C1947"/>
    <mergeCell ref="D1944:E1947"/>
    <mergeCell ref="A1949:B1949"/>
    <mergeCell ref="E1949:F1949"/>
    <mergeCell ref="I1949:J1949"/>
    <mergeCell ref="A1950:D1950"/>
    <mergeCell ref="C1951:D1951"/>
    <mergeCell ref="E1951:F1951"/>
    <mergeCell ref="A1953:C1953"/>
    <mergeCell ref="G1953:H1953"/>
    <mergeCell ref="G1965:H1965"/>
    <mergeCell ref="B1955:E1955"/>
    <mergeCell ref="F1955:G1955"/>
    <mergeCell ref="G1963:H1963"/>
    <mergeCell ref="B1961:D1961"/>
    <mergeCell ref="F1961:G1961"/>
    <mergeCell ref="I1955:J1955"/>
    <mergeCell ref="K1955:L1955"/>
    <mergeCell ref="J1963:L1963"/>
    <mergeCell ref="A1957:D1957"/>
    <mergeCell ref="E1957:G1957"/>
    <mergeCell ref="I1957:J1957"/>
    <mergeCell ref="K1957:L1957"/>
    <mergeCell ref="B1959:E1959"/>
    <mergeCell ref="I1959:J1959"/>
    <mergeCell ref="K1959:L1959"/>
    <mergeCell ref="I1961:J1961"/>
    <mergeCell ref="K1961:L1961"/>
    <mergeCell ref="F1959:G1959"/>
    <mergeCell ref="F1975:G1975"/>
    <mergeCell ref="J1965:L1965"/>
    <mergeCell ref="G1967:H1967"/>
    <mergeCell ref="J1967:L1967"/>
    <mergeCell ref="A1974:G1974"/>
    <mergeCell ref="H1974:H1975"/>
    <mergeCell ref="I1974:J1975"/>
    <mergeCell ref="C1969:E1969"/>
    <mergeCell ref="G1969:L1969"/>
    <mergeCell ref="I1972:J1972"/>
    <mergeCell ref="A1970:L1970"/>
    <mergeCell ref="A1971:D1971"/>
    <mergeCell ref="A1972:B1972"/>
    <mergeCell ref="A1973:D1973"/>
    <mergeCell ref="E1972:F1972"/>
    <mergeCell ref="K1976:L1979"/>
    <mergeCell ref="I1976:J1979"/>
    <mergeCell ref="K1974:L1975"/>
    <mergeCell ref="B1975:C1975"/>
    <mergeCell ref="D1975:E1975"/>
    <mergeCell ref="F1976:G1979"/>
    <mergeCell ref="H1976:H1979"/>
    <mergeCell ref="A1980:D1980"/>
    <mergeCell ref="A1976:A1979"/>
    <mergeCell ref="B1976:C1979"/>
    <mergeCell ref="D1976:E1979"/>
    <mergeCell ref="A1981:B1981"/>
    <mergeCell ref="E1981:F1981"/>
    <mergeCell ref="I1981:J1981"/>
    <mergeCell ref="A1982:D1982"/>
    <mergeCell ref="C1983:D1983"/>
    <mergeCell ref="E1983:F1983"/>
    <mergeCell ref="A1985:C1985"/>
    <mergeCell ref="G1985:H1985"/>
    <mergeCell ref="G1997:H1997"/>
    <mergeCell ref="B1987:E1987"/>
    <mergeCell ref="F1987:G1987"/>
    <mergeCell ref="G1995:H1995"/>
    <mergeCell ref="B1993:D1993"/>
    <mergeCell ref="F1993:G1993"/>
    <mergeCell ref="I1987:J1987"/>
    <mergeCell ref="K1987:L1987"/>
    <mergeCell ref="J1995:L1995"/>
    <mergeCell ref="A1989:D1989"/>
    <mergeCell ref="E1989:G1989"/>
    <mergeCell ref="I1989:J1989"/>
    <mergeCell ref="K1989:L1989"/>
    <mergeCell ref="B1991:E1991"/>
    <mergeCell ref="I1991:J1991"/>
    <mergeCell ref="K1991:L1991"/>
    <mergeCell ref="I1993:J1993"/>
    <mergeCell ref="K1993:L1993"/>
    <mergeCell ref="F1991:G1991"/>
    <mergeCell ref="F2007:G2007"/>
    <mergeCell ref="J1997:L1997"/>
    <mergeCell ref="G1999:H1999"/>
    <mergeCell ref="J1999:L1999"/>
    <mergeCell ref="A2006:G2006"/>
    <mergeCell ref="H2006:H2007"/>
    <mergeCell ref="I2006:J2007"/>
    <mergeCell ref="C2001:E2001"/>
    <mergeCell ref="G2001:L2001"/>
    <mergeCell ref="I2004:J2004"/>
    <mergeCell ref="A2002:L2002"/>
    <mergeCell ref="A2003:D2003"/>
    <mergeCell ref="A2004:B2004"/>
    <mergeCell ref="A2005:D2005"/>
    <mergeCell ref="E2004:F2004"/>
    <mergeCell ref="K2008:L2011"/>
    <mergeCell ref="I2008:J2011"/>
    <mergeCell ref="K2006:L2007"/>
    <mergeCell ref="B2007:C2007"/>
    <mergeCell ref="D2007:E2007"/>
    <mergeCell ref="F2008:G2011"/>
    <mergeCell ref="H2008:H2011"/>
    <mergeCell ref="A2012:D2012"/>
    <mergeCell ref="A2008:A2011"/>
    <mergeCell ref="B2008:C2011"/>
    <mergeCell ref="D2008:E2011"/>
    <mergeCell ref="A2013:B2013"/>
    <mergeCell ref="E2013:F2013"/>
    <mergeCell ref="I2013:J2013"/>
    <mergeCell ref="A2014:D2014"/>
    <mergeCell ref="C2015:D2015"/>
    <mergeCell ref="E2015:F2015"/>
    <mergeCell ref="A2017:C2017"/>
    <mergeCell ref="G2017:H2017"/>
    <mergeCell ref="G2029:H2029"/>
    <mergeCell ref="B2019:E2019"/>
    <mergeCell ref="F2019:G2019"/>
    <mergeCell ref="G2027:H2027"/>
    <mergeCell ref="B2025:D2025"/>
    <mergeCell ref="F2025:G2025"/>
    <mergeCell ref="I2019:J2019"/>
    <mergeCell ref="K2019:L2019"/>
    <mergeCell ref="J2027:L2027"/>
    <mergeCell ref="A2021:D2021"/>
    <mergeCell ref="E2021:G2021"/>
    <mergeCell ref="I2021:J2021"/>
    <mergeCell ref="K2021:L2021"/>
    <mergeCell ref="B2023:E2023"/>
    <mergeCell ref="I2023:J2023"/>
    <mergeCell ref="K2023:L2023"/>
    <mergeCell ref="I2025:J2025"/>
    <mergeCell ref="K2025:L2025"/>
    <mergeCell ref="F2023:G2023"/>
    <mergeCell ref="F2039:G2039"/>
    <mergeCell ref="J2029:L2029"/>
    <mergeCell ref="G2031:H2031"/>
    <mergeCell ref="J2031:L2031"/>
    <mergeCell ref="A2038:G2038"/>
    <mergeCell ref="H2038:H2039"/>
    <mergeCell ref="I2038:J2039"/>
    <mergeCell ref="C2033:E2033"/>
    <mergeCell ref="G2033:L2033"/>
    <mergeCell ref="I2036:J2036"/>
    <mergeCell ref="A2034:L2034"/>
    <mergeCell ref="A2035:D2035"/>
    <mergeCell ref="A2036:B2036"/>
    <mergeCell ref="A2037:D2037"/>
    <mergeCell ref="E2036:F2036"/>
    <mergeCell ref="K2040:L2043"/>
    <mergeCell ref="I2040:J2043"/>
    <mergeCell ref="K2038:L2039"/>
    <mergeCell ref="B2039:C2039"/>
    <mergeCell ref="D2039:E2039"/>
    <mergeCell ref="F2040:G2043"/>
    <mergeCell ref="H2040:H2043"/>
    <mergeCell ref="A2044:D2044"/>
    <mergeCell ref="A2040:A2043"/>
    <mergeCell ref="B2040:C2043"/>
    <mergeCell ref="D2040:E2043"/>
    <mergeCell ref="A2045:B2045"/>
    <mergeCell ref="E2045:F2045"/>
    <mergeCell ref="I2045:J2045"/>
    <mergeCell ref="A2046:D2046"/>
    <mergeCell ref="C2047:D2047"/>
    <mergeCell ref="E2047:F2047"/>
    <mergeCell ref="A2049:C2049"/>
    <mergeCell ref="G2049:H2049"/>
    <mergeCell ref="G2061:H2061"/>
    <mergeCell ref="B2051:E2051"/>
    <mergeCell ref="F2051:G2051"/>
    <mergeCell ref="G2059:H2059"/>
    <mergeCell ref="B2057:D2057"/>
    <mergeCell ref="F2057:G2057"/>
    <mergeCell ref="I2051:J2051"/>
    <mergeCell ref="K2051:L2051"/>
    <mergeCell ref="J2059:L2059"/>
    <mergeCell ref="A2053:D2053"/>
    <mergeCell ref="E2053:G2053"/>
    <mergeCell ref="I2053:J2053"/>
    <mergeCell ref="K2053:L2053"/>
    <mergeCell ref="B2055:E2055"/>
    <mergeCell ref="I2055:J2055"/>
    <mergeCell ref="K2055:L2055"/>
    <mergeCell ref="I2057:J2057"/>
    <mergeCell ref="K2057:L2057"/>
    <mergeCell ref="F2055:G2055"/>
    <mergeCell ref="F2071:G2071"/>
    <mergeCell ref="J2061:L2061"/>
    <mergeCell ref="G2063:H2063"/>
    <mergeCell ref="J2063:L2063"/>
    <mergeCell ref="A2070:G2070"/>
    <mergeCell ref="H2070:H2071"/>
    <mergeCell ref="I2070:J2071"/>
    <mergeCell ref="C2065:E2065"/>
    <mergeCell ref="G2065:L2065"/>
    <mergeCell ref="I2068:J2068"/>
    <mergeCell ref="A2066:L2066"/>
    <mergeCell ref="A2067:D2067"/>
    <mergeCell ref="A2068:B2068"/>
    <mergeCell ref="A2069:D2069"/>
    <mergeCell ref="E2068:F2068"/>
    <mergeCell ref="K2072:L2075"/>
    <mergeCell ref="I2072:J2075"/>
    <mergeCell ref="K2070:L2071"/>
    <mergeCell ref="B2071:C2071"/>
    <mergeCell ref="D2071:E2071"/>
    <mergeCell ref="F2072:G2075"/>
    <mergeCell ref="H2072:H2075"/>
    <mergeCell ref="A2076:D2076"/>
    <mergeCell ref="A2072:A2075"/>
    <mergeCell ref="B2072:C2075"/>
    <mergeCell ref="D2072:E2075"/>
    <mergeCell ref="A2077:B2077"/>
    <mergeCell ref="E2077:F2077"/>
    <mergeCell ref="I2077:J2077"/>
    <mergeCell ref="A2078:D2078"/>
    <mergeCell ref="C2079:D2079"/>
    <mergeCell ref="E2079:F2079"/>
    <mergeCell ref="A2081:C2081"/>
    <mergeCell ref="G2081:H2081"/>
    <mergeCell ref="G2093:H2093"/>
    <mergeCell ref="B2083:E2083"/>
    <mergeCell ref="F2083:G2083"/>
    <mergeCell ref="G2091:H2091"/>
    <mergeCell ref="B2089:D2089"/>
    <mergeCell ref="F2089:G2089"/>
    <mergeCell ref="I2083:J2083"/>
    <mergeCell ref="K2083:L2083"/>
    <mergeCell ref="J2091:L2091"/>
    <mergeCell ref="A2085:D2085"/>
    <mergeCell ref="E2085:G2085"/>
    <mergeCell ref="I2085:J2085"/>
    <mergeCell ref="K2085:L2085"/>
    <mergeCell ref="B2087:E2087"/>
    <mergeCell ref="I2087:J2087"/>
    <mergeCell ref="K2087:L2087"/>
    <mergeCell ref="I2089:J2089"/>
    <mergeCell ref="K2089:L2089"/>
    <mergeCell ref="F2087:G2087"/>
    <mergeCell ref="F2103:G2103"/>
    <mergeCell ref="J2093:L2093"/>
    <mergeCell ref="G2095:H2095"/>
    <mergeCell ref="J2095:L2095"/>
    <mergeCell ref="A2102:G2102"/>
    <mergeCell ref="H2102:H2103"/>
    <mergeCell ref="I2102:J2103"/>
    <mergeCell ref="C2097:E2097"/>
    <mergeCell ref="G2097:L2097"/>
    <mergeCell ref="I2100:J2100"/>
    <mergeCell ref="A2098:L2098"/>
    <mergeCell ref="A2099:D2099"/>
    <mergeCell ref="A2100:B2100"/>
    <mergeCell ref="A2101:D2101"/>
    <mergeCell ref="E2100:F2100"/>
    <mergeCell ref="K2104:L2107"/>
    <mergeCell ref="I2104:J2107"/>
    <mergeCell ref="K2102:L2103"/>
    <mergeCell ref="B2103:C2103"/>
    <mergeCell ref="D2103:E2103"/>
    <mergeCell ref="F2104:G2107"/>
    <mergeCell ref="H2104:H2107"/>
    <mergeCell ref="A2108:D2108"/>
    <mergeCell ref="A2104:A2107"/>
    <mergeCell ref="B2104:C2107"/>
    <mergeCell ref="D2104:E2107"/>
    <mergeCell ref="A2109:B2109"/>
    <mergeCell ref="E2109:F2109"/>
    <mergeCell ref="I2109:J2109"/>
    <mergeCell ref="A2110:D2110"/>
    <mergeCell ref="C2111:D2111"/>
    <mergeCell ref="E2111:F2111"/>
    <mergeCell ref="A2113:C2113"/>
    <mergeCell ref="G2113:H2113"/>
    <mergeCell ref="G2125:H2125"/>
    <mergeCell ref="B2115:E2115"/>
    <mergeCell ref="F2115:G2115"/>
    <mergeCell ref="G2123:H2123"/>
    <mergeCell ref="B2121:D2121"/>
    <mergeCell ref="F2121:G2121"/>
    <mergeCell ref="I2115:J2115"/>
    <mergeCell ref="K2115:L2115"/>
    <mergeCell ref="J2123:L2123"/>
    <mergeCell ref="A2117:D2117"/>
    <mergeCell ref="E2117:G2117"/>
    <mergeCell ref="I2117:J2117"/>
    <mergeCell ref="K2117:L2117"/>
    <mergeCell ref="B2119:E2119"/>
    <mergeCell ref="I2119:J2119"/>
    <mergeCell ref="K2119:L2119"/>
    <mergeCell ref="I2121:J2121"/>
    <mergeCell ref="K2121:L2121"/>
    <mergeCell ref="F2119:G2119"/>
    <mergeCell ref="F2135:G2135"/>
    <mergeCell ref="J2125:L2125"/>
    <mergeCell ref="G2127:H2127"/>
    <mergeCell ref="J2127:L2127"/>
    <mergeCell ref="A2134:G2134"/>
    <mergeCell ref="H2134:H2135"/>
    <mergeCell ref="I2134:J2135"/>
    <mergeCell ref="C2129:E2129"/>
    <mergeCell ref="G2129:L2129"/>
    <mergeCell ref="I2132:J2132"/>
    <mergeCell ref="A2130:L2130"/>
    <mergeCell ref="A2131:D2131"/>
    <mergeCell ref="A2132:B2132"/>
    <mergeCell ref="A2133:D2133"/>
    <mergeCell ref="E2132:F2132"/>
    <mergeCell ref="K2136:L2139"/>
    <mergeCell ref="I2136:J2139"/>
    <mergeCell ref="K2134:L2135"/>
    <mergeCell ref="B2135:C2135"/>
    <mergeCell ref="D2135:E2135"/>
    <mergeCell ref="F2136:G2139"/>
    <mergeCell ref="H2136:H2139"/>
    <mergeCell ref="A2140:D2140"/>
    <mergeCell ref="A2136:A2139"/>
    <mergeCell ref="B2136:C2139"/>
    <mergeCell ref="D2136:E2139"/>
    <mergeCell ref="I2141:J2141"/>
    <mergeCell ref="A2142:D2142"/>
    <mergeCell ref="C2143:D2143"/>
    <mergeCell ref="E2143:F2143"/>
    <mergeCell ref="A2145:C2145"/>
    <mergeCell ref="G2145:H2145"/>
    <mergeCell ref="A2141:B2141"/>
    <mergeCell ref="E2141:F2141"/>
    <mergeCell ref="G2157:H2157"/>
    <mergeCell ref="B2167:C2167"/>
    <mergeCell ref="A2165:D2165"/>
    <mergeCell ref="E2164:F2164"/>
    <mergeCell ref="F2167:G2167"/>
    <mergeCell ref="C2161:E2161"/>
    <mergeCell ref="G2161:L2161"/>
    <mergeCell ref="J2157:L2157"/>
    <mergeCell ref="I2147:J2147"/>
    <mergeCell ref="K2147:L2147"/>
    <mergeCell ref="I2151:J2151"/>
    <mergeCell ref="B2147:E2147"/>
    <mergeCell ref="F2147:G2147"/>
    <mergeCell ref="A2149:D2149"/>
    <mergeCell ref="E2149:G2149"/>
    <mergeCell ref="I2149:J2149"/>
    <mergeCell ref="K2151:L2151"/>
    <mergeCell ref="K2149:L2149"/>
    <mergeCell ref="B2151:E2151"/>
    <mergeCell ref="F2151:G2151"/>
    <mergeCell ref="G2155:H2155"/>
    <mergeCell ref="J2155:L2155"/>
    <mergeCell ref="B2153:D2153"/>
    <mergeCell ref="F2153:G2153"/>
    <mergeCell ref="I2153:J2153"/>
    <mergeCell ref="K2153:L2153"/>
    <mergeCell ref="I2205:J2205"/>
    <mergeCell ref="A2206:D2206"/>
    <mergeCell ref="A2205:B2205"/>
    <mergeCell ref="A2209:C2209"/>
    <mergeCell ref="G2209:H2209"/>
    <mergeCell ref="E2205:F2205"/>
    <mergeCell ref="A2195:D2195"/>
    <mergeCell ref="I2200:J2203"/>
    <mergeCell ref="K2200:L2203"/>
    <mergeCell ref="G2159:H2159"/>
    <mergeCell ref="J2159:L2159"/>
    <mergeCell ref="A2168:A2171"/>
    <mergeCell ref="B2168:C2171"/>
    <mergeCell ref="A2162:L2162"/>
    <mergeCell ref="A2163:D2163"/>
    <mergeCell ref="A2164:B2164"/>
    <mergeCell ref="H2168:H2171"/>
    <mergeCell ref="I2173:J2173"/>
    <mergeCell ref="K2168:L2171"/>
    <mergeCell ref="K2166:L2167"/>
    <mergeCell ref="I2164:J2164"/>
    <mergeCell ref="I2166:J2167"/>
    <mergeCell ref="I2168:J2171"/>
    <mergeCell ref="A2174:D2174"/>
    <mergeCell ref="D2167:E2167"/>
    <mergeCell ref="F2200:G2203"/>
    <mergeCell ref="C2207:D2207"/>
    <mergeCell ref="E2207:F2207"/>
    <mergeCell ref="A2198:G2198"/>
    <mergeCell ref="B2199:C2199"/>
    <mergeCell ref="D2199:E2199"/>
    <mergeCell ref="F2199:G2199"/>
    <mergeCell ref="A2200:A2203"/>
    <mergeCell ref="B2200:C2203"/>
    <mergeCell ref="D2200:E2203"/>
    <mergeCell ref="K2211:L2211"/>
    <mergeCell ref="C2175:D2175"/>
    <mergeCell ref="E2175:F2175"/>
    <mergeCell ref="A2166:G2166"/>
    <mergeCell ref="H2166:H2167"/>
    <mergeCell ref="A2172:D2172"/>
    <mergeCell ref="D2168:E2171"/>
    <mergeCell ref="F2168:G2171"/>
    <mergeCell ref="A2173:B2173"/>
    <mergeCell ref="E2173:F2173"/>
    <mergeCell ref="A2177:C2177"/>
    <mergeCell ref="G2177:H2177"/>
    <mergeCell ref="G2189:H2189"/>
    <mergeCell ref="A2194:L2194"/>
    <mergeCell ref="J2189:L2189"/>
    <mergeCell ref="J2191:L2191"/>
    <mergeCell ref="G2187:H2187"/>
    <mergeCell ref="A2181:D2181"/>
    <mergeCell ref="E2181:G2181"/>
    <mergeCell ref="I2181:J2181"/>
    <mergeCell ref="I2211:J2211"/>
    <mergeCell ref="B2211:E2211"/>
    <mergeCell ref="F2211:G2211"/>
    <mergeCell ref="K2179:L2179"/>
    <mergeCell ref="I2183:J2183"/>
    <mergeCell ref="I2185:J2185"/>
    <mergeCell ref="J2187:L2187"/>
    <mergeCell ref="K2183:L2183"/>
    <mergeCell ref="K2185:L2185"/>
    <mergeCell ref="K2181:L2181"/>
    <mergeCell ref="G2193:L2193"/>
    <mergeCell ref="K2215:L2215"/>
    <mergeCell ref="B2217:D2217"/>
    <mergeCell ref="B2215:E2215"/>
    <mergeCell ref="F2217:G2217"/>
    <mergeCell ref="I2217:J2217"/>
    <mergeCell ref="K2217:L2217"/>
    <mergeCell ref="F2215:G2215"/>
    <mergeCell ref="I2215:J2215"/>
    <mergeCell ref="C2193:E2193"/>
    <mergeCell ref="B2179:E2179"/>
    <mergeCell ref="F2179:G2179"/>
    <mergeCell ref="I2179:J2179"/>
    <mergeCell ref="B2185:D2185"/>
    <mergeCell ref="B2183:E2183"/>
    <mergeCell ref="F2183:G2183"/>
    <mergeCell ref="F2185:G2185"/>
    <mergeCell ref="A2204:D2204"/>
    <mergeCell ref="K2198:L2199"/>
    <mergeCell ref="H2200:H2203"/>
    <mergeCell ref="H2198:H2199"/>
    <mergeCell ref="I2198:J2199"/>
    <mergeCell ref="I2196:J2196"/>
    <mergeCell ref="A2197:D2197"/>
    <mergeCell ref="A2196:B2196"/>
    <mergeCell ref="I2228:J2228"/>
    <mergeCell ref="A2226:L2226"/>
    <mergeCell ref="A2227:D2227"/>
    <mergeCell ref="A2228:B2228"/>
    <mergeCell ref="E2228:F2228"/>
    <mergeCell ref="A2213:D2213"/>
    <mergeCell ref="E2213:G2213"/>
    <mergeCell ref="I2213:J2213"/>
    <mergeCell ref="K2213:L2213"/>
    <mergeCell ref="G2219:H2219"/>
    <mergeCell ref="J2219:L2219"/>
    <mergeCell ref="C2225:E2225"/>
    <mergeCell ref="G2225:L2225"/>
    <mergeCell ref="J2221:L2221"/>
    <mergeCell ref="G2223:H2223"/>
    <mergeCell ref="J2223:L2223"/>
    <mergeCell ref="K2232:L2235"/>
    <mergeCell ref="I2232:J2235"/>
    <mergeCell ref="K2230:L2231"/>
    <mergeCell ref="A2230:G2230"/>
    <mergeCell ref="I2230:J2231"/>
    <mergeCell ref="F2232:G2235"/>
    <mergeCell ref="H2232:H2235"/>
    <mergeCell ref="A2229:D2229"/>
    <mergeCell ref="G2221:H2221"/>
    <mergeCell ref="B2231:C2231"/>
    <mergeCell ref="D2231:E2231"/>
    <mergeCell ref="F2231:G2231"/>
    <mergeCell ref="H2230:H2231"/>
    <mergeCell ref="A2236:D2236"/>
    <mergeCell ref="A2232:A2235"/>
    <mergeCell ref="B2232:C2235"/>
    <mergeCell ref="D2232:E2235"/>
    <mergeCell ref="A2237:B2237"/>
    <mergeCell ref="E2237:F2237"/>
    <mergeCell ref="I2237:J2237"/>
    <mergeCell ref="A2238:D2238"/>
    <mergeCell ref="C2239:D2239"/>
    <mergeCell ref="E2239:F2239"/>
    <mergeCell ref="A2241:C2241"/>
    <mergeCell ref="G2241:H2241"/>
    <mergeCell ref="G2253:H2253"/>
    <mergeCell ref="B2243:E2243"/>
    <mergeCell ref="F2243:G2243"/>
    <mergeCell ref="G2251:H2251"/>
    <mergeCell ref="B2249:D2249"/>
    <mergeCell ref="F2249:G2249"/>
    <mergeCell ref="I2243:J2243"/>
    <mergeCell ref="K2243:L2243"/>
    <mergeCell ref="J2251:L2251"/>
    <mergeCell ref="A2245:D2245"/>
    <mergeCell ref="E2245:G2245"/>
    <mergeCell ref="I2245:J2245"/>
    <mergeCell ref="K2245:L2245"/>
    <mergeCell ref="B2247:E2247"/>
    <mergeCell ref="I2247:J2247"/>
    <mergeCell ref="K2247:L2247"/>
    <mergeCell ref="I2249:J2249"/>
    <mergeCell ref="K2249:L2249"/>
    <mergeCell ref="F2247:G2247"/>
    <mergeCell ref="F2263:G2263"/>
    <mergeCell ref="J2253:L2253"/>
    <mergeCell ref="G2255:H2255"/>
    <mergeCell ref="J2255:L2255"/>
    <mergeCell ref="A2262:G2262"/>
    <mergeCell ref="H2262:H2263"/>
    <mergeCell ref="I2262:J2263"/>
    <mergeCell ref="C2257:E2257"/>
    <mergeCell ref="G2257:L2257"/>
    <mergeCell ref="I2260:J2260"/>
    <mergeCell ref="A2258:L2258"/>
    <mergeCell ref="A2259:D2259"/>
    <mergeCell ref="A2260:B2260"/>
    <mergeCell ref="A2261:D2261"/>
    <mergeCell ref="E2260:F2260"/>
    <mergeCell ref="K2264:L2267"/>
    <mergeCell ref="I2264:J2267"/>
    <mergeCell ref="K2262:L2263"/>
    <mergeCell ref="B2263:C2263"/>
    <mergeCell ref="D2263:E2263"/>
    <mergeCell ref="F2264:G2267"/>
    <mergeCell ref="H2264:H2267"/>
    <mergeCell ref="A2268:D2268"/>
    <mergeCell ref="A2264:A2267"/>
    <mergeCell ref="B2264:C2267"/>
    <mergeCell ref="D2264:E2267"/>
    <mergeCell ref="A2269:B2269"/>
    <mergeCell ref="E2269:F2269"/>
    <mergeCell ref="I2269:J2269"/>
    <mergeCell ref="A2270:D2270"/>
    <mergeCell ref="C2271:D2271"/>
    <mergeCell ref="E2271:F2271"/>
    <mergeCell ref="A2273:C2273"/>
    <mergeCell ref="G2273:H2273"/>
    <mergeCell ref="G2285:H2285"/>
    <mergeCell ref="B2275:E2275"/>
    <mergeCell ref="F2275:G2275"/>
    <mergeCell ref="G2283:H2283"/>
    <mergeCell ref="B2281:D2281"/>
    <mergeCell ref="F2281:G2281"/>
    <mergeCell ref="I2275:J2275"/>
    <mergeCell ref="K2275:L2275"/>
    <mergeCell ref="J2283:L2283"/>
    <mergeCell ref="A2277:D2277"/>
    <mergeCell ref="E2277:G2277"/>
    <mergeCell ref="I2277:J2277"/>
    <mergeCell ref="K2277:L2277"/>
    <mergeCell ref="B2279:E2279"/>
    <mergeCell ref="I2279:J2279"/>
    <mergeCell ref="K2279:L2279"/>
    <mergeCell ref="I2281:J2281"/>
    <mergeCell ref="K2281:L2281"/>
    <mergeCell ref="F2279:G2279"/>
    <mergeCell ref="F2295:G2295"/>
    <mergeCell ref="J2285:L2285"/>
    <mergeCell ref="G2287:H2287"/>
    <mergeCell ref="J2287:L2287"/>
    <mergeCell ref="A2294:G2294"/>
    <mergeCell ref="H2294:H2295"/>
    <mergeCell ref="I2294:J2295"/>
    <mergeCell ref="C2289:E2289"/>
    <mergeCell ref="G2289:L2289"/>
    <mergeCell ref="I2292:J2292"/>
    <mergeCell ref="A2290:L2290"/>
    <mergeCell ref="A2291:D2291"/>
    <mergeCell ref="A2292:B2292"/>
    <mergeCell ref="A2293:D2293"/>
    <mergeCell ref="E2292:F2292"/>
    <mergeCell ref="K2296:L2299"/>
    <mergeCell ref="I2296:J2299"/>
    <mergeCell ref="K2294:L2295"/>
    <mergeCell ref="B2295:C2295"/>
    <mergeCell ref="D2295:E2295"/>
    <mergeCell ref="F2296:G2299"/>
    <mergeCell ref="H2296:H2299"/>
    <mergeCell ref="A2300:D2300"/>
    <mergeCell ref="A2296:A2299"/>
    <mergeCell ref="B2296:C2299"/>
    <mergeCell ref="D2296:E2299"/>
    <mergeCell ref="A2301:B2301"/>
    <mergeCell ref="E2301:F2301"/>
    <mergeCell ref="I2301:J2301"/>
    <mergeCell ref="A2302:D2302"/>
    <mergeCell ref="C2303:D2303"/>
    <mergeCell ref="E2303:F2303"/>
    <mergeCell ref="A2305:C2305"/>
    <mergeCell ref="G2305:H2305"/>
    <mergeCell ref="G2317:H2317"/>
    <mergeCell ref="B2307:E2307"/>
    <mergeCell ref="F2307:G2307"/>
    <mergeCell ref="G2315:H2315"/>
    <mergeCell ref="B2313:D2313"/>
    <mergeCell ref="F2313:G2313"/>
    <mergeCell ref="I2307:J2307"/>
    <mergeCell ref="K2307:L2307"/>
    <mergeCell ref="J2315:L2315"/>
    <mergeCell ref="A2309:D2309"/>
    <mergeCell ref="E2309:G2309"/>
    <mergeCell ref="I2309:J2309"/>
    <mergeCell ref="K2309:L2309"/>
    <mergeCell ref="B2311:E2311"/>
    <mergeCell ref="I2311:J2311"/>
    <mergeCell ref="K2311:L2311"/>
    <mergeCell ref="I2313:J2313"/>
    <mergeCell ref="K2313:L2313"/>
    <mergeCell ref="F2311:G2311"/>
    <mergeCell ref="F2327:G2327"/>
    <mergeCell ref="J2317:L2317"/>
    <mergeCell ref="G2319:H2319"/>
    <mergeCell ref="J2319:L2319"/>
    <mergeCell ref="A2326:G2326"/>
    <mergeCell ref="H2326:H2327"/>
    <mergeCell ref="I2326:J2327"/>
    <mergeCell ref="C2321:E2321"/>
    <mergeCell ref="G2321:L2321"/>
    <mergeCell ref="I2324:J2324"/>
    <mergeCell ref="A2322:L2322"/>
    <mergeCell ref="A2323:D2323"/>
    <mergeCell ref="A2324:B2324"/>
    <mergeCell ref="A2325:D2325"/>
    <mergeCell ref="E2324:F2324"/>
    <mergeCell ref="K2328:L2331"/>
    <mergeCell ref="I2328:J2331"/>
    <mergeCell ref="K2326:L2327"/>
    <mergeCell ref="B2327:C2327"/>
    <mergeCell ref="D2327:E2327"/>
    <mergeCell ref="F2328:G2331"/>
    <mergeCell ref="H2328:H2331"/>
    <mergeCell ref="A2332:D2332"/>
    <mergeCell ref="A2328:A2331"/>
    <mergeCell ref="B2328:C2331"/>
    <mergeCell ref="D2328:E2331"/>
    <mergeCell ref="A2333:B2333"/>
    <mergeCell ref="E2333:F2333"/>
    <mergeCell ref="I2333:J2333"/>
    <mergeCell ref="A2334:D2334"/>
    <mergeCell ref="C2335:D2335"/>
    <mergeCell ref="E2335:F2335"/>
    <mergeCell ref="A2337:C2337"/>
    <mergeCell ref="G2337:H2337"/>
    <mergeCell ref="G2349:H2349"/>
    <mergeCell ref="B2339:E2339"/>
    <mergeCell ref="F2339:G2339"/>
    <mergeCell ref="G2347:H2347"/>
    <mergeCell ref="B2345:D2345"/>
    <mergeCell ref="F2345:G2345"/>
    <mergeCell ref="I2339:J2339"/>
    <mergeCell ref="K2339:L2339"/>
    <mergeCell ref="J2347:L2347"/>
    <mergeCell ref="A2341:D2341"/>
    <mergeCell ref="E2341:G2341"/>
    <mergeCell ref="I2341:J2341"/>
    <mergeCell ref="K2341:L2341"/>
    <mergeCell ref="B2343:E2343"/>
    <mergeCell ref="I2343:J2343"/>
    <mergeCell ref="K2343:L2343"/>
    <mergeCell ref="I2345:J2345"/>
    <mergeCell ref="K2345:L2345"/>
    <mergeCell ref="F2343:G2343"/>
    <mergeCell ref="F2359:G2359"/>
    <mergeCell ref="J2349:L2349"/>
    <mergeCell ref="G2351:H2351"/>
    <mergeCell ref="J2351:L2351"/>
    <mergeCell ref="A2358:G2358"/>
    <mergeCell ref="H2358:H2359"/>
    <mergeCell ref="I2358:J2359"/>
    <mergeCell ref="C2353:E2353"/>
    <mergeCell ref="G2353:L2353"/>
    <mergeCell ref="I2356:J2356"/>
    <mergeCell ref="A2354:L2354"/>
    <mergeCell ref="A2355:D2355"/>
    <mergeCell ref="A2356:B2356"/>
    <mergeCell ref="A2357:D2357"/>
    <mergeCell ref="E2356:F2356"/>
    <mergeCell ref="K2360:L2363"/>
    <mergeCell ref="I2360:J2363"/>
    <mergeCell ref="K2358:L2359"/>
    <mergeCell ref="B2359:C2359"/>
    <mergeCell ref="D2359:E2359"/>
    <mergeCell ref="F2360:G2363"/>
    <mergeCell ref="H2360:H2363"/>
    <mergeCell ref="A2364:D2364"/>
    <mergeCell ref="A2360:A2363"/>
    <mergeCell ref="B2360:C2363"/>
    <mergeCell ref="D2360:E2363"/>
    <mergeCell ref="A2365:B2365"/>
    <mergeCell ref="E2365:F2365"/>
    <mergeCell ref="I2365:J2365"/>
    <mergeCell ref="A2366:D2366"/>
    <mergeCell ref="C2367:D2367"/>
    <mergeCell ref="E2367:F2367"/>
    <mergeCell ref="A2369:C2369"/>
    <mergeCell ref="G2369:H2369"/>
    <mergeCell ref="G2381:H2381"/>
    <mergeCell ref="B2371:E2371"/>
    <mergeCell ref="F2371:G2371"/>
    <mergeCell ref="G2379:H2379"/>
    <mergeCell ref="B2377:D2377"/>
    <mergeCell ref="F2377:G2377"/>
    <mergeCell ref="I2371:J2371"/>
    <mergeCell ref="K2371:L2371"/>
    <mergeCell ref="J2379:L2379"/>
    <mergeCell ref="A2373:D2373"/>
    <mergeCell ref="E2373:G2373"/>
    <mergeCell ref="I2373:J2373"/>
    <mergeCell ref="K2373:L2373"/>
    <mergeCell ref="B2375:E2375"/>
    <mergeCell ref="I2375:J2375"/>
    <mergeCell ref="K2375:L2375"/>
    <mergeCell ref="I2377:J2377"/>
    <mergeCell ref="K2377:L2377"/>
    <mergeCell ref="F2375:G2375"/>
    <mergeCell ref="F2391:G2391"/>
    <mergeCell ref="J2381:L2381"/>
    <mergeCell ref="G2383:H2383"/>
    <mergeCell ref="J2383:L2383"/>
    <mergeCell ref="A2390:G2390"/>
    <mergeCell ref="H2390:H2391"/>
    <mergeCell ref="I2390:J2391"/>
    <mergeCell ref="C2385:E2385"/>
    <mergeCell ref="G2385:L2385"/>
    <mergeCell ref="I2388:J2388"/>
    <mergeCell ref="A2386:L2386"/>
    <mergeCell ref="A2387:D2387"/>
    <mergeCell ref="A2388:B2388"/>
    <mergeCell ref="A2389:D2389"/>
    <mergeCell ref="E2388:F2388"/>
    <mergeCell ref="K2392:L2395"/>
    <mergeCell ref="I2392:J2395"/>
    <mergeCell ref="K2390:L2391"/>
    <mergeCell ref="B2391:C2391"/>
    <mergeCell ref="D2391:E2391"/>
    <mergeCell ref="F2392:G2395"/>
    <mergeCell ref="H2392:H2395"/>
    <mergeCell ref="A2396:D2396"/>
    <mergeCell ref="A2392:A2395"/>
    <mergeCell ref="B2392:C2395"/>
    <mergeCell ref="D2392:E2395"/>
    <mergeCell ref="A2397:B2397"/>
    <mergeCell ref="E2397:F2397"/>
    <mergeCell ref="I2397:J2397"/>
    <mergeCell ref="A2398:D2398"/>
    <mergeCell ref="C2399:D2399"/>
    <mergeCell ref="E2399:F2399"/>
    <mergeCell ref="A2401:C2401"/>
    <mergeCell ref="G2401:H2401"/>
    <mergeCell ref="G2413:H2413"/>
    <mergeCell ref="B2403:E2403"/>
    <mergeCell ref="F2403:G2403"/>
    <mergeCell ref="G2411:H2411"/>
    <mergeCell ref="B2409:D2409"/>
    <mergeCell ref="F2409:G2409"/>
    <mergeCell ref="I2403:J2403"/>
    <mergeCell ref="K2403:L2403"/>
    <mergeCell ref="J2411:L2411"/>
    <mergeCell ref="A2405:D2405"/>
    <mergeCell ref="E2405:G2405"/>
    <mergeCell ref="I2405:J2405"/>
    <mergeCell ref="K2405:L2405"/>
    <mergeCell ref="B2407:E2407"/>
    <mergeCell ref="I2407:J2407"/>
    <mergeCell ref="K2407:L2407"/>
    <mergeCell ref="I2409:J2409"/>
    <mergeCell ref="K2409:L2409"/>
    <mergeCell ref="F2407:G2407"/>
    <mergeCell ref="F2423:G2423"/>
    <mergeCell ref="J2413:L2413"/>
    <mergeCell ref="G2415:H2415"/>
    <mergeCell ref="J2415:L2415"/>
    <mergeCell ref="A2422:G2422"/>
    <mergeCell ref="H2422:H2423"/>
    <mergeCell ref="I2422:J2423"/>
    <mergeCell ref="C2417:E2417"/>
    <mergeCell ref="G2417:L2417"/>
    <mergeCell ref="I2420:J2420"/>
    <mergeCell ref="A2418:L2418"/>
    <mergeCell ref="A2419:D2419"/>
    <mergeCell ref="A2420:B2420"/>
    <mergeCell ref="A2421:D2421"/>
    <mergeCell ref="E2420:F2420"/>
    <mergeCell ref="K2424:L2427"/>
    <mergeCell ref="I2424:J2427"/>
    <mergeCell ref="K2422:L2423"/>
    <mergeCell ref="B2423:C2423"/>
    <mergeCell ref="D2423:E2423"/>
    <mergeCell ref="F2424:G2427"/>
    <mergeCell ref="H2424:H2427"/>
    <mergeCell ref="A2428:D2428"/>
    <mergeCell ref="A2424:A2427"/>
    <mergeCell ref="B2424:C2427"/>
    <mergeCell ref="D2424:E2427"/>
    <mergeCell ref="A2429:B2429"/>
    <mergeCell ref="E2429:F2429"/>
    <mergeCell ref="I2429:J2429"/>
    <mergeCell ref="A2430:D2430"/>
    <mergeCell ref="C2431:D2431"/>
    <mergeCell ref="E2431:F2431"/>
    <mergeCell ref="A2433:C2433"/>
    <mergeCell ref="G2433:H2433"/>
    <mergeCell ref="G2445:H2445"/>
    <mergeCell ref="B2435:E2435"/>
    <mergeCell ref="F2435:G2435"/>
    <mergeCell ref="G2443:H2443"/>
    <mergeCell ref="B2441:D2441"/>
    <mergeCell ref="F2441:G2441"/>
    <mergeCell ref="I2435:J2435"/>
    <mergeCell ref="K2435:L2435"/>
    <mergeCell ref="J2443:L2443"/>
    <mergeCell ref="A2437:D2437"/>
    <mergeCell ref="E2437:G2437"/>
    <mergeCell ref="I2437:J2437"/>
    <mergeCell ref="K2437:L2437"/>
    <mergeCell ref="B2439:E2439"/>
    <mergeCell ref="I2439:J2439"/>
    <mergeCell ref="K2439:L2439"/>
    <mergeCell ref="I2441:J2441"/>
    <mergeCell ref="K2441:L2441"/>
    <mergeCell ref="F2439:G2439"/>
    <mergeCell ref="F2455:G2455"/>
    <mergeCell ref="J2445:L2445"/>
    <mergeCell ref="G2447:H2447"/>
    <mergeCell ref="J2447:L2447"/>
    <mergeCell ref="A2454:G2454"/>
    <mergeCell ref="H2454:H2455"/>
    <mergeCell ref="I2454:J2455"/>
    <mergeCell ref="C2449:E2449"/>
    <mergeCell ref="G2449:L2449"/>
    <mergeCell ref="I2452:J2452"/>
    <mergeCell ref="A2450:L2450"/>
    <mergeCell ref="A2451:D2451"/>
    <mergeCell ref="A2452:B2452"/>
    <mergeCell ref="A2453:D2453"/>
    <mergeCell ref="E2452:F2452"/>
    <mergeCell ref="K2456:L2459"/>
    <mergeCell ref="I2456:J2459"/>
    <mergeCell ref="K2454:L2455"/>
    <mergeCell ref="B2455:C2455"/>
    <mergeCell ref="D2455:E2455"/>
    <mergeCell ref="F2456:G2459"/>
    <mergeCell ref="H2456:H2459"/>
    <mergeCell ref="A2460:D2460"/>
    <mergeCell ref="A2456:A2459"/>
    <mergeCell ref="B2456:C2459"/>
    <mergeCell ref="D2456:E2459"/>
    <mergeCell ref="A2461:B2461"/>
    <mergeCell ref="E2461:F2461"/>
    <mergeCell ref="I2461:J2461"/>
    <mergeCell ref="A2462:D2462"/>
    <mergeCell ref="C2463:D2463"/>
    <mergeCell ref="E2463:F2463"/>
    <mergeCell ref="A2465:C2465"/>
    <mergeCell ref="G2465:H2465"/>
    <mergeCell ref="G2477:H2477"/>
    <mergeCell ref="B2467:E2467"/>
    <mergeCell ref="F2467:G2467"/>
    <mergeCell ref="G2475:H2475"/>
    <mergeCell ref="B2473:D2473"/>
    <mergeCell ref="F2473:G2473"/>
    <mergeCell ref="I2467:J2467"/>
    <mergeCell ref="K2467:L2467"/>
    <mergeCell ref="J2475:L2475"/>
    <mergeCell ref="A2469:D2469"/>
    <mergeCell ref="E2469:G2469"/>
    <mergeCell ref="I2469:J2469"/>
    <mergeCell ref="K2469:L2469"/>
    <mergeCell ref="B2471:E2471"/>
    <mergeCell ref="I2471:J2471"/>
    <mergeCell ref="K2471:L2471"/>
    <mergeCell ref="I2473:J2473"/>
    <mergeCell ref="K2473:L2473"/>
    <mergeCell ref="F2471:G2471"/>
    <mergeCell ref="F2487:G2487"/>
    <mergeCell ref="J2477:L2477"/>
    <mergeCell ref="G2479:H2479"/>
    <mergeCell ref="J2479:L2479"/>
    <mergeCell ref="A2486:G2486"/>
    <mergeCell ref="H2486:H2487"/>
    <mergeCell ref="I2486:J2487"/>
    <mergeCell ref="C2481:E2481"/>
    <mergeCell ref="G2481:L2481"/>
    <mergeCell ref="I2484:J2484"/>
    <mergeCell ref="A2482:L2482"/>
    <mergeCell ref="A2483:D2483"/>
    <mergeCell ref="A2484:B2484"/>
    <mergeCell ref="A2485:D2485"/>
    <mergeCell ref="E2484:F2484"/>
    <mergeCell ref="K2488:L2491"/>
    <mergeCell ref="I2488:J2491"/>
    <mergeCell ref="K2486:L2487"/>
    <mergeCell ref="B2487:C2487"/>
    <mergeCell ref="D2487:E2487"/>
    <mergeCell ref="F2488:G2491"/>
    <mergeCell ref="H2488:H2491"/>
    <mergeCell ref="A2492:D2492"/>
    <mergeCell ref="A2488:A2491"/>
    <mergeCell ref="B2488:C2491"/>
    <mergeCell ref="D2488:E2491"/>
    <mergeCell ref="A2493:B2493"/>
    <mergeCell ref="E2493:F2493"/>
    <mergeCell ref="I2493:J2493"/>
    <mergeCell ref="A2494:D2494"/>
    <mergeCell ref="C2495:D2495"/>
    <mergeCell ref="E2495:F2495"/>
    <mergeCell ref="A2497:C2497"/>
    <mergeCell ref="G2497:H2497"/>
    <mergeCell ref="G2509:H2509"/>
    <mergeCell ref="B2499:E2499"/>
    <mergeCell ref="F2499:G2499"/>
    <mergeCell ref="G2507:H2507"/>
    <mergeCell ref="B2505:D2505"/>
    <mergeCell ref="F2505:G2505"/>
    <mergeCell ref="I2499:J2499"/>
    <mergeCell ref="K2499:L2499"/>
    <mergeCell ref="J2507:L2507"/>
    <mergeCell ref="A2501:D2501"/>
    <mergeCell ref="E2501:G2501"/>
    <mergeCell ref="I2501:J2501"/>
    <mergeCell ref="K2501:L2501"/>
    <mergeCell ref="B2503:E2503"/>
    <mergeCell ref="I2503:J2503"/>
    <mergeCell ref="K2503:L2503"/>
    <mergeCell ref="I2505:J2505"/>
    <mergeCell ref="K2505:L2505"/>
    <mergeCell ref="F2503:G2503"/>
    <mergeCell ref="F2519:G2519"/>
    <mergeCell ref="J2509:L2509"/>
    <mergeCell ref="G2511:H2511"/>
    <mergeCell ref="J2511:L2511"/>
    <mergeCell ref="A2518:G2518"/>
    <mergeCell ref="H2518:H2519"/>
    <mergeCell ref="I2518:J2519"/>
    <mergeCell ref="C2513:E2513"/>
    <mergeCell ref="G2513:L2513"/>
    <mergeCell ref="I2516:J2516"/>
    <mergeCell ref="A2514:L2514"/>
    <mergeCell ref="A2515:D2515"/>
    <mergeCell ref="A2516:B2516"/>
    <mergeCell ref="A2517:D2517"/>
    <mergeCell ref="E2516:F2516"/>
    <mergeCell ref="K2520:L2523"/>
    <mergeCell ref="I2520:J2523"/>
    <mergeCell ref="K2518:L2519"/>
    <mergeCell ref="B2519:C2519"/>
    <mergeCell ref="D2519:E2519"/>
    <mergeCell ref="F2520:G2523"/>
    <mergeCell ref="H2520:H2523"/>
    <mergeCell ref="A2524:D2524"/>
    <mergeCell ref="A2520:A2523"/>
    <mergeCell ref="B2520:C2523"/>
    <mergeCell ref="D2520:E2523"/>
    <mergeCell ref="A2525:B2525"/>
    <mergeCell ref="E2525:F2525"/>
    <mergeCell ref="I2525:J2525"/>
    <mergeCell ref="A2526:D2526"/>
    <mergeCell ref="C2527:D2527"/>
    <mergeCell ref="E2527:F2527"/>
    <mergeCell ref="A2529:C2529"/>
    <mergeCell ref="G2529:H2529"/>
    <mergeCell ref="G2541:H2541"/>
    <mergeCell ref="B2531:E2531"/>
    <mergeCell ref="F2531:G2531"/>
    <mergeCell ref="G2539:H2539"/>
    <mergeCell ref="B2537:D2537"/>
    <mergeCell ref="F2537:G2537"/>
    <mergeCell ref="I2531:J2531"/>
    <mergeCell ref="K2531:L2531"/>
    <mergeCell ref="J2539:L2539"/>
    <mergeCell ref="A2533:D2533"/>
    <mergeCell ref="E2533:G2533"/>
    <mergeCell ref="I2533:J2533"/>
    <mergeCell ref="K2533:L2533"/>
    <mergeCell ref="B2535:E2535"/>
    <mergeCell ref="I2535:J2535"/>
    <mergeCell ref="K2535:L2535"/>
    <mergeCell ref="I2537:J2537"/>
    <mergeCell ref="K2537:L2537"/>
    <mergeCell ref="F2535:G2535"/>
    <mergeCell ref="F2551:G2551"/>
    <mergeCell ref="J2541:L2541"/>
    <mergeCell ref="G2543:H2543"/>
    <mergeCell ref="J2543:L2543"/>
    <mergeCell ref="A2550:G2550"/>
    <mergeCell ref="H2550:H2551"/>
    <mergeCell ref="I2550:J2551"/>
    <mergeCell ref="C2545:E2545"/>
    <mergeCell ref="G2545:L2545"/>
    <mergeCell ref="I2548:J2548"/>
    <mergeCell ref="A2546:L2546"/>
    <mergeCell ref="A2547:D2547"/>
    <mergeCell ref="A2548:B2548"/>
    <mergeCell ref="A2549:D2549"/>
    <mergeCell ref="E2548:F2548"/>
    <mergeCell ref="K2552:L2555"/>
    <mergeCell ref="I2552:J2555"/>
    <mergeCell ref="K2550:L2551"/>
    <mergeCell ref="B2551:C2551"/>
    <mergeCell ref="D2551:E2551"/>
    <mergeCell ref="F2552:G2555"/>
    <mergeCell ref="H2552:H2555"/>
    <mergeCell ref="A2556:D2556"/>
    <mergeCell ref="A2552:A2555"/>
    <mergeCell ref="B2552:C2555"/>
    <mergeCell ref="D2552:E2555"/>
    <mergeCell ref="A2557:B2557"/>
    <mergeCell ref="E2557:F2557"/>
    <mergeCell ref="I2557:J2557"/>
    <mergeCell ref="A2558:D2558"/>
    <mergeCell ref="C2559:D2559"/>
    <mergeCell ref="E2559:F2559"/>
    <mergeCell ref="A2561:C2561"/>
    <mergeCell ref="G2561:H2561"/>
    <mergeCell ref="G2573:H2573"/>
    <mergeCell ref="B2563:E2563"/>
    <mergeCell ref="F2563:G2563"/>
    <mergeCell ref="G2571:H2571"/>
    <mergeCell ref="B2569:D2569"/>
    <mergeCell ref="F2569:G2569"/>
    <mergeCell ref="I2563:J2563"/>
    <mergeCell ref="K2563:L2563"/>
    <mergeCell ref="J2571:L2571"/>
    <mergeCell ref="A2565:D2565"/>
    <mergeCell ref="E2565:G2565"/>
    <mergeCell ref="I2565:J2565"/>
    <mergeCell ref="K2565:L2565"/>
    <mergeCell ref="B2567:E2567"/>
    <mergeCell ref="I2567:J2567"/>
    <mergeCell ref="K2567:L2567"/>
    <mergeCell ref="I2569:J2569"/>
    <mergeCell ref="K2569:L2569"/>
    <mergeCell ref="F2567:G2567"/>
    <mergeCell ref="F2583:G2583"/>
    <mergeCell ref="J2573:L2573"/>
    <mergeCell ref="G2575:H2575"/>
    <mergeCell ref="J2575:L2575"/>
    <mergeCell ref="A2582:G2582"/>
    <mergeCell ref="H2582:H2583"/>
    <mergeCell ref="I2582:J2583"/>
    <mergeCell ref="C2577:E2577"/>
    <mergeCell ref="G2577:L2577"/>
    <mergeCell ref="I2580:J2580"/>
    <mergeCell ref="A2578:L2578"/>
    <mergeCell ref="A2579:D2579"/>
    <mergeCell ref="A2580:B2580"/>
    <mergeCell ref="A2581:D2581"/>
    <mergeCell ref="E2580:F2580"/>
    <mergeCell ref="K2584:L2587"/>
    <mergeCell ref="I2584:J2587"/>
    <mergeCell ref="K2582:L2583"/>
    <mergeCell ref="B2583:C2583"/>
    <mergeCell ref="D2583:E2583"/>
    <mergeCell ref="F2584:G2587"/>
    <mergeCell ref="H2584:H2587"/>
    <mergeCell ref="A2588:D2588"/>
    <mergeCell ref="A2584:A2587"/>
    <mergeCell ref="B2584:C2587"/>
    <mergeCell ref="D2584:E2587"/>
    <mergeCell ref="A2589:B2589"/>
    <mergeCell ref="E2589:F2589"/>
    <mergeCell ref="I2589:J2589"/>
    <mergeCell ref="A2590:D2590"/>
    <mergeCell ref="C2591:D2591"/>
    <mergeCell ref="E2591:F2591"/>
    <mergeCell ref="A2593:C2593"/>
    <mergeCell ref="G2593:H2593"/>
    <mergeCell ref="G2605:H2605"/>
    <mergeCell ref="B2595:E2595"/>
    <mergeCell ref="F2595:G2595"/>
    <mergeCell ref="G2603:H2603"/>
    <mergeCell ref="B2601:D2601"/>
    <mergeCell ref="F2601:G2601"/>
    <mergeCell ref="I2595:J2595"/>
    <mergeCell ref="K2595:L2595"/>
    <mergeCell ref="J2603:L2603"/>
    <mergeCell ref="A2597:D2597"/>
    <mergeCell ref="E2597:G2597"/>
    <mergeCell ref="I2597:J2597"/>
    <mergeCell ref="K2597:L2597"/>
    <mergeCell ref="B2599:E2599"/>
    <mergeCell ref="I2599:J2599"/>
    <mergeCell ref="K2599:L2599"/>
    <mergeCell ref="I2601:J2601"/>
    <mergeCell ref="K2601:L2601"/>
    <mergeCell ref="F2599:G2599"/>
    <mergeCell ref="F2615:G2615"/>
    <mergeCell ref="J2605:L2605"/>
    <mergeCell ref="G2607:H2607"/>
    <mergeCell ref="J2607:L2607"/>
    <mergeCell ref="A2614:G2614"/>
    <mergeCell ref="H2614:H2615"/>
    <mergeCell ref="I2614:J2615"/>
    <mergeCell ref="C2609:E2609"/>
    <mergeCell ref="G2609:L2609"/>
    <mergeCell ref="I2612:J2612"/>
    <mergeCell ref="A2610:L2610"/>
    <mergeCell ref="A2611:D2611"/>
    <mergeCell ref="A2612:B2612"/>
    <mergeCell ref="A2613:D2613"/>
    <mergeCell ref="E2612:F2612"/>
    <mergeCell ref="K2616:L2619"/>
    <mergeCell ref="I2616:J2619"/>
    <mergeCell ref="K2614:L2615"/>
    <mergeCell ref="B2615:C2615"/>
    <mergeCell ref="D2615:E2615"/>
    <mergeCell ref="F2616:G2619"/>
    <mergeCell ref="H2616:H2619"/>
    <mergeCell ref="A2620:D2620"/>
    <mergeCell ref="A2616:A2619"/>
    <mergeCell ref="B2616:C2619"/>
    <mergeCell ref="D2616:E2619"/>
    <mergeCell ref="A2621:B2621"/>
    <mergeCell ref="E2621:F2621"/>
    <mergeCell ref="I2621:J2621"/>
    <mergeCell ref="A2622:D2622"/>
    <mergeCell ref="C2623:D2623"/>
    <mergeCell ref="E2623:F2623"/>
    <mergeCell ref="A2625:C2625"/>
    <mergeCell ref="G2625:H2625"/>
    <mergeCell ref="G2637:H2637"/>
    <mergeCell ref="B2627:E2627"/>
    <mergeCell ref="F2627:G2627"/>
    <mergeCell ref="G2635:H2635"/>
    <mergeCell ref="B2633:D2633"/>
    <mergeCell ref="F2633:G2633"/>
    <mergeCell ref="I2627:J2627"/>
    <mergeCell ref="K2627:L2627"/>
    <mergeCell ref="J2635:L2635"/>
    <mergeCell ref="A2629:D2629"/>
    <mergeCell ref="E2629:G2629"/>
    <mergeCell ref="I2629:J2629"/>
    <mergeCell ref="K2629:L2629"/>
    <mergeCell ref="B2631:E2631"/>
    <mergeCell ref="I2631:J2631"/>
    <mergeCell ref="K2631:L2631"/>
    <mergeCell ref="I2633:J2633"/>
    <mergeCell ref="K2633:L2633"/>
    <mergeCell ref="F2631:G2631"/>
    <mergeCell ref="F2647:G2647"/>
    <mergeCell ref="J2637:L2637"/>
    <mergeCell ref="G2639:H2639"/>
    <mergeCell ref="J2639:L2639"/>
    <mergeCell ref="A2646:G2646"/>
    <mergeCell ref="H2646:H2647"/>
    <mergeCell ref="I2646:J2647"/>
    <mergeCell ref="C2641:E2641"/>
    <mergeCell ref="G2641:L2641"/>
    <mergeCell ref="I2644:J2644"/>
    <mergeCell ref="A2642:L2642"/>
    <mergeCell ref="A2643:D2643"/>
    <mergeCell ref="A2644:B2644"/>
    <mergeCell ref="A2645:D2645"/>
    <mergeCell ref="E2644:F2644"/>
    <mergeCell ref="K2648:L2651"/>
    <mergeCell ref="I2648:J2651"/>
    <mergeCell ref="K2646:L2647"/>
    <mergeCell ref="B2647:C2647"/>
    <mergeCell ref="D2647:E2647"/>
    <mergeCell ref="F2648:G2651"/>
    <mergeCell ref="H2648:H2651"/>
    <mergeCell ref="A2652:D2652"/>
    <mergeCell ref="A2648:A2651"/>
    <mergeCell ref="B2648:C2651"/>
    <mergeCell ref="D2648:E2651"/>
    <mergeCell ref="A2653:B2653"/>
    <mergeCell ref="E2653:F2653"/>
    <mergeCell ref="I2653:J2653"/>
    <mergeCell ref="A2654:D2654"/>
    <mergeCell ref="C2655:D2655"/>
    <mergeCell ref="E2655:F2655"/>
    <mergeCell ref="A2657:C2657"/>
    <mergeCell ref="G2657:H2657"/>
    <mergeCell ref="G2669:H2669"/>
    <mergeCell ref="B2659:E2659"/>
    <mergeCell ref="F2659:G2659"/>
    <mergeCell ref="G2667:H2667"/>
    <mergeCell ref="B2665:D2665"/>
    <mergeCell ref="F2665:G2665"/>
    <mergeCell ref="I2659:J2659"/>
    <mergeCell ref="K2659:L2659"/>
    <mergeCell ref="J2667:L2667"/>
    <mergeCell ref="A2661:D2661"/>
    <mergeCell ref="E2661:G2661"/>
    <mergeCell ref="I2661:J2661"/>
    <mergeCell ref="K2661:L2661"/>
    <mergeCell ref="B2663:E2663"/>
    <mergeCell ref="I2663:J2663"/>
    <mergeCell ref="K2663:L2663"/>
    <mergeCell ref="I2665:J2665"/>
    <mergeCell ref="K2665:L2665"/>
    <mergeCell ref="F2663:G2663"/>
    <mergeCell ref="F2679:G2679"/>
    <mergeCell ref="J2669:L2669"/>
    <mergeCell ref="G2671:H2671"/>
    <mergeCell ref="J2671:L2671"/>
    <mergeCell ref="A2678:G2678"/>
    <mergeCell ref="H2678:H2679"/>
    <mergeCell ref="I2678:J2679"/>
    <mergeCell ref="C2673:E2673"/>
    <mergeCell ref="G2673:L2673"/>
    <mergeCell ref="I2676:J2676"/>
    <mergeCell ref="A2674:L2674"/>
    <mergeCell ref="A2675:D2675"/>
    <mergeCell ref="A2676:B2676"/>
    <mergeCell ref="A2677:D2677"/>
    <mergeCell ref="E2676:F2676"/>
    <mergeCell ref="K2680:L2683"/>
    <mergeCell ref="I2680:J2683"/>
    <mergeCell ref="K2678:L2679"/>
    <mergeCell ref="B2679:C2679"/>
    <mergeCell ref="D2679:E2679"/>
    <mergeCell ref="F2680:G2683"/>
    <mergeCell ref="H2680:H2683"/>
    <mergeCell ref="A2684:D2684"/>
    <mergeCell ref="A2680:A2683"/>
    <mergeCell ref="B2680:C2683"/>
    <mergeCell ref="D2680:E2683"/>
    <mergeCell ref="A2685:B2685"/>
    <mergeCell ref="E2685:F2685"/>
    <mergeCell ref="I2685:J2685"/>
    <mergeCell ref="A2686:D2686"/>
    <mergeCell ref="C2687:D2687"/>
    <mergeCell ref="E2687:F2687"/>
    <mergeCell ref="A2689:C2689"/>
    <mergeCell ref="G2689:H2689"/>
    <mergeCell ref="G2701:H2701"/>
    <mergeCell ref="B2691:E2691"/>
    <mergeCell ref="F2691:G2691"/>
    <mergeCell ref="G2699:H2699"/>
    <mergeCell ref="B2697:D2697"/>
    <mergeCell ref="F2697:G2697"/>
    <mergeCell ref="I2691:J2691"/>
    <mergeCell ref="K2691:L2691"/>
    <mergeCell ref="J2699:L2699"/>
    <mergeCell ref="A2693:D2693"/>
    <mergeCell ref="E2693:G2693"/>
    <mergeCell ref="I2693:J2693"/>
    <mergeCell ref="K2693:L2693"/>
    <mergeCell ref="B2695:E2695"/>
    <mergeCell ref="I2695:J2695"/>
    <mergeCell ref="K2695:L2695"/>
    <mergeCell ref="I2697:J2697"/>
    <mergeCell ref="K2697:L2697"/>
    <mergeCell ref="F2695:G2695"/>
    <mergeCell ref="F2711:G2711"/>
    <mergeCell ref="J2701:L2701"/>
    <mergeCell ref="G2703:H2703"/>
    <mergeCell ref="J2703:L2703"/>
    <mergeCell ref="A2710:G2710"/>
    <mergeCell ref="H2710:H2711"/>
    <mergeCell ref="I2710:J2711"/>
    <mergeCell ref="C2705:E2705"/>
    <mergeCell ref="G2705:L2705"/>
    <mergeCell ref="I2708:J2708"/>
    <mergeCell ref="A2706:L2706"/>
    <mergeCell ref="A2707:D2707"/>
    <mergeCell ref="A2708:B2708"/>
    <mergeCell ref="A2709:D2709"/>
    <mergeCell ref="E2708:F2708"/>
    <mergeCell ref="K2712:L2715"/>
    <mergeCell ref="I2712:J2715"/>
    <mergeCell ref="K2710:L2711"/>
    <mergeCell ref="B2711:C2711"/>
    <mergeCell ref="D2711:E2711"/>
    <mergeCell ref="F2712:G2715"/>
    <mergeCell ref="H2712:H2715"/>
    <mergeCell ref="I2723:J2723"/>
    <mergeCell ref="K2723:L2723"/>
    <mergeCell ref="A2717:B2717"/>
    <mergeCell ref="E2717:F2717"/>
    <mergeCell ref="I2717:J2717"/>
    <mergeCell ref="A2718:D2718"/>
    <mergeCell ref="C2719:D2719"/>
    <mergeCell ref="E2719:F2719"/>
    <mergeCell ref="A2721:C2721"/>
    <mergeCell ref="G2721:H2721"/>
    <mergeCell ref="B2723:E2723"/>
    <mergeCell ref="F2723:G2723"/>
    <mergeCell ref="A2716:D2716"/>
    <mergeCell ref="A2712:A2715"/>
    <mergeCell ref="B2712:C2715"/>
    <mergeCell ref="D2712:E2715"/>
    <mergeCell ref="A2725:D2725"/>
    <mergeCell ref="E2725:G2725"/>
    <mergeCell ref="I2725:J2725"/>
    <mergeCell ref="K2725:L2725"/>
    <mergeCell ref="B2727:E2727"/>
    <mergeCell ref="F2727:G2727"/>
    <mergeCell ref="I2727:J2727"/>
    <mergeCell ref="K2727:L2727"/>
    <mergeCell ref="B2729:D2729"/>
    <mergeCell ref="F2729:G2729"/>
    <mergeCell ref="I2729:J2729"/>
    <mergeCell ref="K2729:L2729"/>
    <mergeCell ref="A2739:D2739"/>
    <mergeCell ref="A2740:B2740"/>
    <mergeCell ref="G2733:H2733"/>
    <mergeCell ref="I2740:J2740"/>
    <mergeCell ref="A2738:L2738"/>
    <mergeCell ref="J2733:L2733"/>
    <mergeCell ref="A2741:D2741"/>
    <mergeCell ref="J2735:L2735"/>
    <mergeCell ref="C2737:E2737"/>
    <mergeCell ref="G2737:L2737"/>
    <mergeCell ref="G2735:H2735"/>
    <mergeCell ref="K2742:L2743"/>
    <mergeCell ref="B2743:C2743"/>
    <mergeCell ref="E2740:F2740"/>
    <mergeCell ref="A2753:C2753"/>
    <mergeCell ref="G2753:H2753"/>
    <mergeCell ref="A2749:B2749"/>
    <mergeCell ref="I2749:J2749"/>
    <mergeCell ref="C2751:D2751"/>
    <mergeCell ref="E2751:F2751"/>
    <mergeCell ref="A2750:D2750"/>
    <mergeCell ref="E2749:F2749"/>
    <mergeCell ref="G2731:H2731"/>
    <mergeCell ref="J2731:L2731"/>
    <mergeCell ref="E2757:G2757"/>
    <mergeCell ref="I2755:J2755"/>
    <mergeCell ref="D2743:E2743"/>
    <mergeCell ref="F2743:G2743"/>
    <mergeCell ref="I2742:J2743"/>
    <mergeCell ref="K2744:L2747"/>
    <mergeCell ref="H2744:H2747"/>
    <mergeCell ref="I2744:J2747"/>
    <mergeCell ref="F2744:G2747"/>
    <mergeCell ref="A2742:G2742"/>
    <mergeCell ref="K2755:L2755"/>
    <mergeCell ref="I2757:J2757"/>
    <mergeCell ref="A2748:D2748"/>
    <mergeCell ref="A2744:A2747"/>
    <mergeCell ref="B2744:C2747"/>
    <mergeCell ref="D2744:E2747"/>
    <mergeCell ref="K2757:L2757"/>
    <mergeCell ref="B2755:E2755"/>
    <mergeCell ref="F2755:G2755"/>
    <mergeCell ref="A2757:D2757"/>
    <mergeCell ref="H2742:H2743"/>
  </mergeCells>
  <phoneticPr fontId="7" type="noConversion"/>
  <pageMargins left="0.13" right="0.46" top="0.94" bottom="1.23" header="0.5" footer="0.78"/>
  <pageSetup paperSize="9" scale="72" orientation="portrait" horizontalDpi="300" verticalDpi="300" r:id="rId1"/>
  <headerFooter alignWithMargins="0">
    <oddFooter>&amp;C&amp;"Arial,غامق"&amp;12________________________________________________________________________
Ramallah (02-2401551/2,2403610,2400866,2408815/6)Telefax(02-2408818)
e-mail: ac-moe@palnet.com ,exam_dir@yahoo.com</oddFooter>
  </headerFooter>
  <rowBreaks count="85" manualBreakCount="85">
    <brk id="38" max="16383" man="1"/>
    <brk id="70" max="16383" man="1"/>
    <brk id="102" max="16383" man="1"/>
    <brk id="134" max="16383" man="1"/>
    <brk id="166" max="16383" man="1"/>
    <brk id="198" max="16383" man="1"/>
    <brk id="230" max="16383" man="1"/>
    <brk id="262" max="16383" man="1"/>
    <brk id="294" max="16383" man="1"/>
    <brk id="326" max="16383" man="1"/>
    <brk id="358" max="16383" man="1"/>
    <brk id="390" max="16383" man="1"/>
    <brk id="422" max="16383" man="1"/>
    <brk id="454" max="16383" man="1"/>
    <brk id="486" max="16383" man="1"/>
    <brk id="518" max="16383" man="1"/>
    <brk id="550" max="16383" man="1"/>
    <brk id="582" max="16383" man="1"/>
    <brk id="614" max="16383" man="1"/>
    <brk id="646" max="16383" man="1"/>
    <brk id="678" max="16383" man="1"/>
    <brk id="710" max="16383" man="1"/>
    <brk id="742" max="16383" man="1"/>
    <brk id="774" max="16383" man="1"/>
    <brk id="806" max="16383" man="1"/>
    <brk id="838" max="16383" man="1"/>
    <brk id="870" max="16383" man="1"/>
    <brk id="902" max="16383" man="1"/>
    <brk id="934" max="16383" man="1"/>
    <brk id="966" max="16383" man="1"/>
    <brk id="998" max="16383" man="1"/>
    <brk id="1030" max="16383" man="1"/>
    <brk id="1062" max="16383" man="1"/>
    <brk id="1094" max="16383" man="1"/>
    <brk id="1126" max="16383" man="1"/>
    <brk id="1158" max="16383" man="1"/>
    <brk id="1190" max="16383" man="1"/>
    <brk id="1222" max="16383" man="1"/>
    <brk id="1254" max="16383" man="1"/>
    <brk id="1286" max="16383" man="1"/>
    <brk id="1318" max="16383" man="1"/>
    <brk id="1350" max="16383" man="1"/>
    <brk id="1382" max="16383" man="1"/>
    <brk id="1414" max="16383" man="1"/>
    <brk id="1446" max="16383" man="1"/>
    <brk id="1478" max="16383" man="1"/>
    <brk id="1510" max="16383" man="1"/>
    <brk id="1542" max="16383" man="1"/>
    <brk id="1574" max="16383" man="1"/>
    <brk id="1606" max="16383" man="1"/>
    <brk id="1638" max="16383" man="1"/>
    <brk id="1670" max="16383" man="1"/>
    <brk id="1702" max="16383" man="1"/>
    <brk id="1734" max="16383" man="1"/>
    <brk id="1766" max="16383" man="1"/>
    <brk id="1798" max="16383" man="1"/>
    <brk id="1830" max="16383" man="1"/>
    <brk id="1862" max="16383" man="1"/>
    <brk id="1894" max="16383" man="1"/>
    <brk id="1926" max="16383" man="1"/>
    <brk id="1958" max="16383" man="1"/>
    <brk id="1990" max="16383" man="1"/>
    <brk id="2022" max="16383" man="1"/>
    <brk id="2054" max="16383" man="1"/>
    <brk id="2086" max="16383" man="1"/>
    <brk id="2118" max="16383" man="1"/>
    <brk id="2150" max="16383" man="1"/>
    <brk id="2182" max="16383" man="1"/>
    <brk id="2214" max="16383" man="1"/>
    <brk id="2246" max="16383" man="1"/>
    <brk id="2278" max="16383" man="1"/>
    <brk id="2310" max="16383" man="1"/>
    <brk id="2342" max="16383" man="1"/>
    <brk id="2374" max="16383" man="1"/>
    <brk id="2406" max="16383" man="1"/>
    <brk id="2438" max="16383" man="1"/>
    <brk id="2470" max="16383" man="1"/>
    <brk id="2502" max="16383" man="1"/>
    <brk id="2534" max="16383" man="1"/>
    <brk id="2566" max="16383" man="1"/>
    <brk id="2598" max="16383" man="1"/>
    <brk id="2630" max="16383" man="1"/>
    <brk id="2662" max="16383" man="1"/>
    <brk id="2694" max="16383" man="1"/>
    <brk id="2726" max="16383"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8AF9-D78A-446F-A951-3FF276367CB1}">
  <sheetPr codeName="ورقة14">
    <tabColor rgb="FFFFFF00"/>
  </sheetPr>
  <dimension ref="A1:V74"/>
  <sheetViews>
    <sheetView rightToLeft="1" view="pageBreakPreview" zoomScale="75" zoomScaleNormal="100" zoomScaleSheetLayoutView="75" workbookViewId="0">
      <pane ySplit="5" topLeftCell="A14" activePane="bottomLeft" state="frozen"/>
      <selection activeCell="C1" sqref="C1"/>
      <selection pane="bottomLeft" activeCell="B5" sqref="B5"/>
    </sheetView>
  </sheetViews>
  <sheetFormatPr defaultRowHeight="12.75" x14ac:dyDescent="0.2"/>
  <cols>
    <col min="2" max="2" width="40.28515625" customWidth="1"/>
    <col min="3" max="3" width="38.7109375" customWidth="1"/>
    <col min="4" max="4" width="14.7109375" customWidth="1"/>
    <col min="5" max="5" width="12.28515625" customWidth="1"/>
    <col min="6" max="6" width="15.7109375" customWidth="1"/>
    <col min="7" max="7" width="43.7109375" customWidth="1"/>
    <col min="8" max="8" width="14" customWidth="1"/>
    <col min="9" max="9" width="23.28515625" customWidth="1"/>
  </cols>
  <sheetData>
    <row r="1" spans="1:22" s="1" customFormat="1" ht="18" x14ac:dyDescent="0.2">
      <c r="A1" s="1316" t="s">
        <v>14</v>
      </c>
      <c r="B1" s="1316"/>
      <c r="C1" s="1316"/>
      <c r="D1" s="1316"/>
      <c r="E1" s="1316"/>
      <c r="F1" s="1316"/>
      <c r="G1" s="1316"/>
      <c r="H1" s="1316"/>
      <c r="I1" s="1316"/>
    </row>
    <row r="2" spans="1:22" s="1" customFormat="1" ht="27" customHeight="1" x14ac:dyDescent="0.2">
      <c r="C2" s="50"/>
      <c r="D2" s="50" t="s">
        <v>58</v>
      </c>
      <c r="E2" s="50"/>
      <c r="F2" s="105">
        <f>Menu!$C$12</f>
        <v>2023</v>
      </c>
      <c r="G2" s="50"/>
      <c r="H2" s="50"/>
      <c r="I2" s="50"/>
    </row>
    <row r="3" spans="1:22" s="1" customFormat="1" ht="27.75" customHeight="1" x14ac:dyDescent="0.2">
      <c r="B3" s="2" t="s">
        <v>610</v>
      </c>
      <c r="C3" s="1342" t="str">
        <f>"أسما ء مصححي مبحث الرياضيات مديرية /"&amp;Menu!$C$4</f>
        <v>أسما ء مصححي مبحث الرياضيات مديرية /الخليل</v>
      </c>
      <c r="D3" s="1342"/>
      <c r="E3" s="1342"/>
      <c r="F3" s="1342"/>
      <c r="G3" s="1342"/>
      <c r="H3" s="50"/>
      <c r="I3" s="50"/>
      <c r="J3" s="73"/>
      <c r="K3" s="73"/>
      <c r="L3" s="73"/>
      <c r="M3" s="73"/>
      <c r="N3" s="73"/>
      <c r="O3" s="73"/>
      <c r="P3" s="73"/>
      <c r="Q3" s="73"/>
      <c r="R3" s="73"/>
      <c r="S3" s="73"/>
      <c r="T3" s="73"/>
    </row>
    <row r="4" spans="1:22" s="1" customFormat="1" ht="23.25" customHeight="1" x14ac:dyDescent="0.2">
      <c r="B4" s="2" t="s">
        <v>636</v>
      </c>
      <c r="C4" s="1553" t="s">
        <v>150</v>
      </c>
      <c r="D4" s="1553"/>
      <c r="E4" s="1553"/>
      <c r="F4" s="1553"/>
      <c r="G4" s="1553"/>
      <c r="H4" s="1553"/>
      <c r="I4" s="1553"/>
      <c r="J4" s="116"/>
      <c r="K4" s="116"/>
      <c r="L4" s="116"/>
      <c r="M4" s="116"/>
      <c r="N4" s="116"/>
      <c r="O4" s="116"/>
      <c r="P4" s="116"/>
      <c r="Q4" s="116"/>
      <c r="R4" s="116"/>
      <c r="S4" s="116"/>
      <c r="T4" s="116"/>
    </row>
    <row r="5" spans="1:22" s="1" customFormat="1" ht="28.5" customHeight="1" x14ac:dyDescent="0.2">
      <c r="B5" s="12" t="s">
        <v>16</v>
      </c>
      <c r="C5" s="1553"/>
      <c r="D5" s="1553"/>
      <c r="E5" s="1553"/>
      <c r="F5" s="1553"/>
      <c r="G5" s="1553"/>
      <c r="H5" s="1553"/>
      <c r="I5" s="1553"/>
    </row>
    <row r="6" spans="1:22" s="1" customFormat="1" ht="24" customHeight="1" thickBot="1" x14ac:dyDescent="0.25">
      <c r="C6" s="188" t="s">
        <v>18</v>
      </c>
      <c r="D6" s="1552" t="str">
        <f>Menu!$C$3</f>
        <v>محمد علي المحتسب</v>
      </c>
      <c r="E6" s="1552"/>
      <c r="F6" s="50"/>
      <c r="G6" s="162" t="s">
        <v>55</v>
      </c>
      <c r="H6" s="1552" t="str">
        <f>Menu!$C$2</f>
        <v>اللغة العربية</v>
      </c>
      <c r="I6" s="1552"/>
      <c r="J6" s="50"/>
      <c r="K6" s="50"/>
      <c r="L6" s="50"/>
      <c r="M6" s="50"/>
      <c r="O6" s="12"/>
      <c r="P6" s="12"/>
      <c r="Q6" s="12"/>
      <c r="R6" s="12"/>
      <c r="S6" s="12"/>
      <c r="T6" s="12"/>
      <c r="U6" s="12"/>
      <c r="V6" s="23"/>
    </row>
    <row r="7" spans="1:22" ht="35.25" customHeight="1" x14ac:dyDescent="0.2">
      <c r="A7" s="64" t="s">
        <v>0</v>
      </c>
      <c r="B7" s="39" t="s">
        <v>40</v>
      </c>
      <c r="C7" s="39" t="s">
        <v>32</v>
      </c>
      <c r="D7" s="39" t="s">
        <v>151</v>
      </c>
      <c r="E7" s="63" t="s">
        <v>152</v>
      </c>
      <c r="F7" s="117" t="s">
        <v>153</v>
      </c>
      <c r="G7" s="39" t="s">
        <v>154</v>
      </c>
      <c r="H7" s="63" t="s">
        <v>155</v>
      </c>
      <c r="I7" s="65" t="s">
        <v>29</v>
      </c>
    </row>
    <row r="8" spans="1:22" s="120" customFormat="1" ht="19.5" customHeight="1" x14ac:dyDescent="0.25">
      <c r="A8" s="17">
        <v>1</v>
      </c>
      <c r="B8" s="247" t="str">
        <f>inf!B2</f>
        <v>احلام عبد السلام عبد الموجود النتشة</v>
      </c>
      <c r="C8" s="247" t="str">
        <f>inf!F2</f>
        <v>مكتب التربية / الخليل</v>
      </c>
      <c r="D8" s="18">
        <v>3</v>
      </c>
      <c r="E8" s="111">
        <v>12</v>
      </c>
      <c r="F8" s="18" t="s">
        <v>528</v>
      </c>
      <c r="G8" s="250" t="s">
        <v>533</v>
      </c>
      <c r="H8" s="119"/>
      <c r="I8" s="19"/>
    </row>
    <row r="9" spans="1:22" s="120" customFormat="1" ht="19.5" customHeight="1" x14ac:dyDescent="0.25">
      <c r="A9" s="17">
        <v>2</v>
      </c>
      <c r="B9" s="247" t="str">
        <f>inf!B3</f>
        <v>أحمد محمد أحمد الدباس</v>
      </c>
      <c r="C9" s="247" t="str">
        <f>inf!F3</f>
        <v>داود العطاونة</v>
      </c>
      <c r="D9" s="18">
        <v>4</v>
      </c>
      <c r="E9" s="111">
        <v>7</v>
      </c>
      <c r="F9" s="18" t="s">
        <v>529</v>
      </c>
      <c r="G9" s="250" t="s">
        <v>531</v>
      </c>
      <c r="H9" s="119"/>
      <c r="I9" s="19"/>
    </row>
    <row r="10" spans="1:22" s="120" customFormat="1" ht="19.5" customHeight="1" x14ac:dyDescent="0.25">
      <c r="A10" s="17">
        <v>3</v>
      </c>
      <c r="B10" s="247" t="str">
        <f>inf!B4</f>
        <v>اريج محمد زهير محمد شفيق مسك</v>
      </c>
      <c r="C10" s="247" t="str">
        <f>inf!F4</f>
        <v>بنات وداد ناصر الدين الثانوية</v>
      </c>
      <c r="D10" s="18">
        <v>4</v>
      </c>
      <c r="E10" s="111">
        <v>9</v>
      </c>
      <c r="F10" s="18" t="s">
        <v>529</v>
      </c>
      <c r="G10" s="250" t="s">
        <v>531</v>
      </c>
      <c r="H10" s="119"/>
      <c r="I10" s="19"/>
    </row>
    <row r="11" spans="1:22" s="120" customFormat="1" ht="19.5" customHeight="1" x14ac:dyDescent="0.25">
      <c r="A11" s="17">
        <v>4</v>
      </c>
      <c r="B11" s="247" t="str">
        <f>inf!B5</f>
        <v>اسماء سعدي سليمان ادعيس</v>
      </c>
      <c r="C11" s="247" t="str">
        <f>inf!F5</f>
        <v>ابراهيم أبو الضبعات ث</v>
      </c>
      <c r="D11" s="18">
        <v>3</v>
      </c>
      <c r="E11" s="111">
        <v>15</v>
      </c>
      <c r="F11" s="18" t="s">
        <v>529</v>
      </c>
      <c r="G11" s="250" t="s">
        <v>532</v>
      </c>
      <c r="H11" s="119"/>
      <c r="I11" s="19"/>
    </row>
    <row r="12" spans="1:22" s="120" customFormat="1" ht="19.5" customHeight="1" x14ac:dyDescent="0.25">
      <c r="A12" s="17">
        <v>5</v>
      </c>
      <c r="B12" s="247" t="str">
        <f>inf!B6</f>
        <v>اماني " محمد عطيه " محمد زعتري</v>
      </c>
      <c r="C12" s="247" t="str">
        <f>inf!F6</f>
        <v>السيدة سارة ث</v>
      </c>
      <c r="D12" s="18">
        <v>4</v>
      </c>
      <c r="E12" s="111">
        <v>8</v>
      </c>
      <c r="F12" s="18" t="s">
        <v>529</v>
      </c>
      <c r="G12" s="250">
        <v>11</v>
      </c>
      <c r="H12" s="119"/>
      <c r="I12" s="19"/>
    </row>
    <row r="13" spans="1:22" s="120" customFormat="1" ht="19.5" customHeight="1" x14ac:dyDescent="0.25">
      <c r="A13" s="17">
        <v>6</v>
      </c>
      <c r="B13" s="247" t="str">
        <f>inf!B7</f>
        <v>اماني يسري يونس ناصر الدين</v>
      </c>
      <c r="C13" s="247" t="str">
        <f>inf!F7</f>
        <v>الخوارزمي ث للبنات</v>
      </c>
      <c r="D13" s="18">
        <v>4</v>
      </c>
      <c r="E13" s="111">
        <v>6</v>
      </c>
      <c r="F13" s="18" t="s">
        <v>528</v>
      </c>
      <c r="G13" s="250" t="s">
        <v>531</v>
      </c>
      <c r="H13" s="119"/>
      <c r="I13" s="19"/>
    </row>
    <row r="14" spans="1:22" s="120" customFormat="1" ht="19.5" customHeight="1" x14ac:dyDescent="0.25">
      <c r="A14" s="17">
        <v>7</v>
      </c>
      <c r="B14" s="247" t="str">
        <f>inf!B8</f>
        <v>امل اسماعيل ربيع الشرباتي</v>
      </c>
      <c r="C14" s="247" t="str">
        <f>inf!F8</f>
        <v>الشهيد عبد العزيز/ ث للبنات</v>
      </c>
      <c r="D14" s="18">
        <v>5</v>
      </c>
      <c r="E14" s="111">
        <v>5</v>
      </c>
      <c r="F14" s="18" t="s">
        <v>529</v>
      </c>
      <c r="G14" s="250" t="s">
        <v>531</v>
      </c>
      <c r="H14" s="119"/>
      <c r="I14" s="19"/>
    </row>
    <row r="15" spans="1:22" s="120" customFormat="1" ht="19.5" customHeight="1" x14ac:dyDescent="0.25">
      <c r="A15" s="17">
        <v>8</v>
      </c>
      <c r="B15" s="247" t="str">
        <f>inf!B9</f>
        <v>انتصار عبد الحليم رشيد الحوشيه</v>
      </c>
      <c r="C15" s="247" t="str">
        <f>inf!F9</f>
        <v>حسان بن ثابت الثانوية للبنات</v>
      </c>
      <c r="D15" s="18">
        <v>4</v>
      </c>
      <c r="E15" s="111">
        <v>5</v>
      </c>
      <c r="F15" s="18" t="s">
        <v>529</v>
      </c>
      <c r="G15" s="250">
        <v>11</v>
      </c>
      <c r="H15" s="119"/>
      <c r="I15" s="19"/>
    </row>
    <row r="16" spans="1:22" s="120" customFormat="1" ht="19.5" customHeight="1" x14ac:dyDescent="0.25">
      <c r="A16" s="17">
        <v>9</v>
      </c>
      <c r="B16" s="247" t="str">
        <f>inf!B10</f>
        <v>ايمان ماهر صبحي أبو شرخ</v>
      </c>
      <c r="C16" s="247" t="str">
        <f>inf!F10</f>
        <v>بنات محمد علي المحتسب الثانوية</v>
      </c>
      <c r="D16" s="18">
        <v>3</v>
      </c>
      <c r="E16" s="111">
        <v>11</v>
      </c>
      <c r="F16" s="18" t="s">
        <v>529</v>
      </c>
      <c r="G16" s="250" t="s">
        <v>533</v>
      </c>
      <c r="H16" s="119"/>
      <c r="I16" s="19"/>
    </row>
    <row r="17" spans="1:9" s="120" customFormat="1" ht="19.5" customHeight="1" x14ac:dyDescent="0.25">
      <c r="A17" s="17">
        <v>10</v>
      </c>
      <c r="B17" s="247" t="str">
        <f>inf!B11</f>
        <v>ايمان نعيم عبد الهادي أبو غليون</v>
      </c>
      <c r="C17" s="247" t="str">
        <f>inf!F11</f>
        <v>نصار العصافرة الثانوية للبنات</v>
      </c>
      <c r="D17" s="18">
        <v>2</v>
      </c>
      <c r="E17" s="111">
        <v>21</v>
      </c>
      <c r="F17" s="18" t="s">
        <v>529</v>
      </c>
      <c r="G17" s="250" t="s">
        <v>533</v>
      </c>
      <c r="H17" s="119"/>
      <c r="I17" s="19"/>
    </row>
    <row r="18" spans="1:9" s="120" customFormat="1" ht="19.5" customHeight="1" x14ac:dyDescent="0.25">
      <c r="A18" s="17">
        <v>11</v>
      </c>
      <c r="B18" s="247" t="str">
        <f>inf!B12</f>
        <v>ايمان نعيم مرسي شيخ درة</v>
      </c>
      <c r="C18" s="247" t="str">
        <f>inf!F12</f>
        <v>بنات وداد ناصر الدين الثانوية</v>
      </c>
      <c r="D18" s="18">
        <v>2</v>
      </c>
      <c r="E18" s="111">
        <v>18</v>
      </c>
      <c r="F18" s="18" t="s">
        <v>529</v>
      </c>
      <c r="G18" s="250" t="s">
        <v>533</v>
      </c>
      <c r="H18" s="119"/>
      <c r="I18" s="19"/>
    </row>
    <row r="19" spans="1:9" s="120" customFormat="1" ht="19.5" customHeight="1" x14ac:dyDescent="0.25">
      <c r="A19" s="17">
        <v>12</v>
      </c>
      <c r="B19" s="247" t="str">
        <f>inf!B13</f>
        <v>إسلام نضال محمد قاعود</v>
      </c>
      <c r="C19" s="247" t="str">
        <f>inf!F13</f>
        <v>الحسين بن علي ث</v>
      </c>
      <c r="D19" s="18">
        <v>3</v>
      </c>
      <c r="E19" s="111">
        <v>13</v>
      </c>
      <c r="F19" s="18" t="s">
        <v>528</v>
      </c>
      <c r="G19" s="250" t="s">
        <v>533</v>
      </c>
      <c r="H19" s="119"/>
      <c r="I19" s="19"/>
    </row>
    <row r="20" spans="1:9" s="120" customFormat="1" ht="19.5" customHeight="1" x14ac:dyDescent="0.25">
      <c r="A20" s="17">
        <v>13</v>
      </c>
      <c r="B20" s="247" t="str">
        <f>inf!B14</f>
        <v>أحلام عزات ابراهيم الحليقاوي</v>
      </c>
      <c r="C20" s="247" t="str">
        <f>inf!F14</f>
        <v>خديجة عابدين الثانوية للبنات</v>
      </c>
      <c r="D20" s="18">
        <v>2</v>
      </c>
      <c r="E20" s="111">
        <v>19</v>
      </c>
      <c r="F20" s="18" t="s">
        <v>529</v>
      </c>
      <c r="G20" s="250" t="s">
        <v>534</v>
      </c>
      <c r="H20" s="119"/>
      <c r="I20" s="19"/>
    </row>
    <row r="21" spans="1:9" s="120" customFormat="1" ht="19.5" customHeight="1" x14ac:dyDescent="0.25">
      <c r="A21" s="17">
        <v>14</v>
      </c>
      <c r="B21" s="247" t="str">
        <f>inf!B15</f>
        <v>أنوار جهاد عز الدين عوده</v>
      </c>
      <c r="C21" s="247" t="str">
        <f>inf!F15</f>
        <v>ياسر عمرو الثنوية للبنات</v>
      </c>
      <c r="D21" s="18">
        <v>5</v>
      </c>
      <c r="E21" s="111">
        <v>1</v>
      </c>
      <c r="F21" s="18" t="s">
        <v>529</v>
      </c>
      <c r="G21" s="250">
        <v>11</v>
      </c>
      <c r="H21" s="119"/>
      <c r="I21" s="19"/>
    </row>
    <row r="22" spans="1:9" s="120" customFormat="1" ht="19.5" customHeight="1" x14ac:dyDescent="0.25">
      <c r="A22" s="17">
        <v>15</v>
      </c>
      <c r="B22" s="247" t="str">
        <f>inf!B16</f>
        <v>بلال طعمه ذيب طرايره</v>
      </c>
      <c r="C22" s="247" t="str">
        <f>inf!F16</f>
        <v>طارق بن زياد</v>
      </c>
      <c r="D22" s="18">
        <v>5</v>
      </c>
      <c r="E22" s="111">
        <v>5</v>
      </c>
      <c r="F22" s="18" t="s">
        <v>528</v>
      </c>
      <c r="G22" s="250" t="s">
        <v>535</v>
      </c>
      <c r="H22" s="119"/>
      <c r="I22" s="19"/>
    </row>
    <row r="23" spans="1:9" s="120" customFormat="1" ht="20.100000000000001" customHeight="1" x14ac:dyDescent="0.25">
      <c r="A23" s="17">
        <v>16</v>
      </c>
      <c r="B23" s="247" t="str">
        <f>inf!B17</f>
        <v>بيان يوسف مطاوع ترتوري</v>
      </c>
      <c r="C23" s="247" t="str">
        <f>inf!F17</f>
        <v>الشهيد عبد العزيز الثانوية للبنات</v>
      </c>
      <c r="D23" s="18">
        <v>4</v>
      </c>
      <c r="E23" s="111">
        <v>12</v>
      </c>
      <c r="F23" s="18" t="s">
        <v>528</v>
      </c>
      <c r="G23" s="250" t="s">
        <v>533</v>
      </c>
      <c r="H23" s="111"/>
      <c r="I23" s="19"/>
    </row>
    <row r="24" spans="1:9" s="120" customFormat="1" ht="20.100000000000001" customHeight="1" x14ac:dyDescent="0.25">
      <c r="A24" s="17">
        <v>17</v>
      </c>
      <c r="B24" s="247" t="str">
        <f>inf!B18</f>
        <v>ثروت حاتم أحمد بدر</v>
      </c>
      <c r="C24" s="247" t="str">
        <f>inf!F18</f>
        <v>سارة الثانوية للبنات</v>
      </c>
      <c r="D24" s="18">
        <v>3</v>
      </c>
      <c r="E24" s="111">
        <v>14</v>
      </c>
      <c r="F24" s="18" t="s">
        <v>529</v>
      </c>
      <c r="G24" s="250" t="s">
        <v>533</v>
      </c>
      <c r="H24" s="111"/>
      <c r="I24" s="19"/>
    </row>
    <row r="25" spans="1:9" s="120" customFormat="1" ht="20.100000000000001" customHeight="1" x14ac:dyDescent="0.25">
      <c r="A25" s="17">
        <v>18</v>
      </c>
      <c r="B25" s="247" t="str">
        <f>inf!B19</f>
        <v>جمال نعيم احمد ابو فارة</v>
      </c>
      <c r="C25" s="247" t="str">
        <f>inf!F19</f>
        <v>مصباح أبو حنك ث</v>
      </c>
      <c r="D25" s="18">
        <v>5</v>
      </c>
      <c r="E25" s="111">
        <v>1</v>
      </c>
      <c r="F25" s="18" t="s">
        <v>529</v>
      </c>
      <c r="G25" s="250" t="s">
        <v>533</v>
      </c>
      <c r="H25" s="111"/>
      <c r="I25" s="19"/>
    </row>
    <row r="26" spans="1:9" s="120" customFormat="1" ht="20.100000000000001" customHeight="1" x14ac:dyDescent="0.25">
      <c r="A26" s="17">
        <v>19</v>
      </c>
      <c r="B26" s="247" t="str">
        <f>inf!B20</f>
        <v>جميلة عماد جودت نتشه</v>
      </c>
      <c r="C26" s="247" t="str">
        <f>inf!F20</f>
        <v>مكتب التربية / الخليل</v>
      </c>
      <c r="D26" s="18">
        <v>3</v>
      </c>
      <c r="E26" s="111">
        <v>20</v>
      </c>
      <c r="F26" s="18" t="s">
        <v>528</v>
      </c>
      <c r="G26" s="250" t="s">
        <v>536</v>
      </c>
      <c r="H26" s="119"/>
      <c r="I26" s="19"/>
    </row>
    <row r="27" spans="1:9" s="120" customFormat="1" ht="20.100000000000001" customHeight="1" x14ac:dyDescent="0.25">
      <c r="A27" s="17">
        <v>20</v>
      </c>
      <c r="B27" s="247" t="str">
        <f>inf!B21</f>
        <v>دعاء عبد الغفار عبد الرحمن الفاخوري</v>
      </c>
      <c r="C27" s="247" t="str">
        <f>inf!F21</f>
        <v>الخوارزمي ث للبنات</v>
      </c>
      <c r="D27" s="18">
        <v>4</v>
      </c>
      <c r="E27" s="111">
        <v>8</v>
      </c>
      <c r="F27" s="18" t="s">
        <v>529</v>
      </c>
      <c r="G27" s="250" t="s">
        <v>533</v>
      </c>
      <c r="H27" s="111"/>
      <c r="I27" s="19"/>
    </row>
    <row r="28" spans="1:9" s="120" customFormat="1" ht="20.100000000000001" customHeight="1" x14ac:dyDescent="0.25">
      <c r="A28" s="17">
        <v>21</v>
      </c>
      <c r="B28" s="247" t="str">
        <f>inf!B22</f>
        <v>روان وليد توفيق الأيوبي</v>
      </c>
      <c r="C28" s="247" t="str">
        <f>inf!F22</f>
        <v>خديجة عابدين الثانوية للبنات</v>
      </c>
      <c r="D28" s="18">
        <v>5</v>
      </c>
      <c r="E28" s="111">
        <v>2</v>
      </c>
      <c r="F28" s="18" t="s">
        <v>529</v>
      </c>
      <c r="G28" s="250">
        <v>12</v>
      </c>
      <c r="H28" s="111"/>
      <c r="I28" s="19"/>
    </row>
    <row r="29" spans="1:9" s="120" customFormat="1" ht="20.100000000000001" customHeight="1" x14ac:dyDescent="0.25">
      <c r="A29" s="17">
        <v>22</v>
      </c>
      <c r="B29" s="247" t="str">
        <f>inf!B23</f>
        <v>سامية محمد نمر غيث</v>
      </c>
      <c r="C29" s="247" t="str">
        <f>inf!F23</f>
        <v>بنات الشهيد عبد العزيز الثانوية</v>
      </c>
      <c r="D29" s="18">
        <v>4</v>
      </c>
      <c r="E29" s="111">
        <v>9</v>
      </c>
      <c r="F29" s="18" t="s">
        <v>528</v>
      </c>
      <c r="G29" s="250" t="s">
        <v>533</v>
      </c>
      <c r="H29" s="111"/>
      <c r="I29" s="19"/>
    </row>
    <row r="30" spans="1:9" s="120" customFormat="1" ht="20.100000000000001" customHeight="1" x14ac:dyDescent="0.25">
      <c r="A30" s="17">
        <v>23</v>
      </c>
      <c r="B30" s="247" t="str">
        <f>inf!B24</f>
        <v>سحر سعدي سعيد أبو الحلاوه</v>
      </c>
      <c r="C30" s="247" t="str">
        <f>inf!F24</f>
        <v>بنات وداد ناصر الدين الثانوية</v>
      </c>
      <c r="D30" s="18">
        <v>4</v>
      </c>
      <c r="E30" s="111">
        <v>13</v>
      </c>
      <c r="F30" s="18" t="s">
        <v>529</v>
      </c>
      <c r="G30" s="250" t="s">
        <v>533</v>
      </c>
      <c r="H30" s="111"/>
      <c r="I30" s="19"/>
    </row>
    <row r="31" spans="1:9" s="120" customFormat="1" ht="20.100000000000001" customHeight="1" x14ac:dyDescent="0.25">
      <c r="A31" s="17">
        <v>24</v>
      </c>
      <c r="B31" s="247" t="str">
        <f>inf!B25</f>
        <v>سمية عبد الفتاح عبد الله عصافرة</v>
      </c>
      <c r="C31" s="247" t="str">
        <f>inf!F25</f>
        <v>بنات نصار العصافرة الثانوية</v>
      </c>
      <c r="D31" s="18" t="s">
        <v>527</v>
      </c>
      <c r="E31" s="111">
        <v>34</v>
      </c>
      <c r="F31" s="18" t="s">
        <v>528</v>
      </c>
      <c r="G31" s="250" t="s">
        <v>292</v>
      </c>
      <c r="H31" s="111"/>
      <c r="I31" s="19"/>
    </row>
    <row r="32" spans="1:9" s="120" customFormat="1" ht="20.100000000000001" customHeight="1" x14ac:dyDescent="0.25">
      <c r="A32" s="17">
        <v>25</v>
      </c>
      <c r="B32" s="247" t="str">
        <f>inf!B26</f>
        <v>صالح جبرين عطا الله جويلس</v>
      </c>
      <c r="C32" s="247" t="str">
        <f>inf!F26</f>
        <v>ذكور الحسين الثانوية</v>
      </c>
      <c r="D32" s="18">
        <v>2</v>
      </c>
      <c r="E32" s="111">
        <v>16</v>
      </c>
      <c r="F32" s="18" t="s">
        <v>529</v>
      </c>
      <c r="G32" s="250" t="s">
        <v>536</v>
      </c>
      <c r="H32" s="111"/>
      <c r="I32" s="19"/>
    </row>
    <row r="33" spans="1:9" s="120" customFormat="1" ht="20.100000000000001" customHeight="1" x14ac:dyDescent="0.25">
      <c r="A33" s="17">
        <v>26</v>
      </c>
      <c r="B33" s="247" t="str">
        <f>inf!B27</f>
        <v>صالح عبد الفتاح حسن شعراوي</v>
      </c>
      <c r="C33" s="247" t="str">
        <f>inf!F27</f>
        <v>مكتب التربية / الخليل</v>
      </c>
      <c r="D33" s="18">
        <v>3</v>
      </c>
      <c r="E33" s="111">
        <v>13</v>
      </c>
      <c r="F33" s="18" t="s">
        <v>529</v>
      </c>
      <c r="G33" s="250" t="s">
        <v>533</v>
      </c>
      <c r="H33" s="111"/>
      <c r="I33" s="19"/>
    </row>
    <row r="34" spans="1:9" s="120" customFormat="1" ht="20.100000000000001" customHeight="1" x14ac:dyDescent="0.25">
      <c r="A34" s="17">
        <v>27</v>
      </c>
      <c r="B34" s="247" t="str">
        <f>inf!B28</f>
        <v>عبد الرحيم بركات اسعد بدر</v>
      </c>
      <c r="C34" s="247" t="str">
        <f>inf!F28</f>
        <v>ابو دية الثانوية  للبنين</v>
      </c>
      <c r="D34" s="18">
        <v>3</v>
      </c>
      <c r="E34" s="114">
        <v>16</v>
      </c>
      <c r="F34" s="18" t="s">
        <v>529</v>
      </c>
      <c r="G34" s="251" t="s">
        <v>533</v>
      </c>
      <c r="H34" s="111"/>
      <c r="I34" s="19"/>
    </row>
    <row r="35" spans="1:9" s="120" customFormat="1" ht="20.100000000000001" customHeight="1" x14ac:dyDescent="0.25">
      <c r="A35" s="24">
        <v>28</v>
      </c>
      <c r="B35" s="247" t="str">
        <f>inf!B29</f>
        <v>عدي رائد محمود عصافره</v>
      </c>
      <c r="C35" s="247" t="str">
        <f>inf!F29</f>
        <v>داود العطاونه الثانوية للبنين</v>
      </c>
      <c r="D35" s="25">
        <v>3</v>
      </c>
      <c r="E35" s="114">
        <v>13</v>
      </c>
      <c r="F35" s="18" t="s">
        <v>529</v>
      </c>
      <c r="G35" s="252" t="s">
        <v>534</v>
      </c>
      <c r="H35" s="114"/>
      <c r="I35" s="26"/>
    </row>
    <row r="36" spans="1:9" s="120" customFormat="1" ht="20.100000000000001" customHeight="1" x14ac:dyDescent="0.25">
      <c r="A36" s="17">
        <v>29</v>
      </c>
      <c r="B36" s="247" t="str">
        <f>inf!B30</f>
        <v>فاتن جهاد سعيد ابو الحلاوه</v>
      </c>
      <c r="C36" s="247" t="str">
        <f>inf!F30</f>
        <v>خديجة عابدين الثانوية للبنات</v>
      </c>
      <c r="D36" s="18">
        <v>4</v>
      </c>
      <c r="E36" s="111">
        <v>10</v>
      </c>
      <c r="F36" s="18" t="s">
        <v>529</v>
      </c>
      <c r="G36" s="251" t="s">
        <v>533</v>
      </c>
      <c r="H36" s="111"/>
      <c r="I36" s="19"/>
    </row>
    <row r="37" spans="1:9" s="120" customFormat="1" ht="20.100000000000001" customHeight="1" thickBot="1" x14ac:dyDescent="0.3">
      <c r="A37" s="17">
        <v>30</v>
      </c>
      <c r="B37" s="247" t="str">
        <f>inf!B31</f>
        <v>فايز عطا احمد ابو شكر</v>
      </c>
      <c r="C37" s="247" t="str">
        <f>inf!F31</f>
        <v>ذكور الحسين الثانوية</v>
      </c>
      <c r="D37" s="21">
        <v>5</v>
      </c>
      <c r="E37" s="112">
        <v>1</v>
      </c>
      <c r="F37" s="21" t="s">
        <v>530</v>
      </c>
      <c r="G37" s="251" t="s">
        <v>533</v>
      </c>
      <c r="H37" s="112"/>
      <c r="I37" s="22"/>
    </row>
    <row r="38" spans="1:9" ht="15.75" x14ac:dyDescent="0.2">
      <c r="A38" s="12"/>
      <c r="B38" s="115"/>
      <c r="C38" s="122"/>
      <c r="D38" s="121"/>
      <c r="E38" s="122"/>
      <c r="F38" s="122"/>
      <c r="G38" s="122"/>
      <c r="H38" s="122"/>
      <c r="I38" s="122"/>
    </row>
    <row r="39" spans="1:9" ht="25.5" customHeight="1" x14ac:dyDescent="0.2">
      <c r="A39" s="12"/>
      <c r="B39" s="113"/>
      <c r="C39" s="162" t="s">
        <v>6</v>
      </c>
      <c r="D39" s="328">
        <f ca="1">TODAY()</f>
        <v>45469</v>
      </c>
      <c r="E39" s="3"/>
      <c r="F39" s="3"/>
      <c r="G39" s="2"/>
      <c r="H39" s="123"/>
      <c r="I39" s="123"/>
    </row>
    <row r="40" spans="1:9" ht="24.75" customHeight="1" x14ac:dyDescent="0.2">
      <c r="A40" s="12"/>
      <c r="B40" s="113"/>
      <c r="C40" s="161" t="s">
        <v>199</v>
      </c>
      <c r="D40" s="1551" t="str">
        <f>Menu!$C$6</f>
        <v>سمية الشوابكة</v>
      </c>
      <c r="E40" s="1551"/>
      <c r="F40" s="3"/>
      <c r="G40" s="161"/>
      <c r="H40" s="1551"/>
      <c r="I40" s="1551"/>
    </row>
    <row r="41" spans="1:9" ht="32.25" customHeight="1" thickBot="1" x14ac:dyDescent="0.25">
      <c r="A41" s="12"/>
      <c r="B41" s="113"/>
      <c r="C41" s="161" t="s">
        <v>111</v>
      </c>
      <c r="D41" s="270"/>
      <c r="E41" s="270"/>
      <c r="F41" s="3"/>
      <c r="G41" s="12"/>
      <c r="H41" s="123"/>
      <c r="I41" s="123"/>
    </row>
    <row r="42" spans="1:9" s="120" customFormat="1" ht="20.100000000000001" customHeight="1" thickBot="1" x14ac:dyDescent="0.3">
      <c r="A42" s="151">
        <v>31</v>
      </c>
      <c r="B42" s="248" t="str">
        <f>inf!B32</f>
        <v>فداء نبيل عيسى شاور</v>
      </c>
      <c r="C42" s="249" t="str">
        <f>inf!F32</f>
        <v>خديجة عابدين الثانوية للبنات</v>
      </c>
      <c r="D42" s="39">
        <v>2</v>
      </c>
      <c r="E42" s="63">
        <v>20</v>
      </c>
      <c r="F42" s="18" t="s">
        <v>529</v>
      </c>
      <c r="G42" s="39" t="s">
        <v>531</v>
      </c>
      <c r="H42" s="63"/>
      <c r="I42" s="65"/>
    </row>
    <row r="43" spans="1:9" s="120" customFormat="1" ht="20.100000000000001" customHeight="1" thickBot="1" x14ac:dyDescent="0.3">
      <c r="A43" s="151">
        <v>32</v>
      </c>
      <c r="B43" s="248" t="str">
        <f>inf!B33</f>
        <v>لؤي محمد حسن شلالفة</v>
      </c>
      <c r="C43" s="249" t="str">
        <f>inf!F33</f>
        <v>ذكور ترقوميا الثانوية</v>
      </c>
      <c r="D43" s="118">
        <v>1</v>
      </c>
      <c r="E43" s="119">
        <v>22</v>
      </c>
      <c r="F43" s="18" t="s">
        <v>528</v>
      </c>
      <c r="G43" s="118" t="s">
        <v>533</v>
      </c>
      <c r="H43" s="119"/>
      <c r="I43" s="153"/>
    </row>
    <row r="44" spans="1:9" s="120" customFormat="1" ht="20.100000000000001" customHeight="1" thickBot="1" x14ac:dyDescent="0.3">
      <c r="A44" s="151">
        <v>33</v>
      </c>
      <c r="B44" s="248" t="str">
        <f>inf!B34</f>
        <v>ليلى حسني عمر العيسه</v>
      </c>
      <c r="C44" s="249" t="str">
        <f>inf!F34</f>
        <v>حسان بن ثابت الثانوية للبنات</v>
      </c>
      <c r="D44" s="118">
        <v>3</v>
      </c>
      <c r="E44" s="119">
        <v>16</v>
      </c>
      <c r="F44" s="18" t="s">
        <v>529</v>
      </c>
      <c r="G44" s="118" t="s">
        <v>531</v>
      </c>
      <c r="H44" s="119"/>
      <c r="I44" s="153"/>
    </row>
    <row r="45" spans="1:9" s="120" customFormat="1" ht="20.100000000000001" customHeight="1" thickBot="1" x14ac:dyDescent="0.3">
      <c r="A45" s="151">
        <v>34</v>
      </c>
      <c r="B45" s="248" t="str">
        <f>inf!B35</f>
        <v>محمد ابراهيم عمران طرده</v>
      </c>
      <c r="C45" s="249" t="str">
        <f>inf!F35</f>
        <v>تفوح الثانوية للبنين</v>
      </c>
      <c r="D45" s="118">
        <v>3</v>
      </c>
      <c r="E45" s="119">
        <v>14</v>
      </c>
      <c r="F45" s="18" t="s">
        <v>529</v>
      </c>
      <c r="G45" s="118" t="s">
        <v>534</v>
      </c>
      <c r="H45" s="119"/>
      <c r="I45" s="153"/>
    </row>
    <row r="46" spans="1:9" s="120" customFormat="1" ht="20.100000000000001" customHeight="1" thickBot="1" x14ac:dyDescent="0.3">
      <c r="A46" s="151">
        <v>35</v>
      </c>
      <c r="B46" s="248" t="str">
        <f>inf!B36</f>
        <v>محمد خليل عوض عوض</v>
      </c>
      <c r="C46" s="249" t="str">
        <f>inf!F36</f>
        <v>الحسين الثانوية للبنين</v>
      </c>
      <c r="D46" s="118">
        <v>1</v>
      </c>
      <c r="E46" s="119">
        <v>28</v>
      </c>
      <c r="F46" s="18" t="s">
        <v>528</v>
      </c>
      <c r="G46" s="118" t="s">
        <v>533</v>
      </c>
      <c r="H46" s="119"/>
      <c r="I46" s="153"/>
    </row>
    <row r="47" spans="1:9" s="120" customFormat="1" ht="20.100000000000001" customHeight="1" thickBot="1" x14ac:dyDescent="0.3">
      <c r="A47" s="151">
        <v>36</v>
      </c>
      <c r="B47" s="248" t="str">
        <f>inf!B37</f>
        <v>محمد صالح عبد القادر النجار</v>
      </c>
      <c r="C47" s="249" t="str">
        <f>inf!F37</f>
        <v>الخليل الصناعية الثانوية</v>
      </c>
      <c r="D47" s="118">
        <v>2</v>
      </c>
      <c r="E47" s="119">
        <v>21</v>
      </c>
      <c r="F47" s="18" t="s">
        <v>529</v>
      </c>
      <c r="G47" s="118" t="s">
        <v>533</v>
      </c>
      <c r="H47" s="119"/>
      <c r="I47" s="153"/>
    </row>
    <row r="48" spans="1:9" s="120" customFormat="1" ht="20.100000000000001" customHeight="1" thickBot="1" x14ac:dyDescent="0.3">
      <c r="A48" s="151">
        <v>37</v>
      </c>
      <c r="B48" s="248" t="str">
        <f>inf!B38</f>
        <v>مديحه عاصم كامل "جلال التميمي"</v>
      </c>
      <c r="C48" s="249" t="str">
        <f>inf!F38</f>
        <v>علي غازي المحتسب الثانوية للبنات</v>
      </c>
      <c r="D48" s="118">
        <v>1</v>
      </c>
      <c r="E48" s="119">
        <v>18</v>
      </c>
      <c r="F48" s="18" t="s">
        <v>529</v>
      </c>
      <c r="G48" s="118" t="s">
        <v>531</v>
      </c>
      <c r="H48" s="119"/>
      <c r="I48" s="153"/>
    </row>
    <row r="49" spans="1:9" s="120" customFormat="1" ht="20.100000000000001" customHeight="1" thickBot="1" x14ac:dyDescent="0.3">
      <c r="A49" s="151">
        <v>38</v>
      </c>
      <c r="B49" s="248" t="str">
        <f>inf!B39</f>
        <v>مروان علي ابراهيم الرزيقات</v>
      </c>
      <c r="C49" s="249" t="str">
        <f>inf!F39</f>
        <v>مصباح أبو حنك ث</v>
      </c>
      <c r="D49" s="118">
        <v>3</v>
      </c>
      <c r="E49" s="119">
        <v>10</v>
      </c>
      <c r="F49" s="18" t="s">
        <v>529</v>
      </c>
      <c r="G49" s="118" t="s">
        <v>531</v>
      </c>
      <c r="H49" s="119"/>
      <c r="I49" s="153"/>
    </row>
    <row r="50" spans="1:9" s="120" customFormat="1" ht="20.100000000000001" customHeight="1" thickBot="1" x14ac:dyDescent="0.3">
      <c r="A50" s="151">
        <v>39</v>
      </c>
      <c r="B50" s="248" t="str">
        <f>inf!B40</f>
        <v>معتصم زياد ربيع عيده</v>
      </c>
      <c r="C50" s="249" t="str">
        <f>inf!F40</f>
        <v>أبو دية الثانوية للبنين</v>
      </c>
      <c r="D50" s="118">
        <v>4</v>
      </c>
      <c r="E50" s="119">
        <v>12</v>
      </c>
      <c r="F50" s="18" t="s">
        <v>529</v>
      </c>
      <c r="G50" s="118" t="s">
        <v>531</v>
      </c>
      <c r="H50" s="119"/>
      <c r="I50" s="153"/>
    </row>
    <row r="51" spans="1:9" s="120" customFormat="1" ht="20.100000000000001" customHeight="1" thickBot="1" x14ac:dyDescent="0.3">
      <c r="A51" s="151">
        <v>40</v>
      </c>
      <c r="B51" s="248" t="str">
        <f>inf!B41</f>
        <v>مهند سعدي أحمد عبد العزيز</v>
      </c>
      <c r="C51" s="249" t="str">
        <f>inf!F41</f>
        <v>الراشدين الثانوية</v>
      </c>
      <c r="D51" s="118">
        <v>4</v>
      </c>
      <c r="E51" s="119">
        <v>3</v>
      </c>
      <c r="F51" s="18" t="s">
        <v>528</v>
      </c>
      <c r="G51" s="118">
        <v>11</v>
      </c>
      <c r="H51" s="119"/>
      <c r="I51" s="153"/>
    </row>
    <row r="52" spans="1:9" s="120" customFormat="1" ht="20.100000000000001" customHeight="1" thickBot="1" x14ac:dyDescent="0.3">
      <c r="A52" s="151">
        <v>41</v>
      </c>
      <c r="B52" s="248" t="str">
        <f>inf!B42</f>
        <v>مؤيد كرامة محمد أبو سنينة</v>
      </c>
      <c r="C52" s="249" t="str">
        <f>inf!F42</f>
        <v>الحسين بن علي ث</v>
      </c>
      <c r="D52" s="118">
        <v>3</v>
      </c>
      <c r="E52" s="119">
        <v>12</v>
      </c>
      <c r="F52" s="18" t="s">
        <v>529</v>
      </c>
      <c r="G52" s="118" t="s">
        <v>532</v>
      </c>
      <c r="H52" s="119"/>
      <c r="I52" s="153"/>
    </row>
    <row r="53" spans="1:9" s="120" customFormat="1" ht="20.100000000000001" customHeight="1" thickBot="1" x14ac:dyDescent="0.3">
      <c r="A53" s="151">
        <v>42</v>
      </c>
      <c r="B53" s="248" t="e">
        <f>inf!#REF!</f>
        <v>#REF!</v>
      </c>
      <c r="C53" s="249" t="e">
        <f>inf!#REF!</f>
        <v>#REF!</v>
      </c>
      <c r="D53" s="118">
        <v>3</v>
      </c>
      <c r="E53" s="119">
        <v>19</v>
      </c>
      <c r="F53" s="18" t="s">
        <v>529</v>
      </c>
      <c r="G53" s="118" t="s">
        <v>533</v>
      </c>
      <c r="H53" s="119"/>
      <c r="I53" s="153"/>
    </row>
    <row r="54" spans="1:9" s="120" customFormat="1" ht="20.100000000000001" customHeight="1" thickBot="1" x14ac:dyDescent="0.3">
      <c r="A54" s="151">
        <v>43</v>
      </c>
      <c r="B54" s="248" t="str">
        <f>inf!F43</f>
        <v>ابراهيم أبو دية</v>
      </c>
      <c r="C54" s="249" t="str">
        <f>inf!F44</f>
        <v>تفوح الثانوية للبنات</v>
      </c>
      <c r="D54" s="118">
        <v>3</v>
      </c>
      <c r="E54" s="119">
        <v>13</v>
      </c>
      <c r="F54" s="18" t="s">
        <v>528</v>
      </c>
      <c r="G54" s="118" t="s">
        <v>531</v>
      </c>
      <c r="H54" s="119"/>
      <c r="I54" s="153"/>
    </row>
    <row r="55" spans="1:9" s="120" customFormat="1" ht="20.100000000000001" customHeight="1" thickBot="1" x14ac:dyDescent="0.3">
      <c r="A55" s="151">
        <v>44</v>
      </c>
      <c r="B55" s="248" t="str">
        <f>inf!B45</f>
        <v>هنيه نعيم ديب نتشه</v>
      </c>
      <c r="C55" s="249" t="str">
        <f>inf!F45</f>
        <v>الاخوه الثانوية للبنات</v>
      </c>
      <c r="D55" s="118">
        <v>1</v>
      </c>
      <c r="E55" s="119">
        <v>22</v>
      </c>
      <c r="F55" s="18" t="s">
        <v>529</v>
      </c>
      <c r="G55" s="118" t="s">
        <v>531</v>
      </c>
      <c r="H55" s="119"/>
      <c r="I55" s="153"/>
    </row>
    <row r="56" spans="1:9" s="120" customFormat="1" ht="20.100000000000001" customHeight="1" thickBot="1" x14ac:dyDescent="0.3">
      <c r="A56" s="20">
        <v>45</v>
      </c>
      <c r="B56" s="248" t="str">
        <f>inf!B46</f>
        <v>هيثم يسري محمد جعبري</v>
      </c>
      <c r="C56" s="249" t="str">
        <f>inf!F46</f>
        <v>محمد علي الجعبري</v>
      </c>
      <c r="D56" s="21">
        <v>1</v>
      </c>
      <c r="E56" s="112">
        <v>25</v>
      </c>
      <c r="F56" s="18" t="s">
        <v>529</v>
      </c>
      <c r="G56" s="21" t="s">
        <v>292</v>
      </c>
      <c r="H56" s="112"/>
      <c r="I56" s="22"/>
    </row>
    <row r="57" spans="1:9" s="120" customFormat="1" ht="20.100000000000001" customHeight="1" thickBot="1" x14ac:dyDescent="0.3">
      <c r="A57" s="151">
        <v>46</v>
      </c>
      <c r="B57" s="248" t="str">
        <f>inf!B47</f>
        <v>يسرى خليل عبد الرحمن سلامه</v>
      </c>
      <c r="C57" s="249" t="str">
        <f>inf!F47</f>
        <v>الحاج فضل عابدين</v>
      </c>
      <c r="D57" s="118"/>
      <c r="E57" s="119"/>
      <c r="F57" s="118"/>
      <c r="G57" s="118"/>
      <c r="H57" s="119"/>
      <c r="I57" s="153"/>
    </row>
    <row r="58" spans="1:9" s="120" customFormat="1" ht="20.100000000000001" customHeight="1" thickBot="1" x14ac:dyDescent="0.3">
      <c r="A58" s="20">
        <v>47</v>
      </c>
      <c r="B58" s="248">
        <f>inf!B48</f>
        <v>0</v>
      </c>
      <c r="C58" s="249">
        <f>inf!F48</f>
        <v>0</v>
      </c>
      <c r="D58" s="18"/>
      <c r="E58" s="111"/>
      <c r="F58" s="18"/>
      <c r="G58" s="18"/>
      <c r="H58" s="111"/>
      <c r="I58" s="19"/>
    </row>
    <row r="59" spans="1:9" s="120" customFormat="1" ht="20.100000000000001" customHeight="1" thickBot="1" x14ac:dyDescent="0.3">
      <c r="A59" s="151">
        <v>48</v>
      </c>
      <c r="B59" s="248">
        <f>inf!B49</f>
        <v>0</v>
      </c>
      <c r="C59" s="249">
        <f>inf!F49</f>
        <v>0</v>
      </c>
      <c r="D59" s="18"/>
      <c r="E59" s="111"/>
      <c r="F59" s="18"/>
      <c r="G59" s="18"/>
      <c r="H59" s="111"/>
      <c r="I59" s="19"/>
    </row>
    <row r="60" spans="1:9" s="120" customFormat="1" ht="20.100000000000001" customHeight="1" thickBot="1" x14ac:dyDescent="0.3">
      <c r="A60" s="20">
        <v>49</v>
      </c>
      <c r="B60" s="248">
        <f>inf!B50</f>
        <v>0</v>
      </c>
      <c r="C60" s="249">
        <f>inf!F50</f>
        <v>0</v>
      </c>
      <c r="D60" s="18"/>
      <c r="E60" s="111"/>
      <c r="F60" s="18"/>
      <c r="G60" s="18"/>
      <c r="H60" s="111"/>
      <c r="I60" s="19"/>
    </row>
    <row r="61" spans="1:9" s="120" customFormat="1" ht="20.100000000000001" customHeight="1" thickBot="1" x14ac:dyDescent="0.3">
      <c r="A61" s="151">
        <v>50</v>
      </c>
      <c r="B61" s="248">
        <f>inf!B51</f>
        <v>0</v>
      </c>
      <c r="C61" s="249">
        <f>inf!F51</f>
        <v>0</v>
      </c>
      <c r="D61" s="18"/>
      <c r="E61" s="111"/>
      <c r="F61" s="18"/>
      <c r="G61" s="18"/>
      <c r="H61" s="111"/>
      <c r="I61" s="19"/>
    </row>
    <row r="62" spans="1:9" s="120" customFormat="1" ht="20.100000000000001" customHeight="1" thickBot="1" x14ac:dyDescent="0.3">
      <c r="A62" s="20">
        <v>51</v>
      </c>
      <c r="B62" s="248">
        <f>inf!B52</f>
        <v>0</v>
      </c>
      <c r="C62" s="249">
        <f>inf!F52</f>
        <v>0</v>
      </c>
      <c r="D62" s="18"/>
      <c r="E62" s="111"/>
      <c r="F62" s="18"/>
      <c r="G62" s="18"/>
      <c r="H62" s="111"/>
      <c r="I62" s="19"/>
    </row>
    <row r="63" spans="1:9" s="120" customFormat="1" ht="20.100000000000001" customHeight="1" thickBot="1" x14ac:dyDescent="0.3">
      <c r="A63" s="151">
        <v>52</v>
      </c>
      <c r="B63" s="248">
        <f>inf!B53</f>
        <v>0</v>
      </c>
      <c r="C63" s="249">
        <f>inf!F53</f>
        <v>0</v>
      </c>
      <c r="D63" s="18"/>
      <c r="E63" s="111"/>
      <c r="F63" s="18"/>
      <c r="G63" s="18"/>
      <c r="H63" s="111"/>
      <c r="I63" s="19"/>
    </row>
    <row r="64" spans="1:9" s="120" customFormat="1" ht="20.100000000000001" customHeight="1" thickBot="1" x14ac:dyDescent="0.3">
      <c r="A64" s="20">
        <v>53</v>
      </c>
      <c r="B64" s="248">
        <f>inf!B54</f>
        <v>0</v>
      </c>
      <c r="C64" s="249">
        <f>inf!F54</f>
        <v>0</v>
      </c>
      <c r="D64" s="18"/>
      <c r="E64" s="111"/>
      <c r="F64" s="18"/>
      <c r="G64" s="18"/>
      <c r="H64" s="111"/>
      <c r="I64" s="19"/>
    </row>
    <row r="65" spans="1:9" s="120" customFormat="1" ht="20.100000000000001" customHeight="1" thickBot="1" x14ac:dyDescent="0.3">
      <c r="A65" s="151">
        <v>54</v>
      </c>
      <c r="B65" s="248">
        <f>inf!B55</f>
        <v>0</v>
      </c>
      <c r="C65" s="249">
        <f>inf!F55</f>
        <v>0</v>
      </c>
      <c r="D65" s="18"/>
      <c r="E65" s="111"/>
      <c r="F65" s="18"/>
      <c r="G65" s="18"/>
      <c r="H65" s="111"/>
      <c r="I65" s="19"/>
    </row>
    <row r="66" spans="1:9" s="120" customFormat="1" ht="20.100000000000001" customHeight="1" thickBot="1" x14ac:dyDescent="0.3">
      <c r="A66" s="20">
        <v>55</v>
      </c>
      <c r="B66" s="248">
        <f>inf!B56</f>
        <v>0</v>
      </c>
      <c r="C66" s="249">
        <f>inf!F56</f>
        <v>0</v>
      </c>
      <c r="D66" s="18"/>
      <c r="E66" s="111"/>
      <c r="F66" s="18"/>
      <c r="G66" s="18"/>
      <c r="H66" s="111"/>
      <c r="I66" s="19"/>
    </row>
    <row r="67" spans="1:9" s="120" customFormat="1" ht="20.100000000000001" customHeight="1" thickBot="1" x14ac:dyDescent="0.3">
      <c r="A67" s="151">
        <v>56</v>
      </c>
      <c r="B67" s="248">
        <f>inf!B57</f>
        <v>0</v>
      </c>
      <c r="C67" s="249">
        <f>inf!F57</f>
        <v>0</v>
      </c>
      <c r="D67" s="18"/>
      <c r="E67" s="111"/>
      <c r="F67" s="18"/>
      <c r="G67" s="18"/>
      <c r="H67" s="111"/>
      <c r="I67" s="19"/>
    </row>
    <row r="68" spans="1:9" s="120" customFormat="1" ht="20.100000000000001" customHeight="1" thickBot="1" x14ac:dyDescent="0.3">
      <c r="A68" s="20">
        <v>57</v>
      </c>
      <c r="B68" s="248">
        <f>inf!B58</f>
        <v>0</v>
      </c>
      <c r="C68" s="249">
        <f>inf!F58</f>
        <v>0</v>
      </c>
      <c r="D68" s="18"/>
      <c r="E68" s="111"/>
      <c r="F68" s="18"/>
      <c r="G68" s="18"/>
      <c r="H68" s="111"/>
      <c r="I68" s="19"/>
    </row>
    <row r="69" spans="1:9" s="120" customFormat="1" ht="20.100000000000001" customHeight="1" thickBot="1" x14ac:dyDescent="0.3">
      <c r="A69" s="151">
        <v>58</v>
      </c>
      <c r="B69" s="248">
        <f>inf!B59</f>
        <v>0</v>
      </c>
      <c r="C69" s="249">
        <f>inf!F59</f>
        <v>0</v>
      </c>
      <c r="D69" s="18"/>
      <c r="E69" s="111"/>
      <c r="F69" s="18"/>
      <c r="G69" s="18"/>
      <c r="H69" s="111"/>
      <c r="I69" s="19"/>
    </row>
    <row r="70" spans="1:9" s="120" customFormat="1" ht="20.100000000000001" customHeight="1" thickBot="1" x14ac:dyDescent="0.3">
      <c r="A70" s="20">
        <v>59</v>
      </c>
      <c r="B70" s="248">
        <f>inf!B60</f>
        <v>0</v>
      </c>
      <c r="C70" s="249">
        <f>inf!F60</f>
        <v>0</v>
      </c>
      <c r="D70" s="18"/>
      <c r="E70" s="111"/>
      <c r="F70" s="18"/>
      <c r="G70" s="18"/>
      <c r="H70" s="111"/>
      <c r="I70" s="19"/>
    </row>
    <row r="71" spans="1:9" s="120" customFormat="1" ht="20.100000000000001" customHeight="1" x14ac:dyDescent="0.25">
      <c r="A71" s="151">
        <v>60</v>
      </c>
      <c r="B71" s="248">
        <f>inf!B61</f>
        <v>0</v>
      </c>
      <c r="C71" s="249">
        <f>inf!F61</f>
        <v>0</v>
      </c>
      <c r="D71" s="18"/>
      <c r="E71" s="111"/>
      <c r="F71" s="18"/>
      <c r="G71" s="18"/>
      <c r="H71" s="111"/>
      <c r="I71" s="19"/>
    </row>
    <row r="72" spans="1:9" ht="25.5" customHeight="1" x14ac:dyDescent="0.2">
      <c r="A72" s="12"/>
      <c r="B72" s="113"/>
      <c r="C72" s="162" t="s">
        <v>6</v>
      </c>
      <c r="D72" s="328">
        <f ca="1">TODAY()</f>
        <v>45469</v>
      </c>
      <c r="E72" s="3"/>
      <c r="F72" s="3"/>
      <c r="H72" s="123"/>
      <c r="I72" s="123"/>
    </row>
    <row r="73" spans="1:9" ht="24.75" customHeight="1" x14ac:dyDescent="0.2">
      <c r="A73" s="12"/>
      <c r="B73" s="113"/>
      <c r="C73" s="161" t="s">
        <v>199</v>
      </c>
      <c r="D73" s="1551" t="str">
        <f>Menu!$C$6</f>
        <v>سمية الشوابكة</v>
      </c>
      <c r="E73" s="1551"/>
      <c r="F73" s="3"/>
    </row>
    <row r="74" spans="1:9" ht="32.25" customHeight="1" x14ac:dyDescent="0.2">
      <c r="A74" s="12"/>
      <c r="B74" s="113"/>
      <c r="C74" s="161" t="s">
        <v>111</v>
      </c>
      <c r="D74" s="270"/>
      <c r="E74" s="270"/>
      <c r="F74" s="271"/>
      <c r="H74" s="123"/>
      <c r="I74" s="123"/>
    </row>
  </sheetData>
  <mergeCells count="8">
    <mergeCell ref="A1:I1"/>
    <mergeCell ref="C4:I5"/>
    <mergeCell ref="H40:I40"/>
    <mergeCell ref="D73:E73"/>
    <mergeCell ref="D6:E6"/>
    <mergeCell ref="H6:I6"/>
    <mergeCell ref="D40:E40"/>
    <mergeCell ref="C3:G3"/>
  </mergeCells>
  <phoneticPr fontId="7" type="noConversion"/>
  <pageMargins left="0.14000000000000001" right="0.6" top="0.12" bottom="0.26" header="0.15" footer="0.18"/>
  <pageSetup paperSize="9" scale="62" orientation="landscape" horizontalDpi="300" verticalDpi="300" r:id="rId1"/>
  <headerFooter alignWithMargins="0"/>
  <rowBreaks count="1" manualBreakCount="1">
    <brk id="41" max="16383" man="1"/>
  </rowBreaks>
  <colBreaks count="1" manualBreakCount="1">
    <brk id="9" max="1048575" man="1"/>
  </col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D136B-8283-4A84-9AA2-EBE7FE2CA933}">
  <sheetPr codeName="ورقة20"/>
  <dimension ref="B2:H77"/>
  <sheetViews>
    <sheetView rightToLeft="1" view="pageBreakPreview" topLeftCell="A61" zoomScale="120" zoomScaleNormal="100" workbookViewId="0">
      <selection activeCell="D67" sqref="D67"/>
    </sheetView>
  </sheetViews>
  <sheetFormatPr defaultColWidth="9.28515625" defaultRowHeight="12.75" x14ac:dyDescent="0.2"/>
  <cols>
    <col min="1" max="1" width="1.28515625" style="1" customWidth="1"/>
    <col min="2" max="2" width="4.7109375" style="1" customWidth="1"/>
    <col min="3" max="3" width="9.5703125" style="1" customWidth="1"/>
    <col min="4" max="4" width="27.5703125" style="1" customWidth="1"/>
    <col min="5" max="5" width="20.7109375" style="1" customWidth="1"/>
    <col min="6" max="6" width="12.7109375" style="1" customWidth="1"/>
    <col min="7" max="7" width="19.7109375" style="1" bestFit="1" customWidth="1"/>
    <col min="8" max="8" width="17.7109375" style="44" bestFit="1" customWidth="1"/>
    <col min="9" max="16384" width="9.28515625" style="1"/>
  </cols>
  <sheetData>
    <row r="2" spans="2:8" ht="12.75" customHeight="1" x14ac:dyDescent="0.2">
      <c r="B2" s="41"/>
      <c r="C2" s="41"/>
      <c r="D2" s="1393" t="s">
        <v>14</v>
      </c>
      <c r="E2" s="1393"/>
      <c r="F2" s="1393"/>
      <c r="G2" s="1393"/>
    </row>
    <row r="3" spans="2:8" ht="12.75" customHeight="1" x14ac:dyDescent="0.2">
      <c r="B3" s="1465"/>
      <c r="C3" s="1465"/>
      <c r="D3" s="1465"/>
    </row>
    <row r="4" spans="2:8" x14ac:dyDescent="0.2">
      <c r="B4" s="1393"/>
      <c r="C4" s="1393"/>
    </row>
    <row r="5" spans="2:8" x14ac:dyDescent="0.2">
      <c r="B5" s="1393"/>
      <c r="C5" s="1393"/>
    </row>
    <row r="6" spans="2:8" x14ac:dyDescent="0.2">
      <c r="B6" s="1393"/>
      <c r="C6" s="1393"/>
    </row>
    <row r="7" spans="2:8" ht="15.75" x14ac:dyDescent="0.2">
      <c r="B7" s="1393"/>
      <c r="C7" s="1393"/>
      <c r="D7" s="1286" t="s">
        <v>15</v>
      </c>
      <c r="E7" s="1286"/>
      <c r="F7" s="1286"/>
      <c r="G7" s="1286"/>
    </row>
    <row r="8" spans="2:8" ht="15.75" x14ac:dyDescent="0.2">
      <c r="B8" s="1393"/>
      <c r="C8" s="1393"/>
      <c r="D8" s="1286" t="s">
        <v>16</v>
      </c>
      <c r="E8" s="1286"/>
      <c r="F8" s="1286"/>
      <c r="G8" s="1286"/>
    </row>
    <row r="9" spans="2:8" ht="18" x14ac:dyDescent="0.2">
      <c r="B9" s="1342" t="s">
        <v>421</v>
      </c>
      <c r="C9" s="1342"/>
      <c r="D9" s="1342"/>
      <c r="E9" s="1342"/>
      <c r="F9" s="1342"/>
      <c r="G9" s="1342"/>
      <c r="H9" s="1342"/>
    </row>
    <row r="10" spans="2:8" ht="15" x14ac:dyDescent="0.2">
      <c r="B10" s="1393"/>
      <c r="C10" s="1393"/>
      <c r="D10" s="1395" t="s">
        <v>422</v>
      </c>
      <c r="E10" s="1395"/>
      <c r="F10" s="1395"/>
      <c r="G10" s="1395"/>
      <c r="H10" s="45"/>
    </row>
    <row r="12" spans="2:8" ht="16.5" thickBot="1" x14ac:dyDescent="0.25">
      <c r="B12" s="34"/>
      <c r="C12" s="34"/>
      <c r="D12" s="34" t="s">
        <v>419</v>
      </c>
      <c r="E12" s="34"/>
      <c r="F12" s="34" t="s">
        <v>30</v>
      </c>
      <c r="G12" s="40"/>
      <c r="H12" s="23" t="s">
        <v>420</v>
      </c>
    </row>
    <row r="13" spans="2:8" ht="29.25" customHeight="1" thickTop="1" thickBot="1" x14ac:dyDescent="0.25">
      <c r="B13" s="31" t="s">
        <v>0</v>
      </c>
      <c r="C13" s="1474" t="s">
        <v>27</v>
      </c>
      <c r="D13" s="1475"/>
      <c r="E13" s="33" t="s">
        <v>3</v>
      </c>
      <c r="F13" s="1479" t="s">
        <v>47</v>
      </c>
      <c r="G13" s="1480"/>
      <c r="H13" s="46" t="s">
        <v>29</v>
      </c>
    </row>
    <row r="14" spans="2:8" ht="20.100000000000001" customHeight="1" thickBot="1" x14ac:dyDescent="0.3">
      <c r="B14" s="195">
        <v>1</v>
      </c>
      <c r="C14" s="1557"/>
      <c r="D14" s="1558"/>
      <c r="E14" s="196"/>
      <c r="F14" s="1559"/>
      <c r="G14" s="1560"/>
      <c r="H14" s="197"/>
    </row>
    <row r="15" spans="2:8" ht="20.100000000000001" customHeight="1" thickBot="1" x14ac:dyDescent="0.3">
      <c r="B15" s="195">
        <v>2</v>
      </c>
      <c r="C15" s="1564"/>
      <c r="D15" s="1564"/>
      <c r="E15" s="196"/>
      <c r="F15" s="1472"/>
      <c r="G15" s="1472"/>
      <c r="H15" s="197"/>
    </row>
    <row r="16" spans="2:8" ht="20.100000000000001" customHeight="1" thickBot="1" x14ac:dyDescent="0.3">
      <c r="B16" s="195">
        <v>3</v>
      </c>
      <c r="C16" s="1564"/>
      <c r="D16" s="1564"/>
      <c r="E16" s="196"/>
      <c r="F16" s="1472"/>
      <c r="G16" s="1472"/>
      <c r="H16" s="197"/>
    </row>
    <row r="17" spans="2:8" ht="20.100000000000001" customHeight="1" thickBot="1" x14ac:dyDescent="0.3">
      <c r="B17" s="195">
        <v>4</v>
      </c>
      <c r="C17" s="1564"/>
      <c r="D17" s="1564"/>
      <c r="E17" s="196"/>
      <c r="F17" s="1472"/>
      <c r="G17" s="1472"/>
      <c r="H17" s="197"/>
    </row>
    <row r="18" spans="2:8" ht="20.100000000000001" customHeight="1" thickBot="1" x14ac:dyDescent="0.3">
      <c r="B18" s="195">
        <v>5</v>
      </c>
      <c r="C18" s="1557"/>
      <c r="D18" s="1558"/>
      <c r="E18" s="196"/>
      <c r="F18" s="1559"/>
      <c r="G18" s="1560"/>
      <c r="H18" s="197"/>
    </row>
    <row r="19" spans="2:8" ht="20.100000000000001" customHeight="1" thickBot="1" x14ac:dyDescent="0.3">
      <c r="B19" s="195">
        <v>6</v>
      </c>
      <c r="C19" s="1557"/>
      <c r="D19" s="1558"/>
      <c r="E19" s="196"/>
      <c r="F19" s="1559"/>
      <c r="G19" s="1560"/>
      <c r="H19" s="197"/>
    </row>
    <row r="20" spans="2:8" ht="20.100000000000001" customHeight="1" thickBot="1" x14ac:dyDescent="0.3">
      <c r="B20" s="195">
        <v>7</v>
      </c>
      <c r="C20" s="1557"/>
      <c r="D20" s="1558"/>
      <c r="E20" s="196"/>
      <c r="F20" s="1559"/>
      <c r="G20" s="1560"/>
      <c r="H20" s="197"/>
    </row>
    <row r="21" spans="2:8" ht="20.100000000000001" customHeight="1" thickBot="1" x14ac:dyDescent="0.3">
      <c r="B21" s="195">
        <v>8</v>
      </c>
      <c r="C21" s="1557"/>
      <c r="D21" s="1558"/>
      <c r="E21" s="196"/>
      <c r="F21" s="1559"/>
      <c r="G21" s="1560"/>
      <c r="H21" s="197"/>
    </row>
    <row r="22" spans="2:8" ht="20.100000000000001" customHeight="1" thickBot="1" x14ac:dyDescent="0.3">
      <c r="B22" s="195">
        <v>9</v>
      </c>
      <c r="C22" s="1557"/>
      <c r="D22" s="1558"/>
      <c r="E22" s="196"/>
      <c r="F22" s="1559"/>
      <c r="G22" s="1560"/>
      <c r="H22" s="197"/>
    </row>
    <row r="23" spans="2:8" ht="20.100000000000001" customHeight="1" thickBot="1" x14ac:dyDescent="0.3">
      <c r="B23" s="195">
        <v>10</v>
      </c>
      <c r="C23" s="1557"/>
      <c r="D23" s="1558"/>
      <c r="E23" s="196"/>
      <c r="F23" s="1559"/>
      <c r="G23" s="1560"/>
      <c r="H23" s="197"/>
    </row>
    <row r="24" spans="2:8" ht="20.100000000000001" customHeight="1" thickBot="1" x14ac:dyDescent="0.3">
      <c r="B24" s="195">
        <v>11</v>
      </c>
      <c r="C24" s="1557"/>
      <c r="D24" s="1558"/>
      <c r="E24" s="196"/>
      <c r="F24" s="1559"/>
      <c r="G24" s="1560"/>
      <c r="H24" s="197"/>
    </row>
    <row r="25" spans="2:8" ht="20.100000000000001" customHeight="1" thickBot="1" x14ac:dyDescent="0.3">
      <c r="B25" s="195">
        <v>12</v>
      </c>
      <c r="C25" s="1557"/>
      <c r="D25" s="1558"/>
      <c r="E25" s="196"/>
      <c r="F25" s="1559"/>
      <c r="G25" s="1560"/>
      <c r="H25" s="197"/>
    </row>
    <row r="26" spans="2:8" ht="18" x14ac:dyDescent="0.25">
      <c r="C26" s="1556"/>
      <c r="D26" s="1556"/>
      <c r="E26" s="121"/>
      <c r="F26" s="1561"/>
      <c r="G26" s="1561"/>
    </row>
    <row r="27" spans="2:8" ht="12.75" customHeight="1" x14ac:dyDescent="0.2">
      <c r="B27" s="41"/>
      <c r="C27" s="41"/>
      <c r="D27" s="1393" t="s">
        <v>14</v>
      </c>
      <c r="E27" s="1393"/>
      <c r="F27" s="1393"/>
      <c r="G27" s="1393"/>
    </row>
    <row r="28" spans="2:8" ht="12.75" customHeight="1" x14ac:dyDescent="0.2">
      <c r="B28" s="1465"/>
      <c r="C28" s="1465"/>
      <c r="D28" s="1465"/>
    </row>
    <row r="29" spans="2:8" x14ac:dyDescent="0.2">
      <c r="B29" s="1393"/>
      <c r="C29" s="1393"/>
    </row>
    <row r="30" spans="2:8" x14ac:dyDescent="0.2">
      <c r="B30" s="1393"/>
      <c r="C30" s="1393"/>
    </row>
    <row r="31" spans="2:8" x14ac:dyDescent="0.2">
      <c r="B31" s="1393"/>
      <c r="C31" s="1393"/>
    </row>
    <row r="32" spans="2:8" ht="15.75" x14ac:dyDescent="0.2">
      <c r="B32" s="1393"/>
      <c r="C32" s="1393"/>
      <c r="D32" s="1286" t="s">
        <v>15</v>
      </c>
      <c r="E32" s="1286"/>
      <c r="F32" s="1286"/>
      <c r="G32" s="1286"/>
    </row>
    <row r="33" spans="2:8" ht="15.75" x14ac:dyDescent="0.2">
      <c r="B33" s="1393"/>
      <c r="C33" s="1393"/>
      <c r="D33" s="1286" t="s">
        <v>16</v>
      </c>
      <c r="E33" s="1286"/>
      <c r="F33" s="1286"/>
      <c r="G33" s="1286"/>
    </row>
    <row r="34" spans="2:8" ht="15" x14ac:dyDescent="0.2">
      <c r="B34" s="1393"/>
      <c r="C34" s="1393"/>
      <c r="D34" s="1395" t="s">
        <v>423</v>
      </c>
      <c r="E34" s="1395"/>
      <c r="F34" s="1395"/>
      <c r="G34" s="1395"/>
      <c r="H34" s="45"/>
    </row>
    <row r="36" spans="2:8" ht="16.5" thickBot="1" x14ac:dyDescent="0.25">
      <c r="B36" s="34"/>
      <c r="C36" s="34"/>
      <c r="D36" s="34" t="str">
        <f>D12</f>
        <v>اللجنة:- الرياضيات</v>
      </c>
      <c r="E36" s="34"/>
      <c r="F36" s="34" t="s">
        <v>30</v>
      </c>
      <c r="G36" s="40"/>
      <c r="H36" s="23" t="str">
        <f>H12</f>
        <v>المديرية : الخليل</v>
      </c>
    </row>
    <row r="37" spans="2:8" ht="29.25" customHeight="1" thickTop="1" thickBot="1" x14ac:dyDescent="0.25">
      <c r="B37" s="31" t="s">
        <v>0</v>
      </c>
      <c r="C37" s="1474" t="s">
        <v>27</v>
      </c>
      <c r="D37" s="1475"/>
      <c r="E37" s="33" t="s">
        <v>3</v>
      </c>
      <c r="F37" s="32" t="s">
        <v>31</v>
      </c>
      <c r="G37" s="32" t="s">
        <v>32</v>
      </c>
      <c r="H37" s="46" t="s">
        <v>29</v>
      </c>
    </row>
    <row r="38" spans="2:8" ht="15.75" x14ac:dyDescent="0.2">
      <c r="B38" s="38">
        <v>1</v>
      </c>
      <c r="C38" s="1473"/>
      <c r="D38" s="1473"/>
      <c r="E38" s="39"/>
      <c r="F38" s="42"/>
      <c r="G38" s="192"/>
      <c r="H38" s="193"/>
    </row>
    <row r="39" spans="2:8" ht="15.75" x14ac:dyDescent="0.2">
      <c r="B39" s="29">
        <v>2</v>
      </c>
      <c r="C39" s="1554"/>
      <c r="D39" s="1555"/>
      <c r="E39" s="118"/>
      <c r="F39" s="49"/>
      <c r="G39" s="225"/>
      <c r="H39" s="226"/>
    </row>
    <row r="40" spans="2:8" ht="15.75" x14ac:dyDescent="0.2">
      <c r="B40" s="29">
        <v>3</v>
      </c>
      <c r="C40" s="1554"/>
      <c r="D40" s="1555"/>
      <c r="E40" s="118"/>
      <c r="F40" s="49"/>
      <c r="G40" s="225"/>
      <c r="H40" s="226"/>
    </row>
    <row r="41" spans="2:8" ht="15.75" x14ac:dyDescent="0.2">
      <c r="B41" s="29">
        <v>4</v>
      </c>
      <c r="C41" s="1554"/>
      <c r="D41" s="1555"/>
      <c r="E41" s="118"/>
      <c r="F41" s="49"/>
      <c r="G41" s="225"/>
      <c r="H41" s="226"/>
    </row>
    <row r="42" spans="2:8" ht="15.75" x14ac:dyDescent="0.2">
      <c r="B42" s="29">
        <v>5</v>
      </c>
      <c r="C42" s="1554"/>
      <c r="D42" s="1555"/>
      <c r="E42" s="118"/>
      <c r="F42" s="49"/>
      <c r="G42" s="225"/>
      <c r="H42" s="226"/>
    </row>
    <row r="43" spans="2:8" ht="15.75" x14ac:dyDescent="0.2">
      <c r="B43" s="29">
        <v>6</v>
      </c>
      <c r="C43" s="1554"/>
      <c r="D43" s="1555"/>
      <c r="E43" s="118"/>
      <c r="F43" s="49"/>
      <c r="G43" s="225"/>
      <c r="H43" s="226"/>
    </row>
    <row r="44" spans="2:8" ht="15.75" x14ac:dyDescent="0.2">
      <c r="B44" s="29">
        <v>7</v>
      </c>
      <c r="C44" s="1554"/>
      <c r="D44" s="1555"/>
      <c r="E44" s="118"/>
      <c r="F44" s="49"/>
      <c r="G44" s="225"/>
      <c r="H44" s="226"/>
    </row>
    <row r="45" spans="2:8" ht="15.75" x14ac:dyDescent="0.2">
      <c r="B45" s="29">
        <v>8</v>
      </c>
      <c r="C45" s="1554"/>
      <c r="D45" s="1555"/>
      <c r="E45" s="118"/>
      <c r="F45" s="49"/>
      <c r="G45" s="225"/>
      <c r="H45" s="226"/>
    </row>
    <row r="46" spans="2:8" ht="15.75" x14ac:dyDescent="0.2">
      <c r="B46" s="29">
        <v>9</v>
      </c>
      <c r="C46" s="1554"/>
      <c r="D46" s="1555"/>
      <c r="E46" s="118"/>
      <c r="F46" s="49"/>
      <c r="G46" s="225"/>
      <c r="H46" s="226"/>
    </row>
    <row r="47" spans="2:8" ht="15.75" x14ac:dyDescent="0.2">
      <c r="B47" s="29">
        <v>10</v>
      </c>
      <c r="C47" s="1554"/>
      <c r="D47" s="1555"/>
      <c r="E47" s="118"/>
      <c r="F47" s="49"/>
      <c r="G47" s="225"/>
      <c r="H47" s="226"/>
    </row>
    <row r="48" spans="2:8" ht="15.75" x14ac:dyDescent="0.2">
      <c r="B48" s="29">
        <v>11</v>
      </c>
      <c r="C48" s="1554"/>
      <c r="D48" s="1555"/>
      <c r="E48" s="118"/>
      <c r="F48" s="49"/>
      <c r="G48" s="225"/>
      <c r="H48" s="226"/>
    </row>
    <row r="49" spans="2:8" ht="15.75" x14ac:dyDescent="0.2">
      <c r="B49" s="29">
        <v>12</v>
      </c>
      <c r="C49" s="1478"/>
      <c r="D49" s="1478"/>
      <c r="E49" s="18"/>
      <c r="F49" s="43"/>
      <c r="G49" s="187"/>
      <c r="H49" s="68"/>
    </row>
    <row r="50" spans="2:8" ht="15.75" x14ac:dyDescent="0.2">
      <c r="B50" s="29">
        <v>13</v>
      </c>
      <c r="C50" s="1478"/>
      <c r="D50" s="1478"/>
      <c r="E50" s="18"/>
      <c r="F50" s="43"/>
      <c r="G50" s="187"/>
      <c r="H50" s="69"/>
    </row>
    <row r="51" spans="2:8" ht="15.75" x14ac:dyDescent="0.2">
      <c r="C51" s="23"/>
      <c r="D51" s="23"/>
      <c r="E51" s="12"/>
      <c r="F51" s="3"/>
      <c r="G51" s="128"/>
      <c r="H51" s="209"/>
    </row>
    <row r="52" spans="2:8" ht="15.75" x14ac:dyDescent="0.2">
      <c r="C52" s="23"/>
      <c r="D52" s="23"/>
      <c r="E52" s="12"/>
      <c r="F52" s="3"/>
      <c r="G52" s="128"/>
      <c r="H52" s="209"/>
    </row>
    <row r="53" spans="2:8" ht="15.75" x14ac:dyDescent="0.2">
      <c r="C53" s="23"/>
      <c r="D53" s="23"/>
      <c r="E53" s="1464" t="s">
        <v>200</v>
      </c>
      <c r="F53" s="1464"/>
      <c r="G53" s="1372" t="s">
        <v>416</v>
      </c>
      <c r="H53" s="1372"/>
    </row>
    <row r="54" spans="2:8" ht="15.75" x14ac:dyDescent="0.2">
      <c r="C54" s="23"/>
      <c r="D54" s="23"/>
      <c r="H54" s="1"/>
    </row>
    <row r="55" spans="2:8" ht="15.75" x14ac:dyDescent="0.2">
      <c r="C55" s="23"/>
      <c r="D55" s="23"/>
      <c r="H55" s="1"/>
    </row>
    <row r="56" spans="2:8" ht="15.75" x14ac:dyDescent="0.2">
      <c r="C56" s="23"/>
      <c r="D56" s="23"/>
      <c r="E56" s="12"/>
      <c r="F56" s="3"/>
      <c r="G56" s="128"/>
      <c r="H56" s="209"/>
    </row>
    <row r="57" spans="2:8" ht="15.75" x14ac:dyDescent="0.2">
      <c r="C57" s="23"/>
      <c r="D57" s="23"/>
      <c r="E57" s="12"/>
      <c r="F57" s="3"/>
      <c r="G57" s="128"/>
      <c r="H57" s="209"/>
    </row>
    <row r="58" spans="2:8" ht="15.75" x14ac:dyDescent="0.2">
      <c r="C58" s="23"/>
      <c r="D58" s="23"/>
      <c r="E58" s="12"/>
      <c r="F58" s="3"/>
      <c r="G58" s="128"/>
      <c r="H58" s="209"/>
    </row>
    <row r="59" spans="2:8" ht="12.75" customHeight="1" x14ac:dyDescent="0.2">
      <c r="B59" s="41"/>
      <c r="C59" s="41"/>
      <c r="D59" s="1393" t="s">
        <v>14</v>
      </c>
      <c r="E59" s="1393"/>
      <c r="F59" s="1393"/>
      <c r="G59" s="1393"/>
    </row>
    <row r="60" spans="2:8" ht="12.75" customHeight="1" x14ac:dyDescent="0.2">
      <c r="B60" s="1465"/>
      <c r="C60" s="1465"/>
      <c r="D60" s="1465"/>
    </row>
    <row r="61" spans="2:8" x14ac:dyDescent="0.2">
      <c r="B61" s="1393"/>
      <c r="C61" s="1393"/>
    </row>
    <row r="62" spans="2:8" x14ac:dyDescent="0.2">
      <c r="B62" s="1393"/>
      <c r="C62" s="1393"/>
    </row>
    <row r="63" spans="2:8" x14ac:dyDescent="0.2">
      <c r="B63" s="1393"/>
      <c r="C63" s="1393"/>
    </row>
    <row r="64" spans="2:8" ht="15.75" x14ac:dyDescent="0.2">
      <c r="B64" s="1393"/>
      <c r="C64" s="1393"/>
      <c r="D64" s="1286" t="s">
        <v>15</v>
      </c>
      <c r="E64" s="1286"/>
      <c r="F64" s="1286"/>
      <c r="G64" s="1286"/>
    </row>
    <row r="65" spans="2:8" ht="15.75" x14ac:dyDescent="0.2">
      <c r="B65" s="1393"/>
      <c r="C65" s="1393"/>
      <c r="D65" s="1286" t="s">
        <v>16</v>
      </c>
      <c r="E65" s="1286"/>
      <c r="F65" s="1286"/>
      <c r="G65" s="1286"/>
    </row>
    <row r="66" spans="2:8" ht="15" x14ac:dyDescent="0.2">
      <c r="B66" s="1393"/>
      <c r="C66" s="1393"/>
      <c r="D66" s="1395" t="s">
        <v>424</v>
      </c>
      <c r="E66" s="1395"/>
      <c r="F66" s="1395"/>
      <c r="G66" s="1395"/>
      <c r="H66" s="45"/>
    </row>
    <row r="68" spans="2:8" ht="16.5" thickBot="1" x14ac:dyDescent="0.25">
      <c r="B68" s="34"/>
      <c r="C68" s="34"/>
      <c r="D68" s="34" t="str">
        <f>D36</f>
        <v>اللجنة:- الرياضيات</v>
      </c>
      <c r="E68" s="34"/>
      <c r="F68" s="34" t="s">
        <v>30</v>
      </c>
      <c r="G68" s="40"/>
      <c r="H68" s="23" t="str">
        <f>H36</f>
        <v>المديرية : الخليل</v>
      </c>
    </row>
    <row r="69" spans="2:8" ht="29.25" customHeight="1" thickTop="1" thickBot="1" x14ac:dyDescent="0.25">
      <c r="B69" s="31" t="s">
        <v>0</v>
      </c>
      <c r="C69" s="1474" t="s">
        <v>27</v>
      </c>
      <c r="D69" s="1475"/>
      <c r="E69" s="33" t="s">
        <v>3</v>
      </c>
      <c r="F69" s="32" t="s">
        <v>31</v>
      </c>
      <c r="G69" s="32" t="s">
        <v>32</v>
      </c>
      <c r="H69" s="46" t="s">
        <v>29</v>
      </c>
    </row>
    <row r="70" spans="2:8" ht="30" customHeight="1" thickBot="1" x14ac:dyDescent="0.25">
      <c r="B70" s="195">
        <v>1</v>
      </c>
      <c r="C70" s="1563"/>
      <c r="D70" s="1563"/>
      <c r="E70" s="198"/>
      <c r="F70" s="198"/>
      <c r="G70" s="199"/>
      <c r="H70" s="197"/>
    </row>
    <row r="71" spans="2:8" ht="30" customHeight="1" thickBot="1" x14ac:dyDescent="0.25">
      <c r="B71" s="195">
        <v>2</v>
      </c>
      <c r="C71" s="1562"/>
      <c r="D71" s="1562"/>
      <c r="E71" s="196"/>
      <c r="F71" s="196"/>
      <c r="G71" s="196"/>
      <c r="H71" s="197"/>
    </row>
    <row r="72" spans="2:8" ht="30" customHeight="1" thickBot="1" x14ac:dyDescent="0.25">
      <c r="B72" s="195">
        <v>3</v>
      </c>
      <c r="C72" s="1562"/>
      <c r="D72" s="1562"/>
      <c r="E72" s="196"/>
      <c r="F72" s="196"/>
      <c r="G72" s="196"/>
      <c r="H72" s="197"/>
    </row>
    <row r="73" spans="2:8" ht="30" customHeight="1" thickBot="1" x14ac:dyDescent="0.25">
      <c r="B73" s="195">
        <v>4</v>
      </c>
      <c r="C73" s="1562"/>
      <c r="D73" s="1562"/>
      <c r="E73" s="196"/>
      <c r="F73" s="196"/>
      <c r="G73" s="196"/>
      <c r="H73" s="197"/>
    </row>
    <row r="77" spans="2:8" ht="15.75" x14ac:dyDescent="0.2">
      <c r="E77" s="1464" t="s">
        <v>200</v>
      </c>
      <c r="F77" s="1464"/>
      <c r="G77" s="1372" t="str">
        <f>G53</f>
        <v>د.عادل فوارعة</v>
      </c>
      <c r="H77" s="1372"/>
    </row>
  </sheetData>
  <mergeCells count="85">
    <mergeCell ref="C16:D16"/>
    <mergeCell ref="B8:C8"/>
    <mergeCell ref="D8:G8"/>
    <mergeCell ref="F16:G16"/>
    <mergeCell ref="B10:C10"/>
    <mergeCell ref="F13:G13"/>
    <mergeCell ref="C13:D13"/>
    <mergeCell ref="C15:D15"/>
    <mergeCell ref="F14:G14"/>
    <mergeCell ref="F15:G15"/>
    <mergeCell ref="B9:H9"/>
    <mergeCell ref="D10:G10"/>
    <mergeCell ref="C14:D14"/>
    <mergeCell ref="D2:G2"/>
    <mergeCell ref="B5:C5"/>
    <mergeCell ref="B6:C6"/>
    <mergeCell ref="B7:C7"/>
    <mergeCell ref="D7:G7"/>
    <mergeCell ref="B3:D3"/>
    <mergeCell ref="B4:C4"/>
    <mergeCell ref="C17:D17"/>
    <mergeCell ref="C18:D18"/>
    <mergeCell ref="C19:D19"/>
    <mergeCell ref="F17:G17"/>
    <mergeCell ref="F19:G19"/>
    <mergeCell ref="C73:D73"/>
    <mergeCell ref="B65:C65"/>
    <mergeCell ref="B66:C66"/>
    <mergeCell ref="C70:D70"/>
    <mergeCell ref="C71:D71"/>
    <mergeCell ref="C72:D72"/>
    <mergeCell ref="C69:D69"/>
    <mergeCell ref="D66:G66"/>
    <mergeCell ref="B64:C64"/>
    <mergeCell ref="B60:D60"/>
    <mergeCell ref="E53:F53"/>
    <mergeCell ref="D64:G64"/>
    <mergeCell ref="D65:G65"/>
    <mergeCell ref="C49:D49"/>
    <mergeCell ref="B62:C62"/>
    <mergeCell ref="F18:G18"/>
    <mergeCell ref="B30:C30"/>
    <mergeCell ref="C20:D20"/>
    <mergeCell ref="C23:D23"/>
    <mergeCell ref="F21:G21"/>
    <mergeCell ref="F24:G24"/>
    <mergeCell ref="F23:G23"/>
    <mergeCell ref="C46:D46"/>
    <mergeCell ref="F26:G26"/>
    <mergeCell ref="D27:G27"/>
    <mergeCell ref="B28:D28"/>
    <mergeCell ref="B31:C31"/>
    <mergeCell ref="B32:C32"/>
    <mergeCell ref="D32:G32"/>
    <mergeCell ref="E77:F77"/>
    <mergeCell ref="G77:H77"/>
    <mergeCell ref="G53:H53"/>
    <mergeCell ref="B33:C33"/>
    <mergeCell ref="C47:D47"/>
    <mergeCell ref="C44:D44"/>
    <mergeCell ref="B63:C63"/>
    <mergeCell ref="C50:D50"/>
    <mergeCell ref="C43:D43"/>
    <mergeCell ref="C45:D45"/>
    <mergeCell ref="D34:G34"/>
    <mergeCell ref="C37:D37"/>
    <mergeCell ref="C42:D42"/>
    <mergeCell ref="C48:D48"/>
    <mergeCell ref="B61:C61"/>
    <mergeCell ref="D59:G59"/>
    <mergeCell ref="F20:G20"/>
    <mergeCell ref="F22:G22"/>
    <mergeCell ref="C21:D21"/>
    <mergeCell ref="C22:D22"/>
    <mergeCell ref="C25:D25"/>
    <mergeCell ref="F25:G25"/>
    <mergeCell ref="B34:C34"/>
    <mergeCell ref="C38:D38"/>
    <mergeCell ref="B29:C29"/>
    <mergeCell ref="D33:G33"/>
    <mergeCell ref="C41:D41"/>
    <mergeCell ref="C40:D40"/>
    <mergeCell ref="C39:D39"/>
    <mergeCell ref="C26:D26"/>
    <mergeCell ref="C24:D24"/>
  </mergeCells>
  <phoneticPr fontId="0" type="noConversion"/>
  <pageMargins left="0.51" right="0.19685039370078741" top="0.70866141732283472" bottom="0.62992125984251968" header="0.59055118110236227" footer="0.51181102362204722"/>
  <pageSetup paperSize="9" scale="85" orientation="portrait" horizontalDpi="4294967292" r:id="rId1"/>
  <headerFooter alignWithMargins="0"/>
  <rowBreaks count="1" manualBreakCount="1">
    <brk id="54" max="7" man="1"/>
  </row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6817D-6B69-44F9-97DA-3EFEFAB5D19E}">
  <sheetPr codeName="ورقة8"/>
  <dimension ref="B1:H49"/>
  <sheetViews>
    <sheetView rightToLeft="1" view="pageBreakPreview" topLeftCell="A13" zoomScaleNormal="100" zoomScaleSheetLayoutView="100" workbookViewId="0">
      <selection activeCell="B25" sqref="B25:G25"/>
    </sheetView>
  </sheetViews>
  <sheetFormatPr defaultColWidth="9.28515625" defaultRowHeight="12.75" x14ac:dyDescent="0.2"/>
  <cols>
    <col min="1" max="1" width="1.28515625" style="1" customWidth="1"/>
    <col min="2" max="2" width="4.7109375" style="1" customWidth="1"/>
    <col min="3" max="3" width="9.5703125" style="1" customWidth="1"/>
    <col min="4" max="4" width="14.7109375" style="1" customWidth="1"/>
    <col min="5" max="5" width="16.7109375" style="1" customWidth="1"/>
    <col min="6" max="6" width="12.7109375" style="1" customWidth="1"/>
    <col min="7" max="7" width="19.7109375" style="1" bestFit="1" customWidth="1"/>
    <col min="8" max="8" width="17.7109375" style="44" bestFit="1" customWidth="1"/>
    <col min="9" max="16384" width="9.28515625" style="1"/>
  </cols>
  <sheetData>
    <row r="1" spans="2:8" ht="12.75" customHeight="1" x14ac:dyDescent="0.2">
      <c r="B1" s="41"/>
      <c r="C1" s="41"/>
      <c r="D1" s="1393" t="s">
        <v>14</v>
      </c>
      <c r="E1" s="1393"/>
      <c r="F1" s="1393"/>
      <c r="G1" s="1393"/>
    </row>
    <row r="2" spans="2:8" ht="12.75" customHeight="1" x14ac:dyDescent="0.2">
      <c r="B2" s="1465"/>
      <c r="C2" s="1465"/>
      <c r="D2" s="1465"/>
    </row>
    <row r="3" spans="2:8" x14ac:dyDescent="0.2">
      <c r="B3" s="1393"/>
      <c r="C3" s="1393"/>
    </row>
    <row r="4" spans="2:8" x14ac:dyDescent="0.2">
      <c r="B4" s="1393"/>
      <c r="C4" s="1393"/>
    </row>
    <row r="5" spans="2:8" x14ac:dyDescent="0.2">
      <c r="B5" s="1393"/>
      <c r="C5" s="1393"/>
    </row>
    <row r="6" spans="2:8" ht="15.75" x14ac:dyDescent="0.2">
      <c r="B6" s="1393"/>
      <c r="C6" s="1393"/>
      <c r="D6" s="1286" t="s">
        <v>636</v>
      </c>
      <c r="E6" s="1286"/>
      <c r="F6" s="1286"/>
      <c r="G6" s="1286"/>
    </row>
    <row r="7" spans="2:8" ht="15.75" x14ac:dyDescent="0.2">
      <c r="B7" s="1393"/>
      <c r="C7" s="1393"/>
      <c r="D7" s="1286" t="s">
        <v>16</v>
      </c>
      <c r="E7" s="1286"/>
      <c r="F7" s="1286"/>
      <c r="G7" s="1286"/>
    </row>
    <row r="8" spans="2:8" ht="15" x14ac:dyDescent="0.2">
      <c r="B8" s="1393"/>
      <c r="C8" s="1393"/>
      <c r="D8" s="1395" t="s">
        <v>1134</v>
      </c>
      <c r="E8" s="1395"/>
      <c r="F8" s="1395"/>
      <c r="G8" s="1395"/>
      <c r="H8" s="45"/>
    </row>
    <row r="10" spans="2:8" ht="16.5" thickBot="1" x14ac:dyDescent="0.25">
      <c r="B10" s="34"/>
      <c r="C10" s="34"/>
      <c r="D10" s="34" t="s">
        <v>1286</v>
      </c>
      <c r="E10" s="34"/>
      <c r="F10" s="34" t="s">
        <v>30</v>
      </c>
      <c r="G10" s="40" t="s">
        <v>970</v>
      </c>
      <c r="H10" s="23" t="s">
        <v>54</v>
      </c>
    </row>
    <row r="11" spans="2:8" ht="29.25" customHeight="1" thickTop="1" x14ac:dyDescent="0.2">
      <c r="B11" s="241" t="s">
        <v>0</v>
      </c>
      <c r="C11" s="1305" t="s">
        <v>27</v>
      </c>
      <c r="D11" s="1306"/>
      <c r="E11" s="244" t="s">
        <v>3</v>
      </c>
      <c r="F11" s="243" t="s">
        <v>31</v>
      </c>
      <c r="G11" s="243" t="s">
        <v>32</v>
      </c>
      <c r="H11" s="887" t="s">
        <v>29</v>
      </c>
    </row>
    <row r="12" spans="2:8" ht="27.75" customHeight="1" x14ac:dyDescent="0.3">
      <c r="B12" s="18">
        <v>1</v>
      </c>
      <c r="C12" s="1569" t="s">
        <v>1268</v>
      </c>
      <c r="D12" s="1569"/>
      <c r="E12" s="885" t="s">
        <v>1269</v>
      </c>
      <c r="F12" s="886" t="s">
        <v>11</v>
      </c>
      <c r="G12" s="886" t="s">
        <v>986</v>
      </c>
      <c r="H12" s="72"/>
    </row>
    <row r="13" spans="2:8" ht="27.75" customHeight="1" x14ac:dyDescent="0.3">
      <c r="B13" s="18">
        <v>2</v>
      </c>
      <c r="C13" s="1569" t="s">
        <v>1270</v>
      </c>
      <c r="D13" s="1569" t="s">
        <v>1270</v>
      </c>
      <c r="E13" s="885" t="s">
        <v>1271</v>
      </c>
      <c r="F13" s="886" t="s">
        <v>11</v>
      </c>
      <c r="G13" s="886" t="s">
        <v>449</v>
      </c>
      <c r="H13" s="72"/>
    </row>
    <row r="14" spans="2:8" ht="27.75" customHeight="1" x14ac:dyDescent="0.3">
      <c r="B14" s="18">
        <v>3</v>
      </c>
      <c r="C14" s="1569" t="s">
        <v>1272</v>
      </c>
      <c r="D14" s="1569" t="s">
        <v>1272</v>
      </c>
      <c r="E14" s="885" t="s">
        <v>1273</v>
      </c>
      <c r="F14" s="886" t="s">
        <v>11</v>
      </c>
      <c r="G14" s="886" t="s">
        <v>989</v>
      </c>
      <c r="H14" s="72"/>
    </row>
    <row r="15" spans="2:8" ht="27.75" customHeight="1" x14ac:dyDescent="0.3">
      <c r="B15" s="18">
        <v>4</v>
      </c>
      <c r="C15" s="1569" t="s">
        <v>1274</v>
      </c>
      <c r="D15" s="1569" t="s">
        <v>1274</v>
      </c>
      <c r="E15" s="885" t="s">
        <v>1275</v>
      </c>
      <c r="F15" s="886" t="s">
        <v>11</v>
      </c>
      <c r="G15" s="886" t="s">
        <v>981</v>
      </c>
      <c r="H15" s="72"/>
    </row>
    <row r="16" spans="2:8" ht="27.75" customHeight="1" x14ac:dyDescent="0.3">
      <c r="B16" s="18">
        <v>5</v>
      </c>
      <c r="C16" s="1569" t="s">
        <v>1276</v>
      </c>
      <c r="D16" s="1569" t="s">
        <v>1276</v>
      </c>
      <c r="E16" s="885" t="s">
        <v>1277</v>
      </c>
      <c r="F16" s="886" t="s">
        <v>11</v>
      </c>
      <c r="G16" s="886" t="s">
        <v>476</v>
      </c>
      <c r="H16" s="72"/>
    </row>
    <row r="17" spans="2:8" ht="27.75" customHeight="1" x14ac:dyDescent="0.3">
      <c r="B17" s="18">
        <v>6</v>
      </c>
      <c r="C17" s="1569" t="s">
        <v>1278</v>
      </c>
      <c r="D17" s="1569" t="s">
        <v>1278</v>
      </c>
      <c r="E17" s="885" t="s">
        <v>1279</v>
      </c>
      <c r="F17" s="886" t="s">
        <v>11</v>
      </c>
      <c r="G17" s="886" t="s">
        <v>983</v>
      </c>
      <c r="H17" s="72"/>
    </row>
    <row r="18" spans="2:8" ht="27.75" customHeight="1" x14ac:dyDescent="0.3">
      <c r="B18" s="18">
        <v>7</v>
      </c>
      <c r="C18" s="1569" t="s">
        <v>1280</v>
      </c>
      <c r="D18" s="1569" t="s">
        <v>1280</v>
      </c>
      <c r="E18" s="885" t="s">
        <v>1281</v>
      </c>
      <c r="F18" s="886" t="s">
        <v>11</v>
      </c>
      <c r="G18" s="886" t="s">
        <v>991</v>
      </c>
      <c r="H18" s="187"/>
    </row>
    <row r="19" spans="2:8" ht="27.75" customHeight="1" x14ac:dyDescent="0.3">
      <c r="B19" s="18">
        <v>8</v>
      </c>
      <c r="C19" s="1569" t="s">
        <v>1282</v>
      </c>
      <c r="D19" s="1569" t="s">
        <v>1282</v>
      </c>
      <c r="E19" s="885" t="s">
        <v>1283</v>
      </c>
      <c r="F19" s="886" t="s">
        <v>11</v>
      </c>
      <c r="G19" s="886" t="s">
        <v>984</v>
      </c>
      <c r="H19" s="187"/>
    </row>
    <row r="20" spans="2:8" ht="27.75" customHeight="1" x14ac:dyDescent="0.3">
      <c r="B20" s="18">
        <v>9</v>
      </c>
      <c r="C20" s="1569" t="s">
        <v>1284</v>
      </c>
      <c r="D20" s="1569" t="s">
        <v>1284</v>
      </c>
      <c r="E20" s="885" t="s">
        <v>1285</v>
      </c>
      <c r="F20" s="886" t="s">
        <v>11</v>
      </c>
      <c r="G20" s="886" t="s">
        <v>984</v>
      </c>
      <c r="H20" s="893"/>
    </row>
    <row r="22" spans="2:8" ht="20.100000000000001" customHeight="1" x14ac:dyDescent="0.2">
      <c r="C22" s="23"/>
      <c r="D22" s="1395" t="s">
        <v>1142</v>
      </c>
      <c r="E22" s="1395"/>
      <c r="F22" s="1395"/>
      <c r="G22" s="1395"/>
    </row>
    <row r="23" spans="2:8" ht="16.5" thickBot="1" x14ac:dyDescent="0.25">
      <c r="B23" s="34"/>
      <c r="C23" s="34"/>
      <c r="D23" s="34" t="s">
        <v>1286</v>
      </c>
      <c r="E23" s="34"/>
      <c r="F23" s="34" t="s">
        <v>30</v>
      </c>
      <c r="G23" s="40" t="s">
        <v>970</v>
      </c>
      <c r="H23" s="23"/>
    </row>
    <row r="24" spans="2:8" ht="29.25" customHeight="1" thickTop="1" thickBot="1" x14ac:dyDescent="0.25">
      <c r="B24" s="31" t="s">
        <v>0</v>
      </c>
      <c r="C24" s="1474" t="s">
        <v>27</v>
      </c>
      <c r="D24" s="1475"/>
      <c r="E24" s="33" t="s">
        <v>3</v>
      </c>
      <c r="F24" s="32" t="s">
        <v>31</v>
      </c>
      <c r="G24" s="32" t="s">
        <v>32</v>
      </c>
      <c r="H24" s="46" t="s">
        <v>29</v>
      </c>
    </row>
    <row r="25" spans="2:8" ht="20.100000000000001" customHeight="1" x14ac:dyDescent="0.2">
      <c r="B25" s="38">
        <v>1</v>
      </c>
      <c r="C25" s="1380" t="s">
        <v>1248</v>
      </c>
      <c r="D25" s="1380"/>
      <c r="E25" s="72">
        <v>404710196</v>
      </c>
      <c r="F25" s="42" t="s">
        <v>11</v>
      </c>
      <c r="G25" s="72" t="s">
        <v>1187</v>
      </c>
      <c r="H25" s="47"/>
    </row>
    <row r="26" spans="2:8" ht="20.100000000000001" customHeight="1" x14ac:dyDescent="0.2">
      <c r="B26" s="29">
        <v>2</v>
      </c>
      <c r="C26" s="1572"/>
      <c r="D26" s="1572"/>
      <c r="E26" s="37"/>
      <c r="F26" s="43"/>
      <c r="G26" s="43"/>
      <c r="H26" s="48"/>
    </row>
    <row r="27" spans="2:8" ht="20.100000000000001" customHeight="1" thickBot="1" x14ac:dyDescent="0.25">
      <c r="B27" s="36">
        <v>3</v>
      </c>
      <c r="C27" s="1381"/>
      <c r="D27" s="1381"/>
      <c r="E27" s="71"/>
      <c r="F27" s="66"/>
      <c r="G27" s="66"/>
      <c r="H27" s="67"/>
    </row>
    <row r="29" spans="2:8" ht="12.75" customHeight="1" x14ac:dyDescent="0.2">
      <c r="B29" s="41"/>
      <c r="C29" s="41"/>
      <c r="D29" s="1393" t="s">
        <v>14</v>
      </c>
      <c r="E29" s="1393"/>
      <c r="F29" s="1393"/>
      <c r="G29" s="1393"/>
    </row>
    <row r="30" spans="2:8" ht="12.75" customHeight="1" x14ac:dyDescent="0.2">
      <c r="B30" s="1465"/>
      <c r="C30" s="1465"/>
      <c r="D30" s="1465"/>
    </row>
    <row r="31" spans="2:8" x14ac:dyDescent="0.2">
      <c r="B31" s="1393"/>
      <c r="C31" s="1393"/>
    </row>
    <row r="32" spans="2:8" x14ac:dyDescent="0.2">
      <c r="B32" s="1393"/>
      <c r="C32" s="1393"/>
    </row>
    <row r="33" spans="2:8" x14ac:dyDescent="0.2">
      <c r="B33" s="1393"/>
      <c r="C33" s="1393"/>
    </row>
    <row r="34" spans="2:8" ht="15.75" x14ac:dyDescent="0.2">
      <c r="B34" s="1393"/>
      <c r="C34" s="1393"/>
      <c r="D34" s="1286" t="s">
        <v>636</v>
      </c>
      <c r="E34" s="1286"/>
      <c r="F34" s="1286"/>
      <c r="G34" s="1286"/>
    </row>
    <row r="35" spans="2:8" ht="15.75" x14ac:dyDescent="0.2">
      <c r="B35" s="1393"/>
      <c r="C35" s="1393"/>
      <c r="D35" s="1286" t="s">
        <v>16</v>
      </c>
      <c r="E35" s="1286"/>
      <c r="F35" s="1286"/>
      <c r="G35" s="1286"/>
    </row>
    <row r="36" spans="2:8" ht="18" x14ac:dyDescent="0.2">
      <c r="B36" s="1342" t="s">
        <v>1133</v>
      </c>
      <c r="C36" s="1342"/>
      <c r="D36" s="1342"/>
      <c r="E36" s="1342"/>
      <c r="F36" s="1342"/>
      <c r="G36" s="1342"/>
      <c r="H36" s="1342"/>
    </row>
    <row r="37" spans="2:8" ht="15" x14ac:dyDescent="0.2">
      <c r="B37" s="1393"/>
      <c r="C37" s="1393"/>
      <c r="D37" s="1395" t="s">
        <v>425</v>
      </c>
      <c r="E37" s="1395"/>
      <c r="F37" s="1395"/>
      <c r="G37" s="1395"/>
      <c r="H37" s="45"/>
    </row>
    <row r="39" spans="2:8" ht="16.5" thickBot="1" x14ac:dyDescent="0.25">
      <c r="B39" s="34"/>
      <c r="C39" s="34"/>
      <c r="D39" s="34" t="s">
        <v>419</v>
      </c>
      <c r="E39" s="34"/>
      <c r="F39" s="34" t="s">
        <v>648</v>
      </c>
      <c r="G39" s="40" t="s">
        <v>970</v>
      </c>
      <c r="H39" s="23" t="s">
        <v>54</v>
      </c>
    </row>
    <row r="40" spans="2:8" ht="29.25" customHeight="1" thickTop="1" thickBot="1" x14ac:dyDescent="0.25">
      <c r="B40" s="31" t="s">
        <v>0</v>
      </c>
      <c r="C40" s="1305" t="s">
        <v>27</v>
      </c>
      <c r="D40" s="1306"/>
      <c r="E40" s="244" t="s">
        <v>3</v>
      </c>
      <c r="F40" s="1566" t="s">
        <v>47</v>
      </c>
      <c r="G40" s="1567"/>
      <c r="H40" s="887" t="s">
        <v>29</v>
      </c>
    </row>
    <row r="41" spans="2:8" ht="23.25" customHeight="1" x14ac:dyDescent="0.3">
      <c r="B41" s="888"/>
      <c r="C41" s="1573"/>
      <c r="D41" s="1571"/>
      <c r="E41" s="891"/>
      <c r="F41" s="1571"/>
      <c r="G41" s="1571"/>
      <c r="H41" s="47"/>
    </row>
    <row r="42" spans="2:8" ht="23.25" customHeight="1" x14ac:dyDescent="0.3">
      <c r="B42" s="888"/>
      <c r="C42" s="1570"/>
      <c r="D42" s="1569"/>
      <c r="E42" s="885"/>
      <c r="F42" s="1569"/>
      <c r="G42" s="1569"/>
      <c r="H42" s="48"/>
    </row>
    <row r="43" spans="2:8" ht="23.25" customHeight="1" x14ac:dyDescent="0.3">
      <c r="B43" s="888"/>
      <c r="C43" s="1570"/>
      <c r="D43" s="1569"/>
      <c r="E43" s="885"/>
      <c r="F43" s="1569"/>
      <c r="G43" s="1569"/>
      <c r="H43" s="48"/>
    </row>
    <row r="44" spans="2:8" ht="23.25" customHeight="1" x14ac:dyDescent="0.3">
      <c r="B44" s="888"/>
      <c r="C44" s="1570"/>
      <c r="D44" s="1569"/>
      <c r="E44" s="885"/>
      <c r="F44" s="1569"/>
      <c r="G44" s="1569"/>
      <c r="H44" s="48"/>
    </row>
    <row r="45" spans="2:8" ht="23.25" customHeight="1" x14ac:dyDescent="0.3">
      <c r="B45" s="889">
        <v>1</v>
      </c>
      <c r="C45" s="1570"/>
      <c r="D45" s="1569"/>
      <c r="E45" s="885"/>
      <c r="F45" s="1569"/>
      <c r="G45" s="1569"/>
      <c r="H45" s="48"/>
    </row>
    <row r="46" spans="2:8" ht="23.25" customHeight="1" x14ac:dyDescent="0.3">
      <c r="B46" s="889">
        <v>2</v>
      </c>
      <c r="C46" s="1570"/>
      <c r="D46" s="1569"/>
      <c r="E46" s="885"/>
      <c r="F46" s="1569"/>
      <c r="G46" s="1569"/>
      <c r="H46" s="48"/>
    </row>
    <row r="47" spans="2:8" ht="23.25" customHeight="1" x14ac:dyDescent="0.3">
      <c r="B47" s="889"/>
      <c r="C47" s="1570"/>
      <c r="D47" s="1569"/>
      <c r="E47" s="885"/>
      <c r="F47" s="1569"/>
      <c r="G47" s="1569"/>
      <c r="H47" s="48"/>
    </row>
    <row r="48" spans="2:8" ht="23.25" customHeight="1" x14ac:dyDescent="0.3">
      <c r="B48" s="889">
        <v>3</v>
      </c>
      <c r="C48" s="1570"/>
      <c r="D48" s="1569"/>
      <c r="E48" s="885"/>
      <c r="F48" s="1569"/>
      <c r="G48" s="1569"/>
      <c r="H48" s="48"/>
    </row>
    <row r="49" spans="2:8" ht="23.25" customHeight="1" thickBot="1" x14ac:dyDescent="0.35">
      <c r="B49" s="890">
        <v>4</v>
      </c>
      <c r="C49" s="1568"/>
      <c r="D49" s="1565"/>
      <c r="E49" s="892"/>
      <c r="F49" s="1565"/>
      <c r="G49" s="1565"/>
      <c r="H49" s="67"/>
    </row>
  </sheetData>
  <mergeCells count="58">
    <mergeCell ref="D1:G1"/>
    <mergeCell ref="B6:C6"/>
    <mergeCell ref="B7:C7"/>
    <mergeCell ref="B8:C8"/>
    <mergeCell ref="B2:D2"/>
    <mergeCell ref="B3:C3"/>
    <mergeCell ref="D6:G6"/>
    <mergeCell ref="B4:C4"/>
    <mergeCell ref="D8:G8"/>
    <mergeCell ref="B5:C5"/>
    <mergeCell ref="C24:D24"/>
    <mergeCell ref="D7:G7"/>
    <mergeCell ref="C25:D25"/>
    <mergeCell ref="C12:D12"/>
    <mergeCell ref="C13:D13"/>
    <mergeCell ref="C14:D14"/>
    <mergeCell ref="C15:D15"/>
    <mergeCell ref="C16:D16"/>
    <mergeCell ref="C17:D17"/>
    <mergeCell ref="C18:D18"/>
    <mergeCell ref="D22:G22"/>
    <mergeCell ref="C11:D11"/>
    <mergeCell ref="C19:D19"/>
    <mergeCell ref="C20:D20"/>
    <mergeCell ref="C45:D45"/>
    <mergeCell ref="C27:D27"/>
    <mergeCell ref="C26:D26"/>
    <mergeCell ref="B30:D30"/>
    <mergeCell ref="B31:C31"/>
    <mergeCell ref="C41:D41"/>
    <mergeCell ref="B35:C35"/>
    <mergeCell ref="D35:G35"/>
    <mergeCell ref="D29:G29"/>
    <mergeCell ref="B32:C32"/>
    <mergeCell ref="B33:C33"/>
    <mergeCell ref="B34:C34"/>
    <mergeCell ref="D34:G34"/>
    <mergeCell ref="F48:G48"/>
    <mergeCell ref="C48:D48"/>
    <mergeCell ref="C46:D46"/>
    <mergeCell ref="C47:D47"/>
    <mergeCell ref="F47:G47"/>
    <mergeCell ref="F49:G49"/>
    <mergeCell ref="B36:H36"/>
    <mergeCell ref="F40:G40"/>
    <mergeCell ref="C40:D40"/>
    <mergeCell ref="B37:C37"/>
    <mergeCell ref="D37:G37"/>
    <mergeCell ref="C49:D49"/>
    <mergeCell ref="F45:G45"/>
    <mergeCell ref="C43:D43"/>
    <mergeCell ref="F43:G43"/>
    <mergeCell ref="C44:D44"/>
    <mergeCell ref="F44:G44"/>
    <mergeCell ref="F41:G41"/>
    <mergeCell ref="C42:D42"/>
    <mergeCell ref="F42:G42"/>
    <mergeCell ref="F46:G46"/>
  </mergeCells>
  <phoneticPr fontId="0" type="noConversion"/>
  <pageMargins left="0.51" right="0.19685039370078741" top="0.70866141732283472" bottom="0.62992125984251968" header="0.59055118110236227" footer="0.51181102362204722"/>
  <pageSetup paperSize="9" scale="91" orientation="portrait" horizontalDpi="4294967292" r:id="rId1"/>
  <headerFooter alignWithMargins="0"/>
  <rowBreaks count="1" manualBreakCount="1">
    <brk id="49" max="16383"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B5BDF-BE8C-4C29-8DC8-C48631AB52E7}">
  <sheetPr codeName="ورقة9">
    <tabColor rgb="FFFFFF00"/>
  </sheetPr>
  <dimension ref="A1:I9"/>
  <sheetViews>
    <sheetView rightToLeft="1" view="pageBreakPreview" zoomScaleNormal="100" zoomScaleSheetLayoutView="100" workbookViewId="0">
      <selection activeCell="D4" sqref="D4"/>
    </sheetView>
  </sheetViews>
  <sheetFormatPr defaultColWidth="9.28515625" defaultRowHeight="12.75" x14ac:dyDescent="0.2"/>
  <cols>
    <col min="1" max="1" width="5.42578125" style="1" bestFit="1" customWidth="1"/>
    <col min="2" max="2" width="28.7109375" style="1" bestFit="1" customWidth="1"/>
    <col min="3" max="4" width="15.5703125" style="1" bestFit="1" customWidth="1"/>
    <col min="5" max="5" width="18.7109375" style="1" bestFit="1" customWidth="1"/>
    <col min="6" max="6" width="12.28515625" style="1" bestFit="1" customWidth="1"/>
    <col min="7" max="16384" width="9.28515625" style="1"/>
  </cols>
  <sheetData>
    <row r="1" spans="1:9" ht="28.5" customHeight="1" x14ac:dyDescent="0.2">
      <c r="A1" s="1574" t="s">
        <v>33</v>
      </c>
      <c r="B1" s="1574"/>
      <c r="C1" s="1574"/>
      <c r="D1" s="1574"/>
      <c r="E1" s="1574"/>
      <c r="F1" s="1574"/>
    </row>
    <row r="3" spans="1:9" ht="18.75" thickBot="1" x14ac:dyDescent="0.25">
      <c r="B3" s="13" t="s">
        <v>34</v>
      </c>
      <c r="C3" s="2"/>
      <c r="D3" s="14" t="str">
        <f>"اسم اللجنة :- "&amp;Menu!$C$2</f>
        <v>اسم اللجنة :- اللغة العربية</v>
      </c>
      <c r="E3" s="14"/>
      <c r="F3" s="14"/>
      <c r="G3" s="50"/>
      <c r="H3" s="50"/>
      <c r="I3" s="50"/>
    </row>
    <row r="4" spans="1:9" ht="18.75" thickBot="1" x14ac:dyDescent="0.25">
      <c r="A4" s="51" t="s">
        <v>0</v>
      </c>
      <c r="B4" s="52" t="s">
        <v>35</v>
      </c>
      <c r="C4" s="52" t="s">
        <v>3</v>
      </c>
      <c r="D4" s="52" t="s">
        <v>36</v>
      </c>
      <c r="E4" s="52" t="s">
        <v>37</v>
      </c>
      <c r="F4" s="53" t="s">
        <v>38</v>
      </c>
    </row>
    <row r="5" spans="1:9" s="12" customFormat="1" ht="18" x14ac:dyDescent="0.2">
      <c r="A5" s="27">
        <v>1</v>
      </c>
      <c r="B5" s="11"/>
      <c r="C5" s="11"/>
      <c r="D5" s="11"/>
      <c r="E5" s="11"/>
      <c r="F5" s="54"/>
    </row>
    <row r="6" spans="1:9" s="12" customFormat="1" ht="18" x14ac:dyDescent="0.2">
      <c r="A6" s="27">
        <v>2</v>
      </c>
      <c r="B6" s="56"/>
      <c r="C6" s="56"/>
      <c r="D6" s="56"/>
      <c r="E6" s="56"/>
      <c r="F6" s="57"/>
    </row>
    <row r="7" spans="1:9" s="12" customFormat="1" ht="18" x14ac:dyDescent="0.2">
      <c r="A7" s="27">
        <v>3</v>
      </c>
      <c r="B7" s="56"/>
      <c r="C7" s="56"/>
      <c r="D7" s="56"/>
      <c r="E7" s="56"/>
      <c r="F7" s="57"/>
    </row>
    <row r="8" spans="1:9" s="12" customFormat="1" ht="18" x14ac:dyDescent="0.2">
      <c r="A8" s="27">
        <v>4</v>
      </c>
      <c r="B8" s="56"/>
      <c r="C8" s="56"/>
      <c r="D8" s="56"/>
      <c r="E8" s="56"/>
      <c r="F8" s="57"/>
    </row>
    <row r="9" spans="1:9" s="12" customFormat="1" ht="18.75" thickBot="1" x14ac:dyDescent="0.25">
      <c r="A9" s="27">
        <v>5</v>
      </c>
      <c r="B9" s="58"/>
      <c r="C9" s="58"/>
      <c r="D9" s="58"/>
      <c r="E9" s="58"/>
      <c r="F9" s="59"/>
    </row>
  </sheetData>
  <mergeCells count="1">
    <mergeCell ref="A1:F1"/>
  </mergeCells>
  <phoneticPr fontId="0" type="noConversion"/>
  <pageMargins left="0.24" right="0.31"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7B4F2-C25C-4D40-A910-F1D3D6F611CE}">
  <sheetPr codeName="Worksheet____10"/>
  <dimension ref="A1:A33"/>
  <sheetViews>
    <sheetView rightToLeft="1" workbookViewId="0">
      <selection activeCell="D2" sqref="D2"/>
    </sheetView>
  </sheetViews>
  <sheetFormatPr defaultRowHeight="12.75" x14ac:dyDescent="0.2"/>
  <sheetData>
    <row r="1" ht="30" customHeight="1" x14ac:dyDescent="0.2"/>
    <row r="21" ht="40.15" customHeight="1" x14ac:dyDescent="0.2"/>
    <row r="22" ht="40.15" customHeight="1" x14ac:dyDescent="0.2"/>
    <row r="23" ht="40.15" customHeight="1" x14ac:dyDescent="0.2"/>
    <row r="24" ht="40.15" customHeight="1" x14ac:dyDescent="0.2"/>
    <row r="25" ht="40.15" customHeight="1" x14ac:dyDescent="0.2"/>
    <row r="26" ht="40.15" customHeight="1" x14ac:dyDescent="0.2"/>
    <row r="27" ht="40.15" customHeight="1" x14ac:dyDescent="0.2"/>
    <row r="28" ht="40.15" customHeight="1" x14ac:dyDescent="0.2"/>
    <row r="29" ht="40.15" customHeight="1" x14ac:dyDescent="0.2"/>
    <row r="30" ht="40.15" customHeight="1" x14ac:dyDescent="0.2"/>
    <row r="31" ht="40.15" customHeight="1" x14ac:dyDescent="0.2"/>
    <row r="32" ht="40.15" customHeight="1" x14ac:dyDescent="0.2"/>
    <row r="33" ht="40.15" customHeight="1" x14ac:dyDescent="0.2"/>
  </sheetData>
  <pageMargins left="0.7" right="0.7" top="0.75" bottom="0.75" header="0.3" footer="0.3"/>
  <drawing r:id="rId1"/>
  <legacyDrawing r:id="rId2"/>
  <controls>
    <mc:AlternateContent xmlns:mc="http://schemas.openxmlformats.org/markup-compatibility/2006">
      <mc:Choice Requires="x14">
        <control shapeId="51201" r:id="rId3" name="CommandButton1">
          <controlPr defaultSize="0" autoLine="0" r:id="rId4">
            <anchor moveWithCells="1">
              <from>
                <xdr:col>6</xdr:col>
                <xdr:colOff>0</xdr:colOff>
                <xdr:row>2</xdr:row>
                <xdr:rowOff>19050</xdr:rowOff>
              </from>
              <to>
                <xdr:col>10</xdr:col>
                <xdr:colOff>47625</xdr:colOff>
                <xdr:row>5</xdr:row>
                <xdr:rowOff>152400</xdr:rowOff>
              </to>
            </anchor>
          </controlPr>
        </control>
      </mc:Choice>
      <mc:Fallback>
        <control shapeId="51201" r:id="rId3" name="CommandButton1"/>
      </mc:Fallback>
    </mc:AlternateContent>
  </control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0FAA3-336E-4463-BBED-98CE364A32D1}">
  <sheetPr codeName="ورقة33"/>
  <dimension ref="A1:E13"/>
  <sheetViews>
    <sheetView rightToLeft="1" workbookViewId="0">
      <selection activeCell="B3" sqref="B3"/>
    </sheetView>
  </sheetViews>
  <sheetFormatPr defaultRowHeight="12.75" x14ac:dyDescent="0.2"/>
  <cols>
    <col min="2" max="2" width="32.7109375" customWidth="1"/>
    <col min="3" max="3" width="40.28515625" customWidth="1"/>
  </cols>
  <sheetData>
    <row r="1" spans="1:5" ht="23.25" x14ac:dyDescent="0.35">
      <c r="A1" s="647" t="s">
        <v>0</v>
      </c>
      <c r="B1" s="647" t="s">
        <v>932</v>
      </c>
      <c r="C1" s="647" t="s">
        <v>933</v>
      </c>
    </row>
    <row r="2" spans="1:5" ht="23.25" x14ac:dyDescent="0.35">
      <c r="A2" s="647">
        <v>1</v>
      </c>
      <c r="B2" s="647" t="s">
        <v>935</v>
      </c>
      <c r="C2" s="647" t="s">
        <v>935</v>
      </c>
    </row>
    <row r="3" spans="1:5" ht="23.25" x14ac:dyDescent="0.35">
      <c r="A3" s="647">
        <v>2</v>
      </c>
      <c r="B3" s="647" t="s">
        <v>936</v>
      </c>
      <c r="C3" s="647" t="s">
        <v>936</v>
      </c>
    </row>
    <row r="4" spans="1:5" ht="23.25" x14ac:dyDescent="0.35">
      <c r="A4" s="647">
        <v>3</v>
      </c>
      <c r="B4" s="647" t="s">
        <v>937</v>
      </c>
      <c r="C4" s="647" t="s">
        <v>942</v>
      </c>
    </row>
    <row r="5" spans="1:5" ht="23.25" x14ac:dyDescent="0.35">
      <c r="A5" s="647">
        <v>4</v>
      </c>
      <c r="B5" s="647" t="s">
        <v>941</v>
      </c>
      <c r="C5" s="647" t="s">
        <v>943</v>
      </c>
      <c r="E5" s="410" t="s">
        <v>949</v>
      </c>
    </row>
    <row r="6" spans="1:5" ht="23.25" x14ac:dyDescent="0.35">
      <c r="A6" s="647">
        <v>5</v>
      </c>
      <c r="B6" s="647" t="s">
        <v>934</v>
      </c>
      <c r="C6" s="647" t="s">
        <v>944</v>
      </c>
    </row>
    <row r="7" spans="1:5" ht="23.25" x14ac:dyDescent="0.35">
      <c r="A7" s="647">
        <v>6</v>
      </c>
      <c r="B7" s="647" t="s">
        <v>938</v>
      </c>
      <c r="C7" s="647" t="s">
        <v>945</v>
      </c>
    </row>
    <row r="8" spans="1:5" ht="23.25" x14ac:dyDescent="0.35">
      <c r="A8" s="647">
        <v>7</v>
      </c>
      <c r="B8" s="647" t="s">
        <v>939</v>
      </c>
      <c r="C8" s="647" t="s">
        <v>946</v>
      </c>
    </row>
    <row r="9" spans="1:5" ht="23.25" x14ac:dyDescent="0.35">
      <c r="A9" s="647">
        <v>8</v>
      </c>
      <c r="B9" s="647" t="s">
        <v>940</v>
      </c>
      <c r="C9" s="647" t="s">
        <v>947</v>
      </c>
    </row>
    <row r="10" spans="1:5" ht="23.25" x14ac:dyDescent="0.35">
      <c r="A10" s="647">
        <v>9</v>
      </c>
      <c r="B10" s="647"/>
      <c r="C10" s="647" t="s">
        <v>948</v>
      </c>
    </row>
    <row r="11" spans="1:5" x14ac:dyDescent="0.2">
      <c r="A11" s="636"/>
      <c r="B11" s="636"/>
      <c r="C11" s="636"/>
    </row>
    <row r="12" spans="1:5" x14ac:dyDescent="0.2">
      <c r="A12" s="636"/>
      <c r="B12" s="636"/>
      <c r="C12" s="636"/>
    </row>
    <row r="13" spans="1:5" x14ac:dyDescent="0.2">
      <c r="A13" s="636"/>
      <c r="B13" s="636"/>
      <c r="C13" s="636"/>
    </row>
  </sheetData>
  <pageMargins left="0.7" right="0.7" top="0.75" bottom="0.75" header="0.3" footer="0.3"/>
  <pageSetup paperSize="9" orientation="portrait"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CA0B1-E0C9-4E2A-9B4B-81794136713F}">
  <dimension ref="A1"/>
  <sheetViews>
    <sheetView rightToLeft="1"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37</vt:i4>
      </vt:variant>
      <vt:variant>
        <vt:lpstr>Charts</vt:lpstr>
      </vt:variant>
      <vt:variant>
        <vt:i4>1</vt:i4>
      </vt:variant>
      <vt:variant>
        <vt:lpstr>Named Ranges</vt:lpstr>
      </vt:variant>
      <vt:variant>
        <vt:i4>40</vt:i4>
      </vt:variant>
    </vt:vector>
  </HeadingPairs>
  <TitlesOfParts>
    <vt:vector size="78" baseType="lpstr">
      <vt:lpstr>Menu</vt:lpstr>
      <vt:lpstr>نموذج التكليف (2)</vt:lpstr>
      <vt:lpstr>hours</vt:lpstr>
      <vt:lpstr>dwam1</vt:lpstr>
      <vt:lpstr>num</vt:lpstr>
      <vt:lpstr>inf</vt:lpstr>
      <vt:lpstr>المواصلات</vt:lpstr>
      <vt:lpstr>ورقة2</vt:lpstr>
      <vt:lpstr>SOLFA</vt:lpstr>
      <vt:lpstr>malia</vt:lpstr>
      <vt:lpstr>سلف2</vt:lpstr>
      <vt:lpstr>num (2)</vt:lpstr>
      <vt:lpstr>السلف</vt:lpstr>
      <vt:lpstr>num1</vt:lpstr>
      <vt:lpstr>ى</vt:lpstr>
      <vt:lpstr>nql (2)</vt:lpstr>
      <vt:lpstr>inf (2)</vt:lpstr>
      <vt:lpstr>نموذج التكليف</vt:lpstr>
      <vt:lpstr>صالح</vt:lpstr>
      <vt:lpstr>احلام</vt:lpstr>
      <vt:lpstr>جميلة</vt:lpstr>
      <vt:lpstr>maktom</vt:lpstr>
      <vt:lpstr>رئيس اللجنة </vt:lpstr>
      <vt:lpstr>رئيس اللجنة مالية</vt:lpstr>
      <vt:lpstr>الاذن</vt:lpstr>
      <vt:lpstr>اذن مالية</vt:lpstr>
      <vt:lpstr>الذين اضيفوا (5)</vt:lpstr>
      <vt:lpstr>تقرير المالية للرئيس والآذن</vt:lpstr>
      <vt:lpstr>nql</vt:lpstr>
      <vt:lpstr>mall</vt:lpstr>
      <vt:lpstr>inf2</vt:lpstr>
      <vt:lpstr>الذين اضيفوا (3)</vt:lpstr>
      <vt:lpstr>الذين اعتذروا</vt:lpstr>
      <vt:lpstr>ليس لهم سلف</vt:lpstr>
      <vt:lpstr>ورقة1</vt:lpstr>
      <vt:lpstr>المطلوب</vt:lpstr>
      <vt:lpstr>ورقة3</vt:lpstr>
      <vt:lpstr>مخطط1</vt:lpstr>
      <vt:lpstr>inf</vt:lpstr>
      <vt:lpstr>dwam1!Print_Area</vt:lpstr>
      <vt:lpstr>hours!Print_Area</vt:lpstr>
      <vt:lpstr>inf!Print_Area</vt:lpstr>
      <vt:lpstr>'inf2'!Print_Area</vt:lpstr>
      <vt:lpstr>Menu!Print_Area</vt:lpstr>
      <vt:lpstr>num!Print_Area</vt:lpstr>
      <vt:lpstr>'num (2)'!Print_Area</vt:lpstr>
      <vt:lpstr>SOLFA!Print_Area</vt:lpstr>
      <vt:lpstr>احلام!Print_Area</vt:lpstr>
      <vt:lpstr>'اذن مالية'!Print_Area</vt:lpstr>
      <vt:lpstr>'الذين اضيفوا (3)'!Print_Area</vt:lpstr>
      <vt:lpstr>'الذين اضيفوا (5)'!Print_Area</vt:lpstr>
      <vt:lpstr>'الذين اعتذروا'!Print_Area</vt:lpstr>
      <vt:lpstr>السلف!Print_Area</vt:lpstr>
      <vt:lpstr>المواصلات!Print_Area</vt:lpstr>
      <vt:lpstr>'تقرير المالية للرئيس والآذن'!Print_Area</vt:lpstr>
      <vt:lpstr>جميلة!Print_Area</vt:lpstr>
      <vt:lpstr>'رئيس اللجنة مالية'!Print_Area</vt:lpstr>
      <vt:lpstr>سلف2!Print_Area</vt:lpstr>
      <vt:lpstr>صالح!Print_Area</vt:lpstr>
      <vt:lpstr>'نموذج التكليف'!Print_Area</vt:lpstr>
      <vt:lpstr>'نموذج التكليف (2)'!Print_Area</vt:lpstr>
      <vt:lpstr>dwam1!Print_Titles</vt:lpstr>
      <vt:lpstr>hours!Print_Titles</vt:lpstr>
      <vt:lpstr>inf!Print_Titles</vt:lpstr>
      <vt:lpstr>'inf (2)'!Print_Titles</vt:lpstr>
      <vt:lpstr>'inf2'!Print_Titles</vt:lpstr>
      <vt:lpstr>maktom!Print_Titles</vt:lpstr>
      <vt:lpstr>mall!Print_Titles</vt:lpstr>
      <vt:lpstr>nql!Print_Titles</vt:lpstr>
      <vt:lpstr>'nql (2)'!Print_Titles</vt:lpstr>
      <vt:lpstr>num!Print_Titles</vt:lpstr>
      <vt:lpstr>'num (2)'!Print_Titles</vt:lpstr>
      <vt:lpstr>'num1'!Print_Titles</vt:lpstr>
      <vt:lpstr>SOLFA!Print_Titles</vt:lpstr>
      <vt:lpstr>السلف!Print_Titles</vt:lpstr>
      <vt:lpstr>'تقرير المالية للرئيس والآذن'!Print_Titles</vt:lpstr>
      <vt:lpstr>سلف2!Print_Titles</vt:lpstr>
      <vt:lpstr>ى!Print_Titles</vt:lpstr>
    </vt:vector>
  </TitlesOfParts>
  <Manager>ابو صهيب</Manager>
  <Company>AL-Badwee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معاملات</dc:title>
  <dc:subject>نماذج التصحيح</dc:subject>
  <dc:creator>وليد البدوي</dc:creator>
  <cp:lastModifiedBy>هيثم بدارين</cp:lastModifiedBy>
  <cp:lastPrinted>2023-07-24T15:32:29Z</cp:lastPrinted>
  <dcterms:created xsi:type="dcterms:W3CDTF">1998-01-02T17:14:17Z</dcterms:created>
  <dcterms:modified xsi:type="dcterms:W3CDTF">2024-06-26T10:33:15Z</dcterms:modified>
</cp:coreProperties>
</file>